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autoCompressPictures="0" defaultThemeVersion="124226"/>
  <mc:AlternateContent xmlns:mc="http://schemas.openxmlformats.org/markup-compatibility/2006">
    <mc:Choice Requires="x15">
      <x15ac:absPath xmlns:x15ac="http://schemas.microsoft.com/office/spreadsheetml/2010/11/ac" url="C:\Users\karidori\Desktop\"/>
    </mc:Choice>
  </mc:AlternateContent>
  <xr:revisionPtr revIDLastSave="0" documentId="13_ncr:1_{89BD89E0-CD33-478F-AB8F-CC74839F3715}" xr6:coauthVersionLast="47" xr6:coauthVersionMax="47" xr10:uidLastSave="{00000000-0000-0000-0000-000000000000}"/>
  <bookViews>
    <workbookView xWindow="-110" yWindow="-110" windowWidth="19420" windowHeight="10420" tabRatio="787" firstSheet="1" activeTab="1" xr2:uid="{00000000-000D-0000-FFFF-FFFF00000000}"/>
  </bookViews>
  <sheets>
    <sheet name="Validation" sheetId="35" state="veryHidden" r:id="rId1"/>
    <sheet name="100" sheetId="1" r:id="rId2"/>
    <sheet name="T des M - T of C " sheetId="23" r:id="rId3"/>
    <sheet name="200" sheetId="4" r:id="rId4"/>
    <sheet name="210" sheetId="5" r:id="rId5"/>
    <sheet name="220" sheetId="6" r:id="rId6"/>
    <sheet name="230" sheetId="7" r:id="rId7"/>
    <sheet name="240" sheetId="8" r:id="rId8"/>
    <sheet name="250" sheetId="9" r:id="rId9"/>
    <sheet name="400" sheetId="11" r:id="rId10"/>
    <sheet name="410" sheetId="12" r:id="rId11"/>
    <sheet name="420" sheetId="13" r:id="rId12"/>
    <sheet name="500" sheetId="14" r:id="rId13"/>
    <sheet name="510" sheetId="16" r:id="rId14"/>
    <sheet name="600" sheetId="17" r:id="rId15"/>
    <sheet name="700" sheetId="18" r:id="rId16"/>
    <sheet name="800" sheetId="19" r:id="rId17"/>
    <sheet name="900" sheetId="20" r:id="rId18"/>
    <sheet name="1000" sheetId="21" r:id="rId19"/>
    <sheet name="1100" sheetId="22" r:id="rId20"/>
  </sheets>
  <definedNames>
    <definedName name="_AF">'100'!$I$1</definedName>
    <definedName name="Langage">'100'!$I$3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22" l="1"/>
  <c r="O14" i="22"/>
  <c r="E1" i="22"/>
  <c r="P14" i="21"/>
  <c r="O14" i="21"/>
  <c r="E1" i="21"/>
  <c r="P14" i="20"/>
  <c r="O14" i="20"/>
  <c r="E1" i="20"/>
  <c r="P14" i="19"/>
  <c r="O14" i="19"/>
  <c r="E1" i="19"/>
  <c r="P14" i="18"/>
  <c r="O14" i="18"/>
  <c r="E1" i="18"/>
  <c r="P14" i="17"/>
  <c r="O14" i="17"/>
  <c r="E1" i="17"/>
  <c r="H1" i="16"/>
  <c r="E1" i="14"/>
  <c r="N8" i="13"/>
  <c r="M8" i="13"/>
  <c r="L5" i="13"/>
  <c r="K5" i="13"/>
  <c r="E1" i="13"/>
  <c r="P9" i="12"/>
  <c r="O9" i="12"/>
  <c r="E1" i="12"/>
  <c r="P11" i="11"/>
  <c r="O11" i="11"/>
  <c r="E1" i="11"/>
  <c r="M3" i="9"/>
  <c r="L3" i="9"/>
  <c r="E1" i="9"/>
  <c r="M5" i="8"/>
  <c r="L5" i="8"/>
  <c r="E1" i="8"/>
  <c r="E1" i="7"/>
  <c r="M45" i="6"/>
  <c r="L45" i="6"/>
  <c r="M44" i="6"/>
  <c r="L44" i="6"/>
  <c r="M14" i="6"/>
  <c r="L14" i="6"/>
  <c r="M13" i="6"/>
  <c r="L13" i="6"/>
  <c r="M12" i="6"/>
  <c r="L12" i="6"/>
  <c r="H12" i="6"/>
  <c r="M11" i="6"/>
  <c r="L11" i="6"/>
  <c r="L9" i="6"/>
  <c r="M8" i="6"/>
  <c r="L8" i="6"/>
  <c r="M3" i="6"/>
  <c r="L3" i="6"/>
  <c r="E1" i="6"/>
  <c r="M47" i="5"/>
  <c r="L47" i="5"/>
  <c r="M46" i="5"/>
  <c r="L46" i="5"/>
  <c r="M16" i="5"/>
  <c r="L16" i="5"/>
  <c r="M15" i="5"/>
  <c r="L15" i="5"/>
  <c r="M14" i="5"/>
  <c r="L14" i="5"/>
  <c r="H14" i="5"/>
  <c r="M13" i="5"/>
  <c r="L13" i="5"/>
  <c r="L11" i="5"/>
  <c r="M10" i="5"/>
  <c r="L10" i="5"/>
  <c r="M5" i="5"/>
  <c r="L5" i="5"/>
  <c r="E1" i="5"/>
  <c r="L11" i="4"/>
  <c r="K11" i="4"/>
  <c r="E1" i="4"/>
  <c r="C23" i="23"/>
  <c r="C22" i="23"/>
  <c r="C21" i="23"/>
  <c r="C20" i="23"/>
  <c r="C19" i="23"/>
  <c r="C18" i="23"/>
  <c r="C17" i="23"/>
  <c r="C16" i="23"/>
  <c r="C15" i="23"/>
  <c r="C14" i="23"/>
  <c r="C13" i="23"/>
  <c r="C12" i="23"/>
  <c r="C11" i="23"/>
  <c r="C10" i="23"/>
  <c r="C9" i="23"/>
  <c r="C8" i="23"/>
  <c r="C7" i="23"/>
  <c r="C6" i="23"/>
  <c r="I6" i="1"/>
  <c r="H6" i="1"/>
  <c r="I3" i="1"/>
  <c r="C43" i="22" l="1"/>
  <c r="C35" i="22"/>
  <c r="C27" i="22"/>
  <c r="C19" i="22"/>
  <c r="C14" i="22"/>
  <c r="C1" i="22"/>
  <c r="C36" i="21"/>
  <c r="C28" i="21"/>
  <c r="C20" i="21"/>
  <c r="E14" i="21"/>
  <c r="C37" i="20"/>
  <c r="C29" i="20"/>
  <c r="C21" i="20"/>
  <c r="F14" i="20"/>
  <c r="A3" i="20"/>
  <c r="C38" i="19"/>
  <c r="C30" i="19"/>
  <c r="C22" i="19"/>
  <c r="C5" i="19"/>
  <c r="C39" i="18"/>
  <c r="C31" i="18"/>
  <c r="C23" i="18"/>
  <c r="C8" i="18"/>
  <c r="C40" i="17"/>
  <c r="C32" i="17"/>
  <c r="C24" i="17"/>
  <c r="C16" i="17"/>
  <c r="C10" i="17"/>
  <c r="H11" i="16"/>
  <c r="A6" i="16"/>
  <c r="C37" i="14"/>
  <c r="D33" i="14"/>
  <c r="D32" i="14"/>
  <c r="D31" i="14"/>
  <c r="D30" i="14"/>
  <c r="B21" i="14"/>
  <c r="B13" i="14"/>
  <c r="C31" i="13"/>
  <c r="C23" i="13"/>
  <c r="C15" i="13"/>
  <c r="F8" i="13"/>
  <c r="C1" i="13"/>
  <c r="C46" i="12"/>
  <c r="C38" i="12"/>
  <c r="C30" i="12"/>
  <c r="C22" i="12"/>
  <c r="C14" i="12"/>
  <c r="C9" i="12"/>
  <c r="C39" i="11"/>
  <c r="C31" i="11"/>
  <c r="C23" i="11"/>
  <c r="C15" i="11"/>
  <c r="C9" i="11"/>
  <c r="C42" i="9"/>
  <c r="C30" i="9"/>
  <c r="C22" i="9"/>
  <c r="C6" i="9"/>
  <c r="C42" i="8"/>
  <c r="C34" i="8"/>
  <c r="C26" i="8"/>
  <c r="C15" i="8"/>
  <c r="C3" i="8"/>
  <c r="C64" i="7"/>
  <c r="C49" i="7"/>
  <c r="C34" i="7"/>
  <c r="C18" i="7"/>
  <c r="C1" i="7"/>
  <c r="C43" i="6"/>
  <c r="C34" i="6"/>
  <c r="C26" i="6"/>
  <c r="E20" i="6"/>
  <c r="C42" i="22"/>
  <c r="C34" i="22"/>
  <c r="C26" i="22"/>
  <c r="C18" i="22"/>
  <c r="C12" i="22"/>
  <c r="C43" i="21"/>
  <c r="C35" i="21"/>
  <c r="C27" i="21"/>
  <c r="C19" i="21"/>
  <c r="C14" i="21"/>
  <c r="C1" i="21"/>
  <c r="C36" i="20"/>
  <c r="C28" i="20"/>
  <c r="C20" i="20"/>
  <c r="E14" i="20"/>
  <c r="C37" i="19"/>
  <c r="C29" i="19"/>
  <c r="C21" i="19"/>
  <c r="F14" i="19"/>
  <c r="A3" i="19"/>
  <c r="C38" i="18"/>
  <c r="C30" i="18"/>
  <c r="C22" i="18"/>
  <c r="C41" i="22"/>
  <c r="C33" i="22"/>
  <c r="C25" i="22"/>
  <c r="C17" i="22"/>
  <c r="C11" i="22"/>
  <c r="C42" i="21"/>
  <c r="C34" i="21"/>
  <c r="C26" i="21"/>
  <c r="C18" i="21"/>
  <c r="C12" i="21"/>
  <c r="C43" i="20"/>
  <c r="C35" i="20"/>
  <c r="C27" i="20"/>
  <c r="C19" i="20"/>
  <c r="C14" i="20"/>
  <c r="C1" i="20"/>
  <c r="C36" i="19"/>
  <c r="C28" i="19"/>
  <c r="C20" i="19"/>
  <c r="E14" i="19"/>
  <c r="C37" i="18"/>
  <c r="C29" i="18"/>
  <c r="C21" i="18"/>
  <c r="F14" i="18"/>
  <c r="A3" i="18"/>
  <c r="C38" i="17"/>
  <c r="C30" i="17"/>
  <c r="C22" i="17"/>
  <c r="C5" i="17"/>
  <c r="F11" i="16"/>
  <c r="A35" i="14"/>
  <c r="B33" i="14"/>
  <c r="B32" i="14"/>
  <c r="B31" i="14"/>
  <c r="B30" i="14"/>
  <c r="B19" i="14"/>
  <c r="B11" i="14"/>
  <c r="C37" i="13"/>
  <c r="C29" i="13"/>
  <c r="C21" i="13"/>
  <c r="C13" i="13"/>
  <c r="C6" i="13"/>
  <c r="C52" i="12"/>
  <c r="C44" i="12"/>
  <c r="C36" i="12"/>
  <c r="C28" i="12"/>
  <c r="C20" i="12"/>
  <c r="C12" i="12"/>
  <c r="C6" i="12"/>
  <c r="C37" i="11"/>
  <c r="C29" i="11"/>
  <c r="C21" i="11"/>
  <c r="C13" i="11"/>
  <c r="C7" i="11"/>
  <c r="C36" i="9"/>
  <c r="C28" i="9"/>
  <c r="C20" i="9"/>
  <c r="C40" i="8"/>
  <c r="C32" i="8"/>
  <c r="C24" i="8"/>
  <c r="C10" i="8"/>
  <c r="C1" i="8"/>
  <c r="C61" i="7"/>
  <c r="C44" i="7"/>
  <c r="C31" i="7"/>
  <c r="C12" i="7"/>
  <c r="C40" i="6"/>
  <c r="C32" i="6"/>
  <c r="C24" i="6"/>
  <c r="H19" i="6"/>
  <c r="C14" i="6"/>
  <c r="C7" i="6"/>
  <c r="C42" i="5"/>
  <c r="C34" i="5"/>
  <c r="C26" i="5"/>
  <c r="H21" i="5"/>
  <c r="C16" i="5"/>
  <c r="C9" i="5"/>
  <c r="C40" i="4"/>
  <c r="C30" i="4"/>
  <c r="C22" i="4"/>
  <c r="F15" i="4"/>
  <c r="C10" i="4"/>
  <c r="B23" i="23"/>
  <c r="B19" i="23"/>
  <c r="C40" i="22"/>
  <c r="C32" i="22"/>
  <c r="C24" i="22"/>
  <c r="C16" i="22"/>
  <c r="C10" i="22"/>
  <c r="C41" i="21"/>
  <c r="C33" i="21"/>
  <c r="C25" i="21"/>
  <c r="C17" i="21"/>
  <c r="C11" i="21"/>
  <c r="C42" i="20"/>
  <c r="C34" i="20"/>
  <c r="C26" i="20"/>
  <c r="C18" i="20"/>
  <c r="C12" i="20"/>
  <c r="C43" i="19"/>
  <c r="C35" i="19"/>
  <c r="C27" i="19"/>
  <c r="C19" i="19"/>
  <c r="C14" i="19"/>
  <c r="C1" i="19"/>
  <c r="C36" i="18"/>
  <c r="C28" i="18"/>
  <c r="C20" i="18"/>
  <c r="E14" i="18"/>
  <c r="C37" i="17"/>
  <c r="C29" i="17"/>
  <c r="C21" i="17"/>
  <c r="F14" i="17"/>
  <c r="A3" i="17"/>
  <c r="E11" i="16"/>
  <c r="G1" i="16"/>
  <c r="I33" i="14"/>
  <c r="I32" i="14"/>
  <c r="I31" i="14"/>
  <c r="I30" i="14"/>
  <c r="A28" i="14"/>
  <c r="B18" i="14"/>
  <c r="B10" i="14"/>
  <c r="C36" i="13"/>
  <c r="C28" i="13"/>
  <c r="C20" i="13"/>
  <c r="C12" i="13"/>
  <c r="C51" i="12"/>
  <c r="C43" i="12"/>
  <c r="C35" i="12"/>
  <c r="C27" i="12"/>
  <c r="C19" i="12"/>
  <c r="C11" i="12"/>
  <c r="C5" i="12"/>
  <c r="C36" i="11"/>
  <c r="C28" i="11"/>
  <c r="C20" i="11"/>
  <c r="C5" i="11"/>
  <c r="C35" i="9"/>
  <c r="C27" i="9"/>
  <c r="C19" i="9"/>
  <c r="C39" i="8"/>
  <c r="C31" i="8"/>
  <c r="C23" i="8"/>
  <c r="C8" i="8"/>
  <c r="C79" i="7"/>
  <c r="C59" i="7"/>
  <c r="C43" i="7"/>
  <c r="C27" i="7"/>
  <c r="C10" i="7"/>
  <c r="C39" i="6"/>
  <c r="C31" i="6"/>
  <c r="C23" i="6"/>
  <c r="E19" i="6"/>
  <c r="C5" i="6"/>
  <c r="C41" i="5"/>
  <c r="C33" i="5"/>
  <c r="C25" i="5"/>
  <c r="E21" i="5"/>
  <c r="C39" i="22"/>
  <c r="C31" i="22"/>
  <c r="C23" i="22"/>
  <c r="C38" i="22"/>
  <c r="C30" i="22"/>
  <c r="C22" i="22"/>
  <c r="C37" i="22"/>
  <c r="C29" i="22"/>
  <c r="C21" i="22"/>
  <c r="F14" i="22"/>
  <c r="A3" i="22"/>
  <c r="C38" i="21"/>
  <c r="C30" i="21"/>
  <c r="C22" i="21"/>
  <c r="C5" i="21"/>
  <c r="C39" i="20"/>
  <c r="C31" i="20"/>
  <c r="C23" i="20"/>
  <c r="C8" i="20"/>
  <c r="C40" i="19"/>
  <c r="C32" i="19"/>
  <c r="C24" i="19"/>
  <c r="C16" i="19"/>
  <c r="C10" i="19"/>
  <c r="C41" i="18"/>
  <c r="C33" i="18"/>
  <c r="C25" i="18"/>
  <c r="C17" i="18"/>
  <c r="C11" i="18"/>
  <c r="C42" i="17"/>
  <c r="C34" i="17"/>
  <c r="C26" i="17"/>
  <c r="C18" i="17"/>
  <c r="C12" i="17"/>
  <c r="C24" i="16"/>
  <c r="F10" i="16"/>
  <c r="E37" i="14"/>
  <c r="F33" i="14"/>
  <c r="F32" i="14"/>
  <c r="F31" i="14"/>
  <c r="F30" i="14"/>
  <c r="B23" i="14"/>
  <c r="B15" i="14"/>
  <c r="B5" i="14"/>
  <c r="C33" i="13"/>
  <c r="C25" i="13"/>
  <c r="C17" i="13"/>
  <c r="C3" i="13"/>
  <c r="C48" i="12"/>
  <c r="C40" i="12"/>
  <c r="C32" i="12"/>
  <c r="C24" i="12"/>
  <c r="C16" i="12"/>
  <c r="F9" i="12"/>
  <c r="C1" i="12"/>
  <c r="C33" i="11"/>
  <c r="C25" i="11"/>
  <c r="C17" i="11"/>
  <c r="E11" i="11"/>
  <c r="C1" i="11"/>
  <c r="C32" i="9"/>
  <c r="C24" i="9"/>
  <c r="C14" i="9"/>
  <c r="C1" i="9"/>
  <c r="C36" i="8"/>
  <c r="C28" i="8"/>
  <c r="C20" i="8"/>
  <c r="C68" i="7"/>
  <c r="C51" i="7"/>
  <c r="C36" i="7"/>
  <c r="C20" i="7"/>
  <c r="C3" i="7"/>
  <c r="C36" i="6"/>
  <c r="C28" i="6"/>
  <c r="H20" i="6"/>
  <c r="G16" i="6"/>
  <c r="C9" i="6"/>
  <c r="C3" i="6"/>
  <c r="C38" i="5"/>
  <c r="C30" i="5"/>
  <c r="H22" i="5"/>
  <c r="G18" i="5"/>
  <c r="C40" i="5"/>
  <c r="C30" i="6"/>
  <c r="G21" i="8"/>
  <c r="C22" i="11"/>
  <c r="C45" i="12"/>
  <c r="B14" i="14"/>
  <c r="D37" i="14"/>
  <c r="C1" i="18"/>
  <c r="C5" i="22"/>
  <c r="B9" i="23"/>
  <c r="C7" i="4"/>
  <c r="C23" i="4"/>
  <c r="C11" i="5"/>
  <c r="C20" i="5"/>
  <c r="C29" i="5"/>
  <c r="C43" i="5"/>
  <c r="C49" i="5"/>
  <c r="C13" i="6"/>
  <c r="C33" i="6"/>
  <c r="C19" i="7"/>
  <c r="C5" i="8"/>
  <c r="C41" i="8"/>
  <c r="C33" i="9"/>
  <c r="C24" i="11"/>
  <c r="C31" i="12"/>
  <c r="C19" i="13"/>
  <c r="C18" i="18"/>
  <c r="C34" i="19"/>
  <c r="C10" i="21"/>
  <c r="C8" i="22"/>
  <c r="A16" i="1"/>
  <c r="A4" i="23"/>
  <c r="B22" i="23"/>
  <c r="C8" i="4"/>
  <c r="G15" i="4"/>
  <c r="C24" i="4"/>
  <c r="C33" i="4"/>
  <c r="C5" i="5"/>
  <c r="C15" i="5"/>
  <c r="C22" i="5"/>
  <c r="C31" i="5"/>
  <c r="C45" i="5"/>
  <c r="C1" i="6"/>
  <c r="C11" i="6"/>
  <c r="F20" i="6"/>
  <c r="C35" i="6"/>
  <c r="C22" i="7"/>
  <c r="C56" i="7"/>
  <c r="C27" i="8"/>
  <c r="C44" i="8"/>
  <c r="C18" i="9"/>
  <c r="C34" i="9"/>
  <c r="C26" i="11"/>
  <c r="C17" i="12"/>
  <c r="C33" i="12"/>
  <c r="C49" i="12"/>
  <c r="C22" i="13"/>
  <c r="D1" i="14"/>
  <c r="B17" i="14"/>
  <c r="H30" i="14"/>
  <c r="H32" i="14"/>
  <c r="B44" i="14"/>
  <c r="C1" i="17"/>
  <c r="C17" i="17"/>
  <c r="C33" i="17"/>
  <c r="C5" i="18"/>
  <c r="C19" i="18"/>
  <c r="C42" i="18"/>
  <c r="C17" i="19"/>
  <c r="C39" i="19"/>
  <c r="C33" i="20"/>
  <c r="F14" i="21"/>
  <c r="C31" i="21"/>
  <c r="E14" i="22"/>
  <c r="A14" i="1"/>
  <c r="C28" i="5"/>
  <c r="C18" i="6"/>
  <c r="C45" i="7"/>
  <c r="C10" i="9"/>
  <c r="C13" i="12"/>
  <c r="C34" i="13"/>
  <c r="G11" i="16"/>
  <c r="C35" i="18"/>
  <c r="C8" i="21"/>
  <c r="D14" i="1"/>
  <c r="B17" i="23"/>
  <c r="C3" i="5"/>
  <c r="C20" i="6"/>
  <c r="G45" i="6"/>
  <c r="C50" i="7"/>
  <c r="C25" i="8"/>
  <c r="C17" i="9"/>
  <c r="F11" i="11"/>
  <c r="C40" i="11"/>
  <c r="C15" i="12"/>
  <c r="C47" i="12"/>
  <c r="C8" i="13"/>
  <c r="C35" i="13"/>
  <c r="B16" i="14"/>
  <c r="G30" i="14"/>
  <c r="G32" i="14"/>
  <c r="A42" i="14"/>
  <c r="I11" i="16"/>
  <c r="C31" i="17"/>
  <c r="C40" i="18"/>
  <c r="C32" i="20"/>
  <c r="C29" i="21"/>
  <c r="A6" i="1"/>
  <c r="D16" i="1"/>
  <c r="B6" i="23"/>
  <c r="B10" i="23"/>
  <c r="B14" i="23"/>
  <c r="B18" i="23"/>
  <c r="C11" i="4"/>
  <c r="I15" i="4"/>
  <c r="C25" i="4"/>
  <c r="C34" i="4"/>
  <c r="C13" i="5"/>
  <c r="E22" i="5"/>
  <c r="C32" i="5"/>
  <c r="G46" i="5"/>
  <c r="I20" i="6"/>
  <c r="C37" i="6"/>
  <c r="C26" i="7"/>
  <c r="C58" i="7"/>
  <c r="C29" i="8"/>
  <c r="C21" i="9"/>
  <c r="C38" i="9"/>
  <c r="C27" i="11"/>
  <c r="C3" i="12"/>
  <c r="C18" i="12"/>
  <c r="C34" i="12"/>
  <c r="C50" i="12"/>
  <c r="C24" i="13"/>
  <c r="B20" i="14"/>
  <c r="C31" i="14"/>
  <c r="C33" i="14"/>
  <c r="C19" i="17"/>
  <c r="C35" i="17"/>
  <c r="C10" i="18"/>
  <c r="C24" i="18"/>
  <c r="C43" i="18"/>
  <c r="C18" i="19"/>
  <c r="C41" i="19"/>
  <c r="C16" i="20"/>
  <c r="C38" i="20"/>
  <c r="C32" i="21"/>
  <c r="C31" i="9"/>
  <c r="C29" i="12"/>
  <c r="E30" i="14"/>
  <c r="C28" i="17"/>
  <c r="C33" i="19"/>
  <c r="C24" i="21"/>
  <c r="A3" i="23"/>
  <c r="C15" i="4"/>
  <c r="C17" i="4"/>
  <c r="C26" i="4"/>
  <c r="C35" i="4"/>
  <c r="C32" i="7"/>
  <c r="C30" i="8"/>
  <c r="C43" i="9"/>
  <c r="C7" i="12"/>
  <c r="C37" i="12"/>
  <c r="C10" i="13"/>
  <c r="B22" i="14"/>
  <c r="E33" i="14"/>
  <c r="C8" i="17"/>
  <c r="C36" i="17"/>
  <c r="C26" i="18"/>
  <c r="C23" i="19"/>
  <c r="C42" i="19"/>
  <c r="C17" i="20"/>
  <c r="C37" i="21"/>
  <c r="A8" i="1"/>
  <c r="D18" i="1"/>
  <c r="B7" i="23"/>
  <c r="B11" i="23"/>
  <c r="B15" i="23"/>
  <c r="C1" i="4"/>
  <c r="C18" i="4"/>
  <c r="C27" i="4"/>
  <c r="C36" i="4"/>
  <c r="C7" i="5"/>
  <c r="I22" i="5"/>
  <c r="C36" i="5"/>
  <c r="C12" i="6"/>
  <c r="C25" i="6"/>
  <c r="C41" i="6"/>
  <c r="C35" i="7"/>
  <c r="C66" i="7"/>
  <c r="C11" i="8"/>
  <c r="C33" i="8"/>
  <c r="C25" i="9"/>
  <c r="C16" i="11"/>
  <c r="C32" i="11"/>
  <c r="E9" i="12"/>
  <c r="C23" i="12"/>
  <c r="C39" i="12"/>
  <c r="C11" i="13"/>
  <c r="C27" i="13"/>
  <c r="B7" i="14"/>
  <c r="B24" i="14"/>
  <c r="G31" i="14"/>
  <c r="G33" i="14"/>
  <c r="A7" i="16"/>
  <c r="C11" i="17"/>
  <c r="C23" i="17"/>
  <c r="C39" i="17"/>
  <c r="C14" i="18"/>
  <c r="C27" i="18"/>
  <c r="C8" i="19"/>
  <c r="C25" i="19"/>
  <c r="C22" i="20"/>
  <c r="C41" i="20"/>
  <c r="C16" i="21"/>
  <c r="C39" i="21"/>
  <c r="C20" i="22"/>
  <c r="C11" i="11"/>
  <c r="C11" i="20"/>
  <c r="A18" i="1"/>
  <c r="F22" i="5"/>
  <c r="C35" i="5"/>
  <c r="C38" i="6"/>
  <c r="C6" i="8"/>
  <c r="C23" i="9"/>
  <c r="C30" i="11"/>
  <c r="C53" i="12"/>
  <c r="C26" i="13"/>
  <c r="E31" i="14"/>
  <c r="A3" i="16"/>
  <c r="C20" i="17"/>
  <c r="C12" i="18"/>
  <c r="C40" i="20"/>
  <c r="A10" i="1"/>
  <c r="A20" i="1"/>
  <c r="B20" i="23"/>
  <c r="C12" i="4"/>
  <c r="C19" i="4"/>
  <c r="C28" i="4"/>
  <c r="C38" i="4"/>
  <c r="C10" i="5"/>
  <c r="C14" i="5"/>
  <c r="C24" i="5"/>
  <c r="C37" i="5"/>
  <c r="G47" i="5"/>
  <c r="C8" i="6"/>
  <c r="G15" i="6"/>
  <c r="C27" i="6"/>
  <c r="G44" i="6"/>
  <c r="C5" i="7"/>
  <c r="C40" i="7"/>
  <c r="C73" i="7"/>
  <c r="C19" i="8"/>
  <c r="C35" i="8"/>
  <c r="C26" i="9"/>
  <c r="A3" i="11"/>
  <c r="C18" i="11"/>
  <c r="C34" i="11"/>
  <c r="C25" i="12"/>
  <c r="C41" i="12"/>
  <c r="C5" i="13"/>
  <c r="C14" i="13"/>
  <c r="C30" i="13"/>
  <c r="B9" i="14"/>
  <c r="B25" i="14"/>
  <c r="H31" i="14"/>
  <c r="H33" i="14"/>
  <c r="C11" i="16"/>
  <c r="C14" i="17"/>
  <c r="C25" i="17"/>
  <c r="C41" i="17"/>
  <c r="C32" i="18"/>
  <c r="C11" i="19"/>
  <c r="C26" i="19"/>
  <c r="C5" i="20"/>
  <c r="C24" i="20"/>
  <c r="C21" i="21"/>
  <c r="C40" i="21"/>
  <c r="C28" i="22"/>
  <c r="B21" i="23"/>
  <c r="A5" i="4"/>
  <c r="H14" i="4"/>
  <c r="C21" i="4"/>
  <c r="C31" i="4"/>
  <c r="C19" i="5"/>
  <c r="C16" i="7"/>
  <c r="C38" i="8"/>
  <c r="C38" i="11"/>
  <c r="C18" i="13"/>
  <c r="E32" i="14"/>
  <c r="C16" i="18"/>
  <c r="C30" i="20"/>
  <c r="A5" i="1"/>
  <c r="A1" i="23" s="1"/>
  <c r="B13" i="23"/>
  <c r="C32" i="4"/>
  <c r="C22" i="6"/>
  <c r="C47" i="6"/>
  <c r="C62" i="7"/>
  <c r="C3" i="9"/>
  <c r="C14" i="11"/>
  <c r="C21" i="12"/>
  <c r="A3" i="14"/>
  <c r="A12" i="1"/>
  <c r="A21" i="1"/>
  <c r="B8" i="23"/>
  <c r="B12" i="23"/>
  <c r="B16" i="23"/>
  <c r="A3" i="4"/>
  <c r="E14" i="4"/>
  <c r="C20" i="4"/>
  <c r="C29" i="4"/>
  <c r="C1" i="5"/>
  <c r="G17" i="5"/>
  <c r="C27" i="5"/>
  <c r="C39" i="5"/>
  <c r="C17" i="6"/>
  <c r="C29" i="6"/>
  <c r="C6" i="7"/>
  <c r="C41" i="7"/>
  <c r="C74" i="7"/>
  <c r="F21" i="8"/>
  <c r="C37" i="8"/>
  <c r="C5" i="9"/>
  <c r="C29" i="9"/>
  <c r="C8" i="11"/>
  <c r="C19" i="11"/>
  <c r="C35" i="11"/>
  <c r="C26" i="12"/>
  <c r="C42" i="12"/>
  <c r="C16" i="13"/>
  <c r="C32" i="13"/>
  <c r="B12" i="14"/>
  <c r="C30" i="14"/>
  <c r="C32" i="14"/>
  <c r="B37" i="14"/>
  <c r="D11" i="16"/>
  <c r="E14" i="17"/>
  <c r="C27" i="17"/>
  <c r="C43" i="17"/>
  <c r="C34" i="18"/>
  <c r="C12" i="19"/>
  <c r="C31" i="19"/>
  <c r="C10" i="20"/>
  <c r="C25" i="20"/>
  <c r="A3" i="21"/>
  <c r="C23" i="21"/>
  <c r="C36" i="22"/>
</calcChain>
</file>

<file path=xl/sharedStrings.xml><?xml version="1.0" encoding="utf-8"?>
<sst xmlns="http://schemas.openxmlformats.org/spreadsheetml/2006/main" count="1986" uniqueCount="739">
  <si>
    <t>RENSEIGNEMENTS SUR LES OPÉRATIONS D'ASSURANCE AUTOMOBILE AU QUÉBEC</t>
  </si>
  <si>
    <t>Nom de l'assureur :</t>
  </si>
  <si>
    <t>PERSONNES RESPONSABLES CHEZ L'ASSUREUR :</t>
  </si>
  <si>
    <t>Nom :</t>
  </si>
  <si>
    <t>Téléphone :</t>
  </si>
  <si>
    <t>Courriel :</t>
  </si>
  <si>
    <t>ASSISTANCE TECHNIQUE ET QUESTIONS ?</t>
  </si>
  <si>
    <t>Pour obtenir de l'aide technique ou pour toute question concernant ce questionnaire, veuillez expédier un courriel à :</t>
  </si>
  <si>
    <t>info-automobile@lautorite.qc.ca</t>
  </si>
  <si>
    <t>X</t>
  </si>
  <si>
    <t>1.</t>
  </si>
  <si>
    <t>CRITÈRES DE TARIFICATION</t>
  </si>
  <si>
    <r>
      <t xml:space="preserve">Identifier par un </t>
    </r>
    <r>
      <rPr>
        <b/>
        <sz val="10"/>
        <rFont val="Arial"/>
        <family val="2"/>
      </rPr>
      <t>X</t>
    </r>
    <r>
      <rPr>
        <sz val="9"/>
        <rFont val="Arial"/>
        <family val="2"/>
      </rPr>
      <t xml:space="preserve"> les critères utilisés pour la tarification des voitures de tourisme</t>
    </r>
  </si>
  <si>
    <t>ET</t>
  </si>
  <si>
    <t>Indiquer si ce critère a été modifié au cours de l'année (excluant les modifications apportées aux tarifs)</t>
  </si>
  <si>
    <t>Utilisé ?</t>
  </si>
  <si>
    <t>Âge</t>
  </si>
  <si>
    <t>Sexe</t>
  </si>
  <si>
    <t>État civil</t>
  </si>
  <si>
    <t>Permis de conduire (type de permis : apprenti, probatoire, permanent, etc.)</t>
  </si>
  <si>
    <t>Cours de conduite</t>
  </si>
  <si>
    <t>Expérience de conduite  (nombre d'années de détention d'un permis de conduire)</t>
  </si>
  <si>
    <t>Expérience d’infractions / condamnations</t>
  </si>
  <si>
    <t>Accidents responsables</t>
  </si>
  <si>
    <t xml:space="preserve">Accidents non-responsables    </t>
  </si>
  <si>
    <t>Autres sinistres</t>
  </si>
  <si>
    <t>Profession / occupation / membre d'un groupe</t>
  </si>
  <si>
    <t>Conducteur occasionnel</t>
  </si>
  <si>
    <t>Localisation</t>
  </si>
  <si>
    <t>Utilisation du véhicule</t>
  </si>
  <si>
    <t>Kilométrage</t>
  </si>
  <si>
    <t>Utilisation hors Québec</t>
  </si>
  <si>
    <t>Système de protection contre le vol</t>
  </si>
  <si>
    <t>Marque / année / modèle de véhicule (table de groupes de véhicule)</t>
  </si>
  <si>
    <t>Couverture complète (chap, A, B et avenants)</t>
  </si>
  <si>
    <t xml:space="preserve">Pluralité de véhicules </t>
  </si>
  <si>
    <t>Renouvellements</t>
  </si>
  <si>
    <t>Pluralité de contrats (exemple : auto &amp; habitation)</t>
  </si>
  <si>
    <t>Agriculteurs</t>
  </si>
  <si>
    <t>Étudiants / jeunes à la maison</t>
  </si>
  <si>
    <t>Retraités</t>
  </si>
  <si>
    <t>Internet</t>
  </si>
  <si>
    <t>Autres critères ou rabais? Veuillez préciser.</t>
  </si>
  <si>
    <t>2.</t>
  </si>
  <si>
    <t>AVENANTS</t>
  </si>
  <si>
    <t xml:space="preserve">AVENANTS (F.A.Q.)                   </t>
  </si>
  <si>
    <t>3 - Garantie responsabilité civile pour le véhicule d'un gouvernement canadien</t>
  </si>
  <si>
    <t>4a - Transport d'explosifs</t>
  </si>
  <si>
    <t>4b - Transport de substances radioactives</t>
  </si>
  <si>
    <t>9 - Exclusion du risque maritime (pour véhicules amphibies)</t>
  </si>
  <si>
    <t>16 - Suspension de garanties lors du remisage du véhicule</t>
  </si>
  <si>
    <t>17 - Remise en vigueur des garanties après le remisage du véhicule</t>
  </si>
  <si>
    <t>25 - Modifications des Conditions particulières</t>
  </si>
  <si>
    <t>28 - Restriction de garanties pour les conducteurs désignés</t>
  </si>
  <si>
    <t>29 - Extension de garanties pour les conducteurs désignés</t>
  </si>
  <si>
    <t>31 - Équipement n'appartenant pas à l'assuré désigné</t>
  </si>
  <si>
    <t>32 - Véhicules à but uniquement récréatif</t>
  </si>
  <si>
    <t>33 - Assurance des frais d'assistance routière</t>
  </si>
  <si>
    <t>34 - Assurance de personnes</t>
  </si>
  <si>
    <t>34 (A-B) - Assurance de personnes (modifications des montants d'assurance ou des personnes assurées)</t>
  </si>
  <si>
    <t>43 (A à F) - Modification à l'indemnisation (Chapitre B)</t>
  </si>
  <si>
    <t>44 - Ajouts de pays ou d'endroits pour l'application des garanties</t>
  </si>
  <si>
    <t>3.</t>
  </si>
  <si>
    <t>pour les critères de tarification mentionnés ci-après.</t>
  </si>
  <si>
    <t>010</t>
  </si>
  <si>
    <t>020</t>
  </si>
  <si>
    <t>030</t>
  </si>
  <si>
    <t>040</t>
  </si>
  <si>
    <t>050</t>
  </si>
  <si>
    <t>060</t>
  </si>
  <si>
    <t>070</t>
  </si>
  <si>
    <t>RENSEIGNEMENTS</t>
  </si>
  <si>
    <t>RENSEIGNEMENTS CONCERNANT LES AFFAIRES DIRECTES SOUSCRITES</t>
  </si>
  <si>
    <t>(assurance directe souscrite quel que soit le mode de mise en marché, excluant la réassurance acceptée)</t>
  </si>
  <si>
    <t>individuelle (incluant les flottes tarifées par véhicule) ou de flotte (non tarifée par véhicule).</t>
  </si>
  <si>
    <t>Code du PSA</t>
  </si>
  <si>
    <t>VOITURES DE TOURISME</t>
  </si>
  <si>
    <t>VT</t>
  </si>
  <si>
    <t>AR-83</t>
  </si>
  <si>
    <t>Véhicules récréatifs (caravanes, maisons motorisées...)</t>
  </si>
  <si>
    <t>n/a</t>
  </si>
  <si>
    <t>Motocyclettes</t>
  </si>
  <si>
    <t>MC</t>
  </si>
  <si>
    <t>AR-87</t>
  </si>
  <si>
    <t>Motoneiges</t>
  </si>
  <si>
    <t>MN</t>
  </si>
  <si>
    <t>Véhicules tout-terrain</t>
  </si>
  <si>
    <t>TT</t>
  </si>
  <si>
    <t>VÉHICULES UTILITAIRES</t>
  </si>
  <si>
    <t>VU</t>
  </si>
  <si>
    <t>AR-90</t>
  </si>
  <si>
    <t>VÉHICULES PUBLICS :</t>
  </si>
  <si>
    <t>VP-70, 74, 78</t>
  </si>
  <si>
    <t>AR-88</t>
  </si>
  <si>
    <t>VP-71</t>
  </si>
  <si>
    <t>VP-72</t>
  </si>
  <si>
    <t>VP-75</t>
  </si>
  <si>
    <t>VP-76</t>
  </si>
  <si>
    <t>VP-80</t>
  </si>
  <si>
    <t>VP-53</t>
  </si>
  <si>
    <t>VP-77</t>
  </si>
  <si>
    <t>VP-80, 53, 79</t>
  </si>
  <si>
    <t>AUTRES RISQUES :</t>
  </si>
  <si>
    <t>AR-81, 84, 86</t>
  </si>
  <si>
    <t>AR-91</t>
  </si>
  <si>
    <t>AR-65, 98</t>
  </si>
  <si>
    <t>Commentaire :</t>
  </si>
  <si>
    <t>(01)</t>
  </si>
  <si>
    <t>(02)</t>
  </si>
  <si>
    <t>100</t>
  </si>
  <si>
    <t>200</t>
  </si>
  <si>
    <t>210</t>
  </si>
  <si>
    <t>220</t>
  </si>
  <si>
    <t>0</t>
  </si>
  <si>
    <t>230</t>
  </si>
  <si>
    <t>240</t>
  </si>
  <si>
    <t>250</t>
  </si>
  <si>
    <t>260</t>
  </si>
  <si>
    <t>270</t>
  </si>
  <si>
    <t>280</t>
  </si>
  <si>
    <t>300</t>
  </si>
  <si>
    <t>310</t>
  </si>
  <si>
    <t>320</t>
  </si>
  <si>
    <t>400</t>
  </si>
  <si>
    <t>(03)</t>
  </si>
  <si>
    <t>2a)</t>
  </si>
  <si>
    <t>OUI ou NON ?</t>
  </si>
  <si>
    <t>2b)</t>
  </si>
  <si>
    <t>Dans l'affirmative :</t>
  </si>
  <si>
    <t>- 1        =</t>
  </si>
  <si>
    <t xml:space="preserve">%  </t>
  </si>
  <si>
    <t>La variation moyenne peut être de 0,</t>
  </si>
  <si>
    <t>même si les tarifs peuvent avoir été modifiés.</t>
  </si>
  <si>
    <t>Compléter le tableau suivant :</t>
  </si>
  <si>
    <t xml:space="preserve"> - 1  =</t>
  </si>
  <si>
    <t>(04)</t>
  </si>
  <si>
    <t>110</t>
  </si>
  <si>
    <t>080</t>
  </si>
  <si>
    <t>(05)</t>
  </si>
  <si>
    <t>2c)</t>
  </si>
  <si>
    <t>2d)</t>
  </si>
  <si>
    <t>Avez-vous l'intention de débuter ou cesser d'exercer dans une ou des catégories de véhicules mentionnées en 1 ?</t>
  </si>
  <si>
    <t>Dans l'affirmative, décrivez la (les) catégorie(s) visée(s) et la date de début ou de cessation :</t>
  </si>
  <si>
    <t>4.</t>
  </si>
  <si>
    <t>RENSEIGNEMENTS COMPLÉMENTAIRES</t>
  </si>
  <si>
    <t>4a)</t>
  </si>
  <si>
    <t>Quel est le mode de distribution principal utilisé pour vos affaires en assurance automobile au Québec ?</t>
  </si>
  <si>
    <t>4b)</t>
  </si>
  <si>
    <t>Dans l'affirmative, depuis quand ?</t>
  </si>
  <si>
    <t>Quelle technologie utilisez-vous ?</t>
  </si>
  <si>
    <t xml:space="preserve">Veuillez indiquer le nombre de polices basées sur la télématique et le pourcentage que celles-ci représentent dans votre portefeuille. </t>
  </si>
  <si>
    <t>Ces données doivent être fournies pour chacune des années depuis que vous offrez des produits à composante télématique.</t>
  </si>
  <si>
    <t>Dans la négative, prévoyez-vous l'utiliser ?</t>
  </si>
  <si>
    <t>Si oui, quelle technologie prévoyez-vous utiliser ?</t>
  </si>
  <si>
    <t>4c)</t>
  </si>
  <si>
    <t>4d)</t>
  </si>
  <si>
    <t>4e)</t>
  </si>
  <si>
    <t>011</t>
  </si>
  <si>
    <t>031</t>
  </si>
  <si>
    <t>032</t>
  </si>
  <si>
    <t>033</t>
  </si>
  <si>
    <t>034</t>
  </si>
  <si>
    <t>035</t>
  </si>
  <si>
    <t>051</t>
  </si>
  <si>
    <t>052</t>
  </si>
  <si>
    <t>(06)</t>
  </si>
  <si>
    <t>5.</t>
  </si>
  <si>
    <t>5a)</t>
  </si>
  <si>
    <t>véhicule assuré - Assurance de remplacement ?</t>
  </si>
  <si>
    <t>5b)</t>
  </si>
  <si>
    <t>Identifier le ou les administrateurs du programme, le cas échéant :</t>
  </si>
  <si>
    <t>Identifier le ou les modes de distribution (agents, courtiers, concessionnaires d'automobiles) :</t>
  </si>
  <si>
    <t>pour chaque catégorie :</t>
  </si>
  <si>
    <t>021</t>
  </si>
  <si>
    <t>5c)</t>
  </si>
  <si>
    <t>Dans l'affirmative, identifier le ou les administrateurs du programme, le cas échéant :</t>
  </si>
  <si>
    <t>6.</t>
  </si>
  <si>
    <t>ATTENTION !</t>
  </si>
  <si>
    <t>Si vous croyez ne pas être concerné par les sections suivantes, veuillez nous expliquer pourquoi :</t>
  </si>
  <si>
    <t>500</t>
  </si>
  <si>
    <t>012</t>
  </si>
  <si>
    <t>013</t>
  </si>
  <si>
    <t>014</t>
  </si>
  <si>
    <t>015</t>
  </si>
  <si>
    <t>016</t>
  </si>
  <si>
    <t>017</t>
  </si>
  <si>
    <t>018</t>
  </si>
  <si>
    <t>019</t>
  </si>
  <si>
    <t>022</t>
  </si>
  <si>
    <t>023</t>
  </si>
  <si>
    <t>024</t>
  </si>
  <si>
    <t>025</t>
  </si>
  <si>
    <t>026</t>
  </si>
  <si>
    <t>027</t>
  </si>
  <si>
    <t>028</t>
  </si>
  <si>
    <t>029</t>
  </si>
  <si>
    <t>036</t>
  </si>
  <si>
    <t>037</t>
  </si>
  <si>
    <t>038</t>
  </si>
  <si>
    <t>039</t>
  </si>
  <si>
    <t>041</t>
  </si>
  <si>
    <t>042</t>
  </si>
  <si>
    <t>043</t>
  </si>
  <si>
    <t>044</t>
  </si>
  <si>
    <t>045</t>
  </si>
  <si>
    <t>046</t>
  </si>
  <si>
    <t>047</t>
  </si>
  <si>
    <t>048</t>
  </si>
  <si>
    <t>049</t>
  </si>
  <si>
    <t>101</t>
  </si>
  <si>
    <t>102</t>
  </si>
  <si>
    <t>103</t>
  </si>
  <si>
    <t>104</t>
  </si>
  <si>
    <t>105</t>
  </si>
  <si>
    <t>106</t>
  </si>
  <si>
    <t>107</t>
  </si>
  <si>
    <t>108</t>
  </si>
  <si>
    <t>109</t>
  </si>
  <si>
    <t>111</t>
  </si>
  <si>
    <t>112</t>
  </si>
  <si>
    <t>113</t>
  </si>
  <si>
    <t>Caractéristiques communes à tous les profils d'assurés :</t>
  </si>
  <si>
    <t>Aucune réclamation et aucune infraction au cours des 10 dernières années</t>
  </si>
  <si>
    <t>Conducteur ayant exclusivement une classe de permis 5</t>
  </si>
  <si>
    <t>Un seul véhicule et un seul conducteur sur la police</t>
  </si>
  <si>
    <t>Pas de dommages aux vitres ou à la carosserie de la voiture</t>
  </si>
  <si>
    <t>Pas plus d'un créancier sur la voiture</t>
  </si>
  <si>
    <t>Voiture non modifiée</t>
  </si>
  <si>
    <t xml:space="preserve">Pas d'usage de la voiture à des fins commerciales, dans une autre province ou dans un autre pays </t>
  </si>
  <si>
    <t>Aucun antécédent criminel, jugement défavorable, permis révoqué, police résiliée, fausse déclaration ou refus par un autre assureur</t>
  </si>
  <si>
    <t>Aucune police habitation</t>
  </si>
  <si>
    <t>Aucun antivol ou dispositif de repérage supplémentaire à l'équipement de série de la voiture</t>
  </si>
  <si>
    <t>Chapitre A (responsabilité civile) = 1M$</t>
  </si>
  <si>
    <t>Chapitre B2 (collision) = 500$</t>
  </si>
  <si>
    <t>Chapitre B3 (accident sans collision ni versement) = 250$</t>
  </si>
  <si>
    <t>KM annuel = 20 000 km (aucun km pour affaires)</t>
  </si>
  <si>
    <t>Premier propriétaire de la voiture achetée neuve le 1er janvier de l'année-modèle de la voiture</t>
  </si>
  <si>
    <t>Assuré de façon continue depuis la date à laquelle le conducteur est devenu conducteur principal</t>
  </si>
  <si>
    <t>PROFILS CONDUCTEURS</t>
  </si>
  <si>
    <t>Date de naissance</t>
  </si>
  <si>
    <t>État Civil</t>
  </si>
  <si>
    <t>Occupation</t>
  </si>
  <si>
    <t>Propriétaire ou locataire de la résidence</t>
  </si>
  <si>
    <t>Propriétaire ou locataire de la voiture</t>
  </si>
  <si>
    <t>KM pour aller au travail seulement</t>
  </si>
  <si>
    <t>A</t>
  </si>
  <si>
    <t>1 janvier 1997</t>
  </si>
  <si>
    <t>Célibataire</t>
  </si>
  <si>
    <t>Étudiant</t>
  </si>
  <si>
    <t>Locataire</t>
  </si>
  <si>
    <t>1 janvier 2014</t>
  </si>
  <si>
    <t>1 janvier 2015</t>
  </si>
  <si>
    <t>B</t>
  </si>
  <si>
    <t>1 janvier 1968</t>
  </si>
  <si>
    <t>Marié</t>
  </si>
  <si>
    <t>Professionnel (assurance)</t>
  </si>
  <si>
    <t>Propriétaire</t>
  </si>
  <si>
    <t>15</t>
  </si>
  <si>
    <t>1 janvier 1986</t>
  </si>
  <si>
    <t>C</t>
  </si>
  <si>
    <t>1 janvier 1945</t>
  </si>
  <si>
    <t>Retraité</t>
  </si>
  <si>
    <t>1 janvier 1963</t>
  </si>
  <si>
    <t>PROFILS VOITURES</t>
  </si>
  <si>
    <t>Année</t>
  </si>
  <si>
    <t>Marque</t>
  </si>
  <si>
    <t>Modèle</t>
  </si>
  <si>
    <t>Code</t>
  </si>
  <si>
    <t>a</t>
  </si>
  <si>
    <t>Ford</t>
  </si>
  <si>
    <t>b</t>
  </si>
  <si>
    <t>Honda</t>
  </si>
  <si>
    <t>c</t>
  </si>
  <si>
    <t>Toyota</t>
  </si>
  <si>
    <t>PROFILS RÉSIDENCES</t>
  </si>
  <si>
    <t>Code postal</t>
  </si>
  <si>
    <t>I</t>
  </si>
  <si>
    <t>II</t>
  </si>
  <si>
    <t>III</t>
  </si>
  <si>
    <t>J0A 1M0</t>
  </si>
  <si>
    <r>
      <t xml:space="preserve">Selon les indications mentionnées dans l'onglet précédent et pour chaque profil, veuillez indiquer la prime demandée pour un </t>
    </r>
    <r>
      <rPr>
        <b/>
        <sz val="9"/>
        <color rgb="FFFF0000"/>
        <rFont val="Arial"/>
        <family val="2"/>
      </rPr>
      <t>HOMME</t>
    </r>
    <r>
      <rPr>
        <sz val="9"/>
        <rFont val="Arial"/>
        <family val="2"/>
      </rPr>
      <t xml:space="preserve"> et pour une</t>
    </r>
    <r>
      <rPr>
        <sz val="9"/>
        <color rgb="FFFF0000"/>
        <rFont val="Arial"/>
        <family val="2"/>
      </rPr>
      <t xml:space="preserve"> </t>
    </r>
    <r>
      <rPr>
        <b/>
        <sz val="9"/>
        <color rgb="FFFF0000"/>
        <rFont val="Arial"/>
        <family val="2"/>
      </rPr>
      <t>FEMME</t>
    </r>
    <r>
      <rPr>
        <b/>
        <sz val="9"/>
        <rFont val="Arial"/>
        <family val="2"/>
      </rPr>
      <t>,</t>
    </r>
  </si>
  <si>
    <t>et nous mentionner si vous avez effectué des hypothèses supplémentaires.</t>
  </si>
  <si>
    <t>PRIME ($)</t>
  </si>
  <si>
    <t>Homme</t>
  </si>
  <si>
    <t>Femme</t>
  </si>
  <si>
    <t>Commentaire additionnel :</t>
  </si>
  <si>
    <t>x</t>
  </si>
  <si>
    <r>
      <t xml:space="preserve">Identifier par un </t>
    </r>
    <r>
      <rPr>
        <b/>
        <sz val="10"/>
        <rFont val="Arial"/>
        <family val="2"/>
      </rPr>
      <t>X</t>
    </r>
    <r>
      <rPr>
        <sz val="9"/>
        <rFont val="Arial"/>
        <family val="2"/>
      </rPr>
      <t xml:space="preserve"> les critères utilisés pour la tarification des véhicules récréatifs</t>
    </r>
  </si>
  <si>
    <t>SÉLECTIONNER LA LANGUE \ SELECT LANGUAGE</t>
  </si>
  <si>
    <t>Formulaire français</t>
  </si>
  <si>
    <t>English Forms</t>
  </si>
  <si>
    <t>INFORMATION ON AUTOMOBILE INSURANCE EXPERIENCE IN QUÉBEC</t>
  </si>
  <si>
    <t>- Les sections "Responsables (100)" et "Renseignements (200 à 250)" sont obligatoires -</t>
  </si>
  <si>
    <t>- The "Contact (100)" and "Information (200 to 250)" sections are mandatory -</t>
  </si>
  <si>
    <t>Insurer's name:</t>
  </si>
  <si>
    <t>CONTACTS AT INSURER:</t>
  </si>
  <si>
    <t>Name:</t>
  </si>
  <si>
    <t>Telephone:</t>
  </si>
  <si>
    <t>E-mail:</t>
  </si>
  <si>
    <t>TECHNICAL ASSISTANCE OR QUESTIONS?</t>
  </si>
  <si>
    <t>For technical assistance or questions related to the questionnaire, please send an e-mail to:</t>
  </si>
  <si>
    <t>TABLE DES MATIÈRES</t>
  </si>
  <si>
    <t>TABLE OF CONTENTS</t>
  </si>
  <si>
    <t>Annexe</t>
  </si>
  <si>
    <t>Schedule</t>
  </si>
  <si>
    <t>Responsables</t>
  </si>
  <si>
    <t>Contact</t>
  </si>
  <si>
    <t>Page</t>
  </si>
  <si>
    <t>INFORMATION</t>
  </si>
  <si>
    <t>INFORMATION ON DIRECT BUSINESS WRITTEN</t>
  </si>
  <si>
    <t>(direct business written regardless of marketing method; excludes assumed reinsurance)</t>
  </si>
  <si>
    <r>
      <t xml:space="preserve">Identifier par un </t>
    </r>
    <r>
      <rPr>
        <b/>
        <sz val="11"/>
        <rFont val="Arial"/>
        <family val="2"/>
      </rPr>
      <t>X</t>
    </r>
    <r>
      <rPr>
        <sz val="11"/>
        <rFont val="Arial"/>
        <family val="2"/>
      </rPr>
      <t xml:space="preserve"> toutes les catégories de véhicules pour lesquelles des primes ont été souscrites directement en assurance</t>
    </r>
  </si>
  <si>
    <r>
      <t xml:space="preserve">Indicate with an </t>
    </r>
    <r>
      <rPr>
        <b/>
        <sz val="11"/>
        <color theme="1"/>
        <rFont val="Arial"/>
        <family val="2"/>
      </rPr>
      <t>X</t>
    </r>
    <r>
      <rPr>
        <sz val="11"/>
        <color theme="1"/>
        <rFont val="Arial"/>
        <family val="2"/>
      </rPr>
      <t xml:space="preserve"> all classes of vehicles which were written directly in automobile insurance in Québec during the period</t>
    </r>
  </si>
  <si>
    <t>or fleets (not rated by vehicle).</t>
  </si>
  <si>
    <t>ASP Code</t>
  </si>
  <si>
    <t>PRIVATE PASSENGER VEHICLES</t>
  </si>
  <si>
    <t>400-410-420</t>
  </si>
  <si>
    <t>600</t>
  </si>
  <si>
    <t>700</t>
  </si>
  <si>
    <t>800</t>
  </si>
  <si>
    <t>900</t>
  </si>
  <si>
    <t>1000</t>
  </si>
  <si>
    <t>1100</t>
  </si>
  <si>
    <t>Recreational vehicles (motorhomes, travel trailers, etc.)</t>
  </si>
  <si>
    <t>Motorcycles</t>
  </si>
  <si>
    <t>Snowmobiles</t>
  </si>
  <si>
    <t>All terrain vehicles</t>
  </si>
  <si>
    <t>COMMERCIAL VEHICLES</t>
  </si>
  <si>
    <t>PUBLIC VEHICLES:</t>
  </si>
  <si>
    <t>Public buses</t>
  </si>
  <si>
    <t>School buses</t>
  </si>
  <si>
    <t>Private buses</t>
  </si>
  <si>
    <t>Funeral director's vehicles</t>
  </si>
  <si>
    <t>Ambulances</t>
  </si>
  <si>
    <t>Driving school vehicles</t>
  </si>
  <si>
    <t>Police or fire department vehicles</t>
  </si>
  <si>
    <t>Taxis or limousines</t>
  </si>
  <si>
    <t>Other public vehicles</t>
  </si>
  <si>
    <t>OTHER RISKS:</t>
  </si>
  <si>
    <t>Garages, parking lots, dealers...</t>
  </si>
  <si>
    <t>Non-owned policy</t>
  </si>
  <si>
    <t>Others</t>
  </si>
  <si>
    <t>Autobus scolaires</t>
  </si>
  <si>
    <t>Autobus publics</t>
  </si>
  <si>
    <t>Autobus privés</t>
  </si>
  <si>
    <t>Véhicules funèbres</t>
  </si>
  <si>
    <t>Écoles de conduite</t>
  </si>
  <si>
    <t>Véhicules de services de police ou d'incendie</t>
  </si>
  <si>
    <t>Taxis ou limousines</t>
  </si>
  <si>
    <t>Autres véhicules publics</t>
  </si>
  <si>
    <t>Garages, parcs de stationnement, marchands...</t>
  </si>
  <si>
    <t>Polices des non-propriétaires</t>
  </si>
  <si>
    <t>Autres</t>
  </si>
  <si>
    <t>Comments:</t>
  </si>
  <si>
    <t>Renseignements - Question 1</t>
  </si>
  <si>
    <t>Information - Question 1</t>
  </si>
  <si>
    <t>RENSEIGNEMENTS CONCERNANT LES CHANGEMENTS DE TARIFS POUR LES AFFAIRES DIRECTES SOUSCRITES</t>
  </si>
  <si>
    <t>INFORMATION ON YOUR RATE CHANGES FOR DIRECT BUSINESS WRITTEN</t>
  </si>
  <si>
    <t>YES or NO?</t>
  </si>
  <si>
    <t>If so,</t>
  </si>
  <si>
    <t>insurance business in Québec by performing the following calculation.</t>
  </si>
  <si>
    <t>The average variation may be 0</t>
  </si>
  <si>
    <t>even if there was a rate change.</t>
  </si>
  <si>
    <t>AND</t>
  </si>
  <si>
    <t>Complete the following table:</t>
  </si>
  <si>
    <t>ASSURANCE INDIVIDUELLE
(incluant les flottes tarifées par véhicule)</t>
  </si>
  <si>
    <t>INDIVIDUAL INSURANCE
(including fleets rated by vehicle)</t>
  </si>
  <si>
    <t>FLOTTES
(non tarifées par véhicule)</t>
  </si>
  <si>
    <t>FLEETS
(not rated by vehicle)</t>
  </si>
  <si>
    <r>
      <t xml:space="preserve">CATÉGORIES DE VÉHICULES
Définies selon le </t>
    </r>
    <r>
      <rPr>
        <i/>
        <sz val="11"/>
        <rFont val="Arial"/>
        <family val="2"/>
      </rPr>
      <t xml:space="preserve">Plan Statistique Automobile
</t>
    </r>
    <r>
      <rPr>
        <sz val="11"/>
        <rFont val="Arial"/>
        <family val="2"/>
      </rPr>
      <t>Section 7 des instructions aux assureurs du PSA</t>
    </r>
  </si>
  <si>
    <r>
      <t xml:space="preserve">CLASS OF VEHICLE
As defined by the </t>
    </r>
    <r>
      <rPr>
        <i/>
        <sz val="11"/>
        <color theme="1"/>
        <rFont val="Arial"/>
        <family val="2"/>
      </rPr>
      <t xml:space="preserve">Automobile Statistical Plan
</t>
    </r>
    <r>
      <rPr>
        <sz val="11"/>
        <color theme="1"/>
        <rFont val="Arial"/>
        <family val="2"/>
      </rPr>
      <t>Refer to Section 7 of the ASP's Instructions to Insurers</t>
    </r>
  </si>
  <si>
    <t>Oui \ Yes</t>
  </si>
  <si>
    <t>Non \ No</t>
  </si>
  <si>
    <t>ASSURANCE INDIVIDUELLE
(incluant flottes tarifées par véhicule)</t>
  </si>
  <si>
    <t>CATÉGORIES DE VÉHICULE</t>
  </si>
  <si>
    <t>CLASS OF VEHICLE</t>
  </si>
  <si>
    <t>Tarifs modifiés
X</t>
  </si>
  <si>
    <t>Rate change
X</t>
  </si>
  <si>
    <t>VOITURE DE TOURISME</t>
  </si>
  <si>
    <t>Effectuer le calcul suivant pour chaque catégorie de véhicules:</t>
  </si>
  <si>
    <t>Perform the following calculation for each class of vehicle:</t>
  </si>
  <si>
    <t>Renseignements - Question 2a et 2b</t>
  </si>
  <si>
    <t>Information - Question 2a and 2b</t>
  </si>
  <si>
    <t>for all automobile insurance business in Québec by performing the following calculation.</t>
  </si>
  <si>
    <t>Section à remplir</t>
  </si>
  <si>
    <t>Section to be completed</t>
  </si>
  <si>
    <r>
      <t xml:space="preserve">Si vous souscrivez uniquement d'autres risques ou des flottes non tarifées par véhicule, seules les sections </t>
    </r>
    <r>
      <rPr>
        <b/>
        <sz val="11"/>
        <rFont val="Arial"/>
        <family val="2"/>
      </rPr>
      <t>RESPONSABLES (100)</t>
    </r>
    <r>
      <rPr>
        <sz val="11"/>
        <rFont val="Arial"/>
        <family val="2"/>
      </rPr>
      <t xml:space="preserve"> et </t>
    </r>
    <r>
      <rPr>
        <b/>
        <sz val="11"/>
        <rFont val="Arial"/>
        <family val="2"/>
      </rPr>
      <t>RENSEIGNEMENTS (200 à 250)</t>
    </r>
    <r>
      <rPr>
        <sz val="11"/>
        <rFont val="Arial"/>
        <family val="2"/>
      </rPr>
      <t xml:space="preserve"> sont à remplir. Pour les autres catégories souscrites, veuillez compléter la section mentionnée.</t>
    </r>
  </si>
  <si>
    <r>
      <t xml:space="preserve">If you only write other risks or fleets not rated by vehicle, complete only the </t>
    </r>
    <r>
      <rPr>
        <b/>
        <sz val="11"/>
        <color theme="1"/>
        <rFont val="Arial"/>
        <family val="2"/>
      </rPr>
      <t xml:space="preserve">CONTACT (100) </t>
    </r>
    <r>
      <rPr>
        <sz val="11"/>
        <color theme="1"/>
        <rFont val="Arial"/>
        <family val="2"/>
      </rPr>
      <t>and</t>
    </r>
    <r>
      <rPr>
        <b/>
        <sz val="11"/>
        <color theme="1"/>
        <rFont val="Arial"/>
        <family val="2"/>
      </rPr>
      <t xml:space="preserve"> INFORMATION (200 to 250) </t>
    </r>
    <r>
      <rPr>
        <sz val="11"/>
        <color theme="1"/>
        <rFont val="Arial"/>
        <family val="2"/>
      </rPr>
      <t>sections. For any other class written, please complete the applicable section.</t>
    </r>
  </si>
  <si>
    <t>Variation (%) des
tarifs pour cette
catégorie</t>
  </si>
  <si>
    <t>Percentage (%)
rate change for this
class</t>
  </si>
  <si>
    <t>Renseignements - Question 2c et 2d</t>
  </si>
  <si>
    <t>Information - Question 2c and 2d</t>
  </si>
  <si>
    <t>Do you intend to start or cease carrying on business in one or more of the classes mentioned in item 1?</t>
  </si>
  <si>
    <t>Oui \Yes</t>
  </si>
  <si>
    <t>If you answered Yes, outline the relevant class(es) and give the date when you intend to start or cease carrying on related business:</t>
  </si>
  <si>
    <t>OTHER INFORMATION</t>
  </si>
  <si>
    <t>What is the main distribution method used for your automobile insurance business in Québec?</t>
  </si>
  <si>
    <t>Direct \ Direct</t>
  </si>
  <si>
    <t>Courtage \ Brokers</t>
  </si>
  <si>
    <r>
      <t xml:space="preserve">Dans vos processus de souscription et de tarification, utilisez-vous la </t>
    </r>
    <r>
      <rPr>
        <b/>
        <sz val="11"/>
        <color rgb="FFC00000"/>
        <rFont val="Arial"/>
        <family val="2"/>
      </rPr>
      <t>télématique</t>
    </r>
    <r>
      <rPr>
        <sz val="11"/>
        <rFont val="Arial"/>
        <family val="2"/>
      </rPr>
      <t xml:space="preserve"> ?</t>
    </r>
  </si>
  <si>
    <r>
      <t xml:space="preserve">Do you use usage-based insurance </t>
    </r>
    <r>
      <rPr>
        <b/>
        <sz val="11"/>
        <color rgb="FFFF0000"/>
        <rFont val="Arial"/>
        <family val="2"/>
      </rPr>
      <t>("UBI") technology</t>
    </r>
    <r>
      <rPr>
        <sz val="11"/>
        <color theme="1"/>
        <rFont val="Arial"/>
        <family val="2"/>
      </rPr>
      <t xml:space="preserve"> as part of your underwriting and rate-setting processes?</t>
    </r>
  </si>
  <si>
    <t>If so, since when?</t>
  </si>
  <si>
    <t>1 an \ 1 year</t>
  </si>
  <si>
    <t>2 ans \ 2 years</t>
  </si>
  <si>
    <t>3 ans \ 3 years</t>
  </si>
  <si>
    <t>4 ans \ 4 years</t>
  </si>
  <si>
    <t>5 ans et + \ 5 years and more</t>
  </si>
  <si>
    <t>What technology do you use?</t>
  </si>
  <si>
    <t>Please indicate the number of policies based on UBI technology and what this represents as a percentage of your portfolio.</t>
  </si>
  <si>
    <t>Data should be given for each year in which UBI products were offered.</t>
  </si>
  <si>
    <t>If not, do you expect to do so?</t>
  </si>
  <si>
    <t>Oui, d'ici 2 ans \ Yes, within 2 years</t>
  </si>
  <si>
    <t>Oui, d'ici 3 ans \ Yes, within 3 years</t>
  </si>
  <si>
    <t>Oui, d'ici 4 ans \ Yes, within 4 years</t>
  </si>
  <si>
    <t>Oui, d'ici 5 ans et + \ Yes, within 5 years and more</t>
  </si>
  <si>
    <t>If so, what technology do you expect to use?</t>
  </si>
  <si>
    <t>If so, what are the actions taken?</t>
  </si>
  <si>
    <t>Renseignements - Question 3, 4a, 4b, 4c, 4d et 4e</t>
  </si>
  <si>
    <t>Information - Question 3, 4a, 4b, 4c, 4d and 4e</t>
  </si>
  <si>
    <t>Q.P.F. NO. 5 - REPLACEMENT INSURANCE</t>
  </si>
  <si>
    <r>
      <t>F.P.Q. N</t>
    </r>
    <r>
      <rPr>
        <b/>
        <vertAlign val="superscript"/>
        <sz val="11"/>
        <rFont val="Arial"/>
        <family val="2"/>
      </rPr>
      <t>o</t>
    </r>
    <r>
      <rPr>
        <b/>
        <sz val="11"/>
        <rFont val="Arial"/>
        <family val="2"/>
      </rPr>
      <t xml:space="preserve"> 5 - ASSURANCE DE REMPLACEMENT</t>
    </r>
  </si>
  <si>
    <t>- Replacement Insurance?</t>
  </si>
  <si>
    <t>Identify the program administrator(S), if applicable:</t>
  </si>
  <si>
    <t>Identify the distribution method(s) (agents, brokers, car dealerships):</t>
  </si>
  <si>
    <t>Agents \ Agents</t>
  </si>
  <si>
    <t>Coutiers \ Brokers</t>
  </si>
  <si>
    <t>Concessionnaires d'automobiles \ Car dealerships</t>
  </si>
  <si>
    <r>
      <t xml:space="preserve">Identifier par un </t>
    </r>
    <r>
      <rPr>
        <b/>
        <sz val="11"/>
        <rFont val="Arial"/>
        <family val="2"/>
      </rPr>
      <t xml:space="preserve">X </t>
    </r>
    <r>
      <rPr>
        <sz val="11"/>
        <rFont val="Arial"/>
        <family val="2"/>
      </rPr>
      <t xml:space="preserve"> la ou les catégories de risque visées. Inscrire le nombre de polices souscrites et le montant de primes souscrites</t>
    </r>
  </si>
  <si>
    <t>of premiums written.</t>
  </si>
  <si>
    <r>
      <t xml:space="preserve">Identify with an </t>
    </r>
    <r>
      <rPr>
        <b/>
        <sz val="11"/>
        <rFont val="Arial"/>
        <family val="2"/>
      </rPr>
      <t>X</t>
    </r>
    <r>
      <rPr>
        <sz val="11"/>
        <rFont val="Arial"/>
        <family val="2"/>
      </rPr>
      <t xml:space="preserve"> the class or classes of risk written. Enter the number of policies and amount</t>
    </r>
  </si>
  <si>
    <t>Polices
souscrites</t>
  </si>
  <si>
    <t>Policies
underwritten</t>
  </si>
  <si>
    <t>Primes
souscrites ($)</t>
  </si>
  <si>
    <t>Premiums
underwritten ($)</t>
  </si>
  <si>
    <t>Renseignements - Question 5a et 5b</t>
  </si>
  <si>
    <t>Information - Question 5a and 5b</t>
  </si>
  <si>
    <t>If so, Identify the program administrator(S), if applicable:</t>
  </si>
  <si>
    <t>Courtiers \ Brokers</t>
  </si>
  <si>
    <r>
      <t xml:space="preserve">Identifier par un </t>
    </r>
    <r>
      <rPr>
        <b/>
        <sz val="11"/>
        <rFont val="Arial"/>
        <family val="2"/>
      </rPr>
      <t xml:space="preserve">X </t>
    </r>
    <r>
      <rPr>
        <sz val="11"/>
        <rFont val="Arial"/>
        <family val="2"/>
      </rPr>
      <t xml:space="preserve"> la ou les catégories de risque visées :</t>
    </r>
  </si>
  <si>
    <r>
      <t>Identify with an</t>
    </r>
    <r>
      <rPr>
        <b/>
        <sz val="11"/>
        <color theme="1"/>
        <rFont val="Arial"/>
        <family val="2"/>
      </rPr>
      <t xml:space="preserve"> X</t>
    </r>
    <r>
      <rPr>
        <sz val="11"/>
        <color theme="1"/>
        <rFont val="Arial"/>
        <family val="2"/>
      </rPr>
      <t xml:space="preserve"> the class or classes of risk written.</t>
    </r>
  </si>
  <si>
    <t>IMPORTANT !</t>
  </si>
  <si>
    <t>If you believe the following sections do not concern you, please explain why:</t>
  </si>
  <si>
    <t>Renseignements - Question 5c et 6</t>
  </si>
  <si>
    <t>Information - Question 5c and 6</t>
  </si>
  <si>
    <t>Nom de l'assureur :</t>
  </si>
  <si>
    <t>VOITURES DE TOURISME
(tarifées par véhicule)</t>
  </si>
  <si>
    <t>PRIVATE PASSENGER VEHICLES
(rated by vehicle)</t>
  </si>
  <si>
    <t>RATING CRITERIA</t>
  </si>
  <si>
    <r>
      <t>Indicate with an</t>
    </r>
    <r>
      <rPr>
        <b/>
        <sz val="11"/>
        <color theme="1"/>
        <rFont val="Arial"/>
        <family val="2"/>
      </rPr>
      <t xml:space="preserve"> X </t>
    </r>
    <r>
      <rPr>
        <sz val="11"/>
        <color theme="1"/>
        <rFont val="Arial"/>
        <family val="2"/>
      </rPr>
      <t>the criteria used to rate private passenger vehicles</t>
    </r>
  </si>
  <si>
    <t>If these criteria were modified during the year (excluding rate changes)</t>
  </si>
  <si>
    <t>Used?</t>
  </si>
  <si>
    <r>
      <t xml:space="preserve">Pointage de stabilité financière </t>
    </r>
    <r>
      <rPr>
        <b/>
        <i/>
        <sz val="11"/>
        <rFont val="Arial"/>
        <family val="2"/>
      </rPr>
      <t>(Credit Scoring)</t>
    </r>
  </si>
  <si>
    <t>Age</t>
  </si>
  <si>
    <t>Gender</t>
  </si>
  <si>
    <t>Civil status</t>
  </si>
  <si>
    <r>
      <t>Financial stability analysis</t>
    </r>
    <r>
      <rPr>
        <b/>
        <i/>
        <sz val="11"/>
        <color theme="1"/>
        <rFont val="Arial"/>
        <family val="2"/>
      </rPr>
      <t xml:space="preserve"> (Credit Scoring)</t>
    </r>
  </si>
  <si>
    <t>Driving licence (apprentice, probatiionary, permanent, etc.)</t>
  </si>
  <si>
    <t>Driving course</t>
  </si>
  <si>
    <t>Driving record (number of years with driving licence)</t>
  </si>
  <si>
    <t>Offence / Conviction experience</t>
  </si>
  <si>
    <t>At-fault accidents</t>
  </si>
  <si>
    <t>No-fault accidents</t>
  </si>
  <si>
    <t>Other claims</t>
  </si>
  <si>
    <t>Profession / Occupation / Member of a group</t>
  </si>
  <si>
    <t>Occasional driver</t>
  </si>
  <si>
    <t>Location</t>
  </si>
  <si>
    <t>Vehicle use</t>
  </si>
  <si>
    <t>Mileage</t>
  </si>
  <si>
    <t>Use outside Québec</t>
  </si>
  <si>
    <t>Anti-theft security system</t>
  </si>
  <si>
    <t>Make / Year / Model of cehicle (group table)</t>
  </si>
  <si>
    <t>Full coverage (Sections A, B and endorsements)</t>
  </si>
  <si>
    <t>Two or more vehicles</t>
  </si>
  <si>
    <t>Renewals</t>
  </si>
  <si>
    <t>Multiple contracts (example: car and home)</t>
  </si>
  <si>
    <t>Farmers</t>
  </si>
  <si>
    <t>Students / Youths living at home</t>
  </si>
  <si>
    <t>Retired</t>
  </si>
  <si>
    <t>Other criteria or discounts? Please specify.</t>
  </si>
  <si>
    <t>Voitures de tourisme - Question 1</t>
  </si>
  <si>
    <t>Private passenger vehicles - Question 1</t>
  </si>
  <si>
    <t>ENDORSEMENTS</t>
  </si>
  <si>
    <r>
      <t xml:space="preserve">Identifier par un </t>
    </r>
    <r>
      <rPr>
        <b/>
        <sz val="11"/>
        <rFont val="Arial"/>
        <family val="2"/>
      </rPr>
      <t>X</t>
    </r>
    <r>
      <rPr>
        <sz val="11"/>
        <rFont val="Arial"/>
        <family val="2"/>
      </rPr>
      <t xml:space="preserve"> les avenants utilisés pour la tarification des voitures de tourisme</t>
    </r>
  </si>
  <si>
    <t>Indicate with an X the endorsements used to rate private passenger vehicles</t>
  </si>
  <si>
    <t>If the endorsements were amended during the year (excluding rate changes)</t>
  </si>
  <si>
    <t>ENDORSEMENTS (Q.E.F)</t>
  </si>
  <si>
    <t>3 - "Civil liability" coverage for vehicle owned by any Canadian government</t>
  </si>
  <si>
    <t>4a - Transportation of explosives</t>
  </si>
  <si>
    <t>4b - Transportation of radioactive material</t>
  </si>
  <si>
    <r>
      <t xml:space="preserve">5a - Vehicles leased or under a contract of leasing  - </t>
    </r>
    <r>
      <rPr>
        <i/>
        <sz val="11"/>
        <color theme="1"/>
        <rFont val="Arial"/>
        <family val="2"/>
      </rPr>
      <t>Changes when owner and one lessee are mentioned as insureds</t>
    </r>
  </si>
  <si>
    <r>
      <t xml:space="preserve">5a - Véhicules loués ou pris en crédit-bail - </t>
    </r>
    <r>
      <rPr>
        <i/>
        <sz val="11"/>
        <rFont val="Arial"/>
        <family val="2"/>
      </rPr>
      <t>Modifications lorsque le propriétaire et un locataire ou crédit-preneur sont désignés comme assurés</t>
    </r>
  </si>
  <si>
    <r>
      <t xml:space="preserve">5b - Leased vehicles for a period of less than one year </t>
    </r>
    <r>
      <rPr>
        <i/>
        <sz val="11"/>
        <color theme="1"/>
        <rFont val="Arial"/>
        <family val="2"/>
      </rPr>
      <t>(By unnamed lessees)</t>
    </r>
  </si>
  <si>
    <r>
      <t xml:space="preserve">2 - Venicles of which named insured is not owner and when driven by named drivers </t>
    </r>
    <r>
      <rPr>
        <i/>
        <sz val="11"/>
        <color theme="1"/>
        <rFont val="Arial"/>
        <family val="2"/>
      </rPr>
      <t>(Section A)</t>
    </r>
  </si>
  <si>
    <r>
      <t xml:space="preserve">2 - Conduite de véhicules dont l'assuré désigné n'est pas propriétaire par des conducteurs désignés </t>
    </r>
    <r>
      <rPr>
        <i/>
        <sz val="11"/>
        <rFont val="Arial"/>
        <family val="2"/>
      </rPr>
      <t>(Chapitre A)</t>
    </r>
  </si>
  <si>
    <r>
      <t xml:space="preserve">5b - Véhicules loués pour une période de moins d'un an </t>
    </r>
    <r>
      <rPr>
        <i/>
        <sz val="11"/>
        <rFont val="Arial"/>
        <family val="2"/>
      </rPr>
      <t>(par des locataires non désignés)</t>
    </r>
  </si>
  <si>
    <r>
      <t xml:space="preserve">5c - Short-term leased vehicles </t>
    </r>
    <r>
      <rPr>
        <i/>
        <sz val="11"/>
        <color theme="1"/>
        <rFont val="Arial"/>
        <family val="2"/>
      </rPr>
      <t>(By unnamed lessees)</t>
    </r>
  </si>
  <si>
    <r>
      <t xml:space="preserve">5c - Véhicules loués à court terme </t>
    </r>
    <r>
      <rPr>
        <i/>
        <sz val="11"/>
        <rFont val="Arial"/>
        <family val="2"/>
      </rPr>
      <t>(par des locataires non désignés)</t>
    </r>
  </si>
  <si>
    <r>
      <t>5d - Conversion of leased vehicles</t>
    </r>
    <r>
      <rPr>
        <i/>
        <sz val="11"/>
        <color theme="1"/>
        <rFont val="Arial"/>
        <family val="2"/>
      </rPr>
      <t xml:space="preserve"> (Section B)</t>
    </r>
  </si>
  <si>
    <r>
      <t xml:space="preserve">5d - Détournements de véhicules loués </t>
    </r>
    <r>
      <rPr>
        <i/>
        <sz val="11"/>
        <rFont val="Arial"/>
        <family val="2"/>
      </rPr>
      <t>(Chapitre B)</t>
    </r>
  </si>
  <si>
    <r>
      <t>8 - Deductible for property damage</t>
    </r>
    <r>
      <rPr>
        <i/>
        <sz val="11"/>
        <color theme="1"/>
        <rFont val="Arial"/>
        <family val="2"/>
      </rPr>
      <t xml:space="preserve"> (Section A)</t>
    </r>
  </si>
  <si>
    <r>
      <t xml:space="preserve">8 - Franchise pour les dommages matériels </t>
    </r>
    <r>
      <rPr>
        <i/>
        <sz val="11"/>
        <rFont val="Arial"/>
        <family val="2"/>
      </rPr>
      <t>(Chapitre A)</t>
    </r>
  </si>
  <si>
    <r>
      <t xml:space="preserve">8a - Franchise pour les dommages matériels et les dommages corporels </t>
    </r>
    <r>
      <rPr>
        <i/>
        <sz val="11"/>
        <rFont val="Arial"/>
        <family val="2"/>
      </rPr>
      <t>(Chapitre A)</t>
    </r>
  </si>
  <si>
    <r>
      <t>8a - Deductible for property damage</t>
    </r>
    <r>
      <rPr>
        <i/>
        <sz val="11"/>
        <color theme="1"/>
        <rFont val="Arial"/>
        <family val="2"/>
      </rPr>
      <t xml:space="preserve"> </t>
    </r>
    <r>
      <rPr>
        <sz val="11"/>
        <color theme="1"/>
        <rFont val="Arial"/>
        <family val="2"/>
      </rPr>
      <t>and bodily injury</t>
    </r>
    <r>
      <rPr>
        <i/>
        <sz val="11"/>
        <color theme="1"/>
        <rFont val="Arial"/>
        <family val="2"/>
      </rPr>
      <t xml:space="preserve"> (Section A)</t>
    </r>
  </si>
  <si>
    <t>9 - Marine risk exclusion for amphibious vehicles</t>
  </si>
  <si>
    <r>
      <t>13c - Limitation under Protection 3 for vehicle glass</t>
    </r>
    <r>
      <rPr>
        <i/>
        <sz val="11"/>
        <color theme="1"/>
        <rFont val="Arial"/>
        <family val="2"/>
      </rPr>
      <t xml:space="preserve"> (Section B)</t>
    </r>
  </si>
  <si>
    <r>
      <t>13c - Restriction de la protection 3 pour les vitres du véhicule</t>
    </r>
    <r>
      <rPr>
        <i/>
        <sz val="11"/>
        <rFont val="Arial"/>
        <family val="2"/>
      </rPr>
      <t xml:space="preserve"> (Chapitre B)</t>
    </r>
  </si>
  <si>
    <t>16 - Suspension of coverage during vehicle storage</t>
  </si>
  <si>
    <t>17 - Reinstatement of coverage after vehicle storage</t>
  </si>
  <si>
    <r>
      <t xml:space="preserve">19 - Limitation of indemnity </t>
    </r>
    <r>
      <rPr>
        <i/>
        <sz val="11"/>
        <color theme="1"/>
        <rFont val="Arial"/>
        <family val="2"/>
      </rPr>
      <t>(Section B)</t>
    </r>
  </si>
  <si>
    <r>
      <t xml:space="preserve">19 - Limitation de l'indemnité </t>
    </r>
    <r>
      <rPr>
        <i/>
        <sz val="11"/>
        <rFont val="Arial"/>
        <family val="2"/>
      </rPr>
      <t>(Chapitre B)</t>
    </r>
  </si>
  <si>
    <r>
      <t xml:space="preserve">20 - Travel expenses </t>
    </r>
    <r>
      <rPr>
        <i/>
        <sz val="11"/>
        <color theme="1"/>
        <rFont val="Arial"/>
        <family val="2"/>
      </rPr>
      <t>(Section B)</t>
    </r>
  </si>
  <si>
    <r>
      <t xml:space="preserve">20 - Frais de déplacement </t>
    </r>
    <r>
      <rPr>
        <i/>
        <sz val="11"/>
        <rFont val="Arial"/>
        <family val="2"/>
      </rPr>
      <t>(Chapitre B)</t>
    </r>
  </si>
  <si>
    <r>
      <t>20a - Travel expenses</t>
    </r>
    <r>
      <rPr>
        <i/>
        <sz val="11"/>
        <color theme="1"/>
        <rFont val="Arial"/>
        <family val="2"/>
      </rPr>
      <t xml:space="preserve"> (broad form) (Section B)</t>
    </r>
  </si>
  <si>
    <r>
      <t>20a - Frais de déplacement</t>
    </r>
    <r>
      <rPr>
        <i/>
        <sz val="11"/>
        <rFont val="Arial"/>
        <family val="2"/>
      </rPr>
      <t xml:space="preserve"> (formule étendue) (Chapitre B)</t>
    </r>
  </si>
  <si>
    <r>
      <t>21a - Automobile fleet insurance</t>
    </r>
    <r>
      <rPr>
        <i/>
        <sz val="11"/>
        <color theme="1"/>
        <rFont val="Arial"/>
        <family val="2"/>
      </rPr>
      <t xml:space="preserve"> (with monthly insurance premium adjustment)</t>
    </r>
  </si>
  <si>
    <r>
      <t xml:space="preserve">21a - Assurance des parcs automobiles </t>
    </r>
    <r>
      <rPr>
        <i/>
        <sz val="11"/>
        <rFont val="Arial"/>
        <family val="2"/>
      </rPr>
      <t>(avec ajustement mensuel de la prime d'assurance)</t>
    </r>
  </si>
  <si>
    <r>
      <t>21b - Automobile fleet insurance</t>
    </r>
    <r>
      <rPr>
        <i/>
        <sz val="11"/>
        <color theme="1"/>
        <rFont val="Arial"/>
        <family val="2"/>
      </rPr>
      <t xml:space="preserve"> (with annual insurance premium adjustment)</t>
    </r>
  </si>
  <si>
    <r>
      <t xml:space="preserve">21b - Assurance des parcs automobiles </t>
    </r>
    <r>
      <rPr>
        <i/>
        <sz val="11"/>
        <rFont val="Arial"/>
        <family val="2"/>
      </rPr>
      <t>(avec ajustement annuel de la prime d'assurance)</t>
    </r>
  </si>
  <si>
    <r>
      <t>23a - Notice to creditor</t>
    </r>
    <r>
      <rPr>
        <i/>
        <sz val="11"/>
        <color theme="1"/>
        <rFont val="Arial"/>
        <family val="2"/>
      </rPr>
      <t xml:space="preserve"> (Section B)</t>
    </r>
  </si>
  <si>
    <r>
      <t>23a - Préavis au créancier</t>
    </r>
    <r>
      <rPr>
        <i/>
        <sz val="11"/>
        <rFont val="Arial"/>
        <family val="2"/>
      </rPr>
      <t xml:space="preserve"> (Chapitre B)</t>
    </r>
  </si>
  <si>
    <r>
      <t>23b - Creditor coverage</t>
    </r>
    <r>
      <rPr>
        <i/>
        <sz val="11"/>
        <color theme="1"/>
        <rFont val="Arial"/>
        <family val="2"/>
      </rPr>
      <t xml:space="preserve"> (Section B)</t>
    </r>
  </si>
  <si>
    <r>
      <t xml:space="preserve">23b - Garantie accordée au créancier </t>
    </r>
    <r>
      <rPr>
        <i/>
        <sz val="11"/>
        <rFont val="Arial"/>
        <family val="2"/>
      </rPr>
      <t>(Chapitre B)</t>
    </r>
  </si>
  <si>
    <r>
      <t xml:space="preserve">24 - Suspension of coverage for fire fighting equipment </t>
    </r>
    <r>
      <rPr>
        <i/>
        <sz val="11"/>
        <color theme="1"/>
        <rFont val="Arial"/>
        <family val="2"/>
      </rPr>
      <t>(Section B)</t>
    </r>
  </si>
  <si>
    <r>
      <t xml:space="preserve">24 - Suspension de garanties pour le matériel de lutte contre l'incendie </t>
    </r>
    <r>
      <rPr>
        <i/>
        <sz val="11"/>
        <rFont val="Arial"/>
        <family val="2"/>
      </rPr>
      <t>(Chapitre B)</t>
    </r>
  </si>
  <si>
    <t>25 - Changes to the Declarations</t>
  </si>
  <si>
    <r>
      <t xml:space="preserve">27 - Responsabilité civile du fait de dommages causés à des véhicules dont l'assuré désigné n'est pas propriétaire </t>
    </r>
    <r>
      <rPr>
        <i/>
        <sz val="11"/>
        <rFont val="Arial"/>
        <family val="2"/>
      </rPr>
      <t>(</t>
    </r>
    <r>
      <rPr>
        <b/>
        <i/>
        <sz val="11"/>
        <rFont val="Arial"/>
        <family val="2"/>
      </rPr>
      <t>incluant</t>
    </r>
    <r>
      <rPr>
        <i/>
        <sz val="11"/>
        <rFont val="Arial"/>
        <family val="2"/>
      </rPr>
      <t xml:space="preserve"> les véhicules fournis par un employeur) (Chapitre A)</t>
    </r>
  </si>
  <si>
    <r>
      <t xml:space="preserve">27a - Civil liability resulting from damage caused to vehicles of which named insured is not owner </t>
    </r>
    <r>
      <rPr>
        <i/>
        <sz val="11"/>
        <color theme="1"/>
        <rFont val="Arial"/>
        <family val="2"/>
      </rPr>
      <t>(</t>
    </r>
    <r>
      <rPr>
        <b/>
        <i/>
        <sz val="11"/>
        <color theme="1"/>
        <rFont val="Arial"/>
        <family val="2"/>
      </rPr>
      <t>excluding</t>
    </r>
    <r>
      <rPr>
        <i/>
        <sz val="11"/>
        <color theme="1"/>
        <rFont val="Arial"/>
        <family val="2"/>
      </rPr>
      <t xml:space="preserve"> vehicles provided by an employer) (Section A)</t>
    </r>
  </si>
  <si>
    <r>
      <t xml:space="preserve">27 - Civil liability resulting from damage caused to vehicles of which named insured is not owner </t>
    </r>
    <r>
      <rPr>
        <i/>
        <sz val="11"/>
        <color theme="1"/>
        <rFont val="Arial"/>
        <family val="2"/>
      </rPr>
      <t>(</t>
    </r>
    <r>
      <rPr>
        <b/>
        <i/>
        <sz val="11"/>
        <color theme="1"/>
        <rFont val="Arial"/>
        <family val="2"/>
      </rPr>
      <t>including</t>
    </r>
    <r>
      <rPr>
        <i/>
        <sz val="11"/>
        <color theme="1"/>
        <rFont val="Arial"/>
        <family val="2"/>
      </rPr>
      <t xml:space="preserve"> vehicles provided by an employer) (Section A)</t>
    </r>
  </si>
  <si>
    <r>
      <t xml:space="preserve">27a - Responsabilité civile du fait de dommages causés à des véhicules dont l'assuré désigné n'est pas propriétaire </t>
    </r>
    <r>
      <rPr>
        <i/>
        <sz val="11"/>
        <rFont val="Arial"/>
        <family val="2"/>
      </rPr>
      <t>(</t>
    </r>
    <r>
      <rPr>
        <b/>
        <i/>
        <sz val="11"/>
        <rFont val="Arial"/>
        <family val="2"/>
      </rPr>
      <t xml:space="preserve">excluant </t>
    </r>
    <r>
      <rPr>
        <i/>
        <sz val="11"/>
        <rFont val="Arial"/>
        <family val="2"/>
      </rPr>
      <t>les véhicules fournis par un employeur) (Chapitre A)</t>
    </r>
  </si>
  <si>
    <t>28 - Limitation of coverage for named drivers</t>
  </si>
  <si>
    <r>
      <t>28b - Change in amount of insurance on aerodrome premises</t>
    </r>
    <r>
      <rPr>
        <i/>
        <sz val="11"/>
        <color theme="1"/>
        <rFont val="Arial"/>
        <family val="2"/>
      </rPr>
      <t xml:space="preserve"> (Section A)</t>
    </r>
  </si>
  <si>
    <r>
      <t>28b - Modification du montant d'assurance sur les lieux d'un aérodrome</t>
    </r>
    <r>
      <rPr>
        <i/>
        <sz val="11"/>
        <rFont val="Arial"/>
        <family val="2"/>
      </rPr>
      <t xml:space="preserve"> (Chapitre A)</t>
    </r>
  </si>
  <si>
    <t>29 - Extension of coverage for named drivers</t>
  </si>
  <si>
    <r>
      <t>30 - Limitation of coverage for equipment and machinery attached to vehicle</t>
    </r>
    <r>
      <rPr>
        <i/>
        <sz val="11"/>
        <color theme="1"/>
        <rFont val="Arial"/>
        <family val="2"/>
      </rPr>
      <t xml:space="preserve"> (Section A)</t>
    </r>
  </si>
  <si>
    <r>
      <t>30 - Restriction des garanties pour certains équipements et matériel fixés au véhicule</t>
    </r>
    <r>
      <rPr>
        <i/>
        <sz val="11"/>
        <rFont val="Arial"/>
        <family val="2"/>
      </rPr>
      <t xml:space="preserve"> (Chapitre A)</t>
    </r>
  </si>
  <si>
    <t>31 - Equipment not owned by the named insured</t>
  </si>
  <si>
    <t>32 - Recreational-purpose vehicles</t>
  </si>
  <si>
    <t>33 - Insurance for roadside assistance costs</t>
  </si>
  <si>
    <t>34 - Accident benefits insurance</t>
  </si>
  <si>
    <r>
      <t xml:space="preserve">34 (A-B) - Accident benefits insurance </t>
    </r>
    <r>
      <rPr>
        <i/>
        <sz val="11"/>
        <color theme="1"/>
        <rFont val="Arial"/>
        <family val="2"/>
      </rPr>
      <t>(change to amount of insurance or insured persons)</t>
    </r>
  </si>
  <si>
    <r>
      <t>37 (A-B) - Changes to coverage for electronic equipment</t>
    </r>
    <r>
      <rPr>
        <i/>
        <sz val="11"/>
        <color theme="1"/>
        <rFont val="Arial"/>
        <family val="2"/>
      </rPr>
      <t xml:space="preserve"> (Section B)</t>
    </r>
  </si>
  <si>
    <r>
      <t xml:space="preserve">37 (A-B) - Modification aux garanties pour les accessoires électroniques </t>
    </r>
    <r>
      <rPr>
        <i/>
        <sz val="11"/>
        <rFont val="Arial"/>
        <family val="2"/>
      </rPr>
      <t>(Chapitre B)</t>
    </r>
  </si>
  <si>
    <r>
      <t>40 - Fire deductible</t>
    </r>
    <r>
      <rPr>
        <i/>
        <sz val="11"/>
        <color theme="1"/>
        <rFont val="Arial"/>
        <family val="2"/>
      </rPr>
      <t xml:space="preserve"> (Section B)</t>
    </r>
  </si>
  <si>
    <r>
      <t xml:space="preserve">40 - Franchise en cas d'incendie </t>
    </r>
    <r>
      <rPr>
        <i/>
        <sz val="11"/>
        <rFont val="Arial"/>
        <family val="2"/>
      </rPr>
      <t>(Chapitre B)</t>
    </r>
  </si>
  <si>
    <r>
      <t xml:space="preserve">41 - Change to deductibles </t>
    </r>
    <r>
      <rPr>
        <i/>
        <sz val="11"/>
        <color theme="1"/>
        <rFont val="Arial"/>
        <family val="2"/>
      </rPr>
      <t>(Section B)</t>
    </r>
  </si>
  <si>
    <r>
      <t>41 - Modification aux franchises</t>
    </r>
    <r>
      <rPr>
        <i/>
        <sz val="11"/>
        <rFont val="Arial"/>
        <family val="2"/>
      </rPr>
      <t xml:space="preserve"> (Chapitre B)</t>
    </r>
  </si>
  <si>
    <r>
      <t xml:space="preserve">43 (A to F) - Change to indemnity </t>
    </r>
    <r>
      <rPr>
        <i/>
        <sz val="11"/>
        <color theme="1"/>
        <rFont val="Arial"/>
        <family val="2"/>
      </rPr>
      <t>(Section B)</t>
    </r>
  </si>
  <si>
    <t>44 - Addition of countries or places for application of coverage</t>
  </si>
  <si>
    <r>
      <t xml:space="preserve">45 - Warranty applicable to theft of entire vehicle </t>
    </r>
    <r>
      <rPr>
        <i/>
        <sz val="11"/>
        <color theme="1"/>
        <rFont val="Arial"/>
        <family val="2"/>
      </rPr>
      <t>(Section B)</t>
    </r>
  </si>
  <si>
    <r>
      <t xml:space="preserve">45 - Engagement formel visant le risque de vol d'un véhicule en entier </t>
    </r>
    <r>
      <rPr>
        <i/>
        <sz val="11"/>
        <rFont val="Arial"/>
        <family val="2"/>
      </rPr>
      <t>(Chapitre B)</t>
    </r>
  </si>
  <si>
    <r>
      <t xml:space="preserve">20b - Frais de déplacement et perte de revenu </t>
    </r>
    <r>
      <rPr>
        <i/>
        <sz val="11"/>
        <rFont val="Arial"/>
        <family val="2"/>
      </rPr>
      <t>(Chapitre B)</t>
    </r>
  </si>
  <si>
    <r>
      <t xml:space="preserve">20c - Frais de déplacement et perte de revenu </t>
    </r>
    <r>
      <rPr>
        <i/>
        <sz val="11"/>
        <rFont val="Arial"/>
        <family val="2"/>
      </rPr>
      <t>(formule étendue) (Chapitre B)</t>
    </r>
  </si>
  <si>
    <r>
      <t xml:space="preserve">20b - Travel expenses and Loss of Income </t>
    </r>
    <r>
      <rPr>
        <i/>
        <sz val="11"/>
        <color theme="1"/>
        <rFont val="Arial"/>
        <family val="2"/>
      </rPr>
      <t>(Section B)</t>
    </r>
  </si>
  <si>
    <r>
      <t xml:space="preserve">20c - Travel expenses and Loss of Income </t>
    </r>
    <r>
      <rPr>
        <i/>
        <sz val="11"/>
        <color theme="1"/>
        <rFont val="Arial"/>
        <family val="2"/>
      </rPr>
      <t>(broad form) (Section B)</t>
    </r>
  </si>
  <si>
    <t>Autres avenants ? Veuillez préciser.</t>
  </si>
  <si>
    <t>Other endorsements? Please specify.</t>
  </si>
  <si>
    <t>Private passenger vehicles - Question 2</t>
  </si>
  <si>
    <t>Voitures de tourisme - Question 2</t>
  </si>
  <si>
    <t>RENSEIGNEMENTS QUANT AUX CHANGEMENTS DE TARIFS POUR LES AFFAIRES DIRECTES SOUSCRITES</t>
  </si>
  <si>
    <t>rating criteria.</t>
  </si>
  <si>
    <t>Private passenger vehicles - Question 3</t>
  </si>
  <si>
    <t>Voitures de tourisme - Question 3</t>
  </si>
  <si>
    <t>PRIMES D'ASSURANCE POUR DIFFÉRENTS PROFILS D'ASSURÉS
- Voitures de tourisme seulement -</t>
  </si>
  <si>
    <t>INSURANCE PREMIUMS FOR DIFFERENT INSURER PROFILES
- Private passenger vehicles only -</t>
  </si>
  <si>
    <r>
      <t xml:space="preserve">Nous avons développé un ensemble de profils d'assurés détaillés. Chaque profil présente les caractéristiques communes décrites ci-après, mais varient selon le profil du conducteur, de la voiture et de la résidence.
Dans le tableau de l'onglet "510", veuillez indiquer la prime que vous demanderiez à un assuré pour chaque profil. S'il vous manque une information particulière pour déterminer l'une des primes, faites une hypothèse conservatrice et expliquez-en la teneur. De plus, pour chaque profil, nous vous demandons de calculer la prime pour un </t>
    </r>
    <r>
      <rPr>
        <b/>
        <sz val="11"/>
        <color theme="1"/>
        <rFont val="Arial"/>
        <family val="2"/>
      </rPr>
      <t>HOMME</t>
    </r>
    <r>
      <rPr>
        <sz val="11"/>
        <color theme="1"/>
        <rFont val="Arial"/>
        <family val="2"/>
      </rPr>
      <t xml:space="preserve"> et pour une </t>
    </r>
    <r>
      <rPr>
        <b/>
        <sz val="11"/>
        <color theme="1"/>
        <rFont val="Arial"/>
        <family val="2"/>
      </rPr>
      <t>FEMME</t>
    </r>
    <r>
      <rPr>
        <sz val="11"/>
        <color theme="1"/>
        <rFont val="Arial"/>
        <family val="2"/>
      </rPr>
      <t>.</t>
    </r>
  </si>
  <si>
    <r>
      <t xml:space="preserve">We hace developed detailed insured profiles. Each profile shares the characteristics described below; however, these characteristics vary according to the driver, vehicle and residence profiles.
In the table under the "510" tab, indicate the premium you would ask for each profile. If specific information to determine a premium is missing, make a conservative assumption and explain. In addition, for each profile, calculate the premium for a </t>
    </r>
    <r>
      <rPr>
        <b/>
        <sz val="11"/>
        <color theme="1"/>
        <rFont val="Arial"/>
        <family val="2"/>
      </rPr>
      <t>MAN</t>
    </r>
    <r>
      <rPr>
        <sz val="11"/>
        <color theme="1"/>
        <rFont val="Arial"/>
        <family val="2"/>
      </rPr>
      <t xml:space="preserve"> and a </t>
    </r>
    <r>
      <rPr>
        <b/>
        <sz val="11"/>
        <color theme="1"/>
        <rFont val="Arial"/>
        <family val="2"/>
      </rPr>
      <t>WOMAN</t>
    </r>
    <r>
      <rPr>
        <sz val="11"/>
        <color theme="1"/>
        <rFont val="Arial"/>
        <family val="2"/>
      </rPr>
      <t>.</t>
    </r>
  </si>
  <si>
    <t>Common characteristics of all insured profiles:</t>
  </si>
  <si>
    <r>
      <t>Pointage de stabilité financière (</t>
    </r>
    <r>
      <rPr>
        <i/>
        <sz val="11"/>
        <rFont val="Arial"/>
        <family val="2"/>
      </rPr>
      <t xml:space="preserve">Credit Scoring) </t>
    </r>
    <r>
      <rPr>
        <sz val="11"/>
        <rFont val="Arial"/>
        <family val="2"/>
      </rPr>
      <t>= Excellent</t>
    </r>
  </si>
  <si>
    <t>No claim and no offence in the past 10 years</t>
  </si>
  <si>
    <t>Driver holding exclusively a Class 5 licence</t>
  </si>
  <si>
    <t>One vehicle and one driver on the policy</t>
  </si>
  <si>
    <t>No damage to the vehicle's windows or body</t>
  </si>
  <si>
    <t>No more than one creditor on the vehicle</t>
  </si>
  <si>
    <t>Unmodified vehicle</t>
  </si>
  <si>
    <t>Vehicle not used for commercial purposes or in another province or country</t>
  </si>
  <si>
    <t>No previous criminal record, unfavourable judgment, revoked licence, cancelled policy, false statement or refusal by other insurer</t>
  </si>
  <si>
    <t>No home insurance</t>
  </si>
  <si>
    <t>No anti-theft or tracking device additional to equipment provided based on vehicle series</t>
  </si>
  <si>
    <t>Section A (civil liability) = $1 million</t>
  </si>
  <si>
    <t>Section B (collision) = $500</t>
  </si>
  <si>
    <t>Section B3 (comprehensive, excluding collision or upset) = $250</t>
  </si>
  <si>
    <t>Annual km = 20,000 km (no km for business purposes)</t>
  </si>
  <si>
    <t>First owner of vehicle purchased new on January 1 of the vehicle model year</t>
  </si>
  <si>
    <t>Continuously insured since date on which driver became principal driver</t>
  </si>
  <si>
    <t>Financial stability analysis (Credit Scoring) = Excellent</t>
  </si>
  <si>
    <t>DRIVER PROFILES</t>
  </si>
  <si>
    <t>Date of birth</t>
  </si>
  <si>
    <t>Owner or tenant (Residence)</t>
  </si>
  <si>
    <t>Owner or lessee (Vehicle)</t>
  </si>
  <si>
    <t>Distance to work only (KM)</t>
  </si>
  <si>
    <t>Permis depuis le</t>
  </si>
  <si>
    <t>Licence since</t>
  </si>
  <si>
    <t>Conducteur principal depuis le</t>
  </si>
  <si>
    <t>Principal driver since</t>
  </si>
  <si>
    <t>January 1, 1997</t>
  </si>
  <si>
    <t>January 1, 1968</t>
  </si>
  <si>
    <t>January 1, 1945</t>
  </si>
  <si>
    <t>Single</t>
  </si>
  <si>
    <t>Married</t>
  </si>
  <si>
    <t>Student</t>
  </si>
  <si>
    <t>Professional (insurance)</t>
  </si>
  <si>
    <t>Tenant</t>
  </si>
  <si>
    <t>Owner</t>
  </si>
  <si>
    <t>Lessee</t>
  </si>
  <si>
    <t>January 1, 2014</t>
  </si>
  <si>
    <t>January 1, 1986</t>
  </si>
  <si>
    <t>January 1, 1963</t>
  </si>
  <si>
    <t>January 1, 2015</t>
  </si>
  <si>
    <t>VEHICLE PROFILES</t>
  </si>
  <si>
    <t>Year</t>
  </si>
  <si>
    <t>Manufacturer</t>
  </si>
  <si>
    <t>Model</t>
  </si>
  <si>
    <t>RESIDENCE PROFILES</t>
  </si>
  <si>
    <t>Postal code</t>
  </si>
  <si>
    <t>Premium - Info</t>
  </si>
  <si>
    <t>Premium - Profiles</t>
  </si>
  <si>
    <t>Prime - Info</t>
  </si>
  <si>
    <t>Prime - Profils</t>
  </si>
  <si>
    <t xml:space="preserve">Based on the information in the previous tab and for each profile, indicate the premium for a MAN and a WOMAN, </t>
  </si>
  <si>
    <t>and state any additional assumptions.</t>
  </si>
  <si>
    <t>PREMIUM ($)</t>
  </si>
  <si>
    <t>Profils Conducteurs</t>
  </si>
  <si>
    <t>Driver profiles</t>
  </si>
  <si>
    <t>Profils Voitures</t>
  </si>
  <si>
    <t>Vehicle profiles</t>
  </si>
  <si>
    <t>Profils Résidences</t>
  </si>
  <si>
    <t>Residence profiles</t>
  </si>
  <si>
    <t>Man</t>
  </si>
  <si>
    <t>Woman</t>
  </si>
  <si>
    <t>Hypothèses supplémentaires</t>
  </si>
  <si>
    <t>Additional assumptions</t>
  </si>
  <si>
    <t>Hypothèses effectuées</t>
  </si>
  <si>
    <t>Assumptions made</t>
  </si>
  <si>
    <t>Additional comments:</t>
  </si>
  <si>
    <t>VÉHICULES RÉCRÉATIFS
(tarifées par véhicule)</t>
  </si>
  <si>
    <t>RECREATIONAL VEHICLES
(rated by vehicle)</t>
  </si>
  <si>
    <r>
      <t>Indicate with an</t>
    </r>
    <r>
      <rPr>
        <b/>
        <sz val="11"/>
        <color theme="1"/>
        <rFont val="Arial"/>
        <family val="2"/>
      </rPr>
      <t xml:space="preserve"> X </t>
    </r>
    <r>
      <rPr>
        <sz val="11"/>
        <color theme="1"/>
        <rFont val="Arial"/>
        <family val="2"/>
      </rPr>
      <t>the criteria used to rate recreational vehicles</t>
    </r>
  </si>
  <si>
    <t>Véhicules récréatifs</t>
  </si>
  <si>
    <t>Recreational vehicles</t>
  </si>
  <si>
    <t>MOTOCYCLETTES
(tarifées par véhicule)</t>
  </si>
  <si>
    <t>MOTORCYCLES
(rated by vehicle)</t>
  </si>
  <si>
    <r>
      <t xml:space="preserve">Identifier par un </t>
    </r>
    <r>
      <rPr>
        <b/>
        <sz val="10"/>
        <rFont val="Arial"/>
        <family val="2"/>
      </rPr>
      <t>X</t>
    </r>
    <r>
      <rPr>
        <sz val="9"/>
        <rFont val="Arial"/>
        <family val="2"/>
      </rPr>
      <t xml:space="preserve"> les critères utilisés pour la tarification des motocyclettes</t>
    </r>
  </si>
  <si>
    <r>
      <t>Indicate with an</t>
    </r>
    <r>
      <rPr>
        <b/>
        <sz val="11"/>
        <color theme="1"/>
        <rFont val="Arial"/>
        <family val="2"/>
      </rPr>
      <t xml:space="preserve"> X </t>
    </r>
    <r>
      <rPr>
        <sz val="11"/>
        <color theme="1"/>
        <rFont val="Arial"/>
        <family val="2"/>
      </rPr>
      <t>the criteria used to rate motorcycles</t>
    </r>
  </si>
  <si>
    <t>MOTONEIGES
(tarifées par véhicule)</t>
  </si>
  <si>
    <t>SNOWMOBILES
(rated by vehicle)</t>
  </si>
  <si>
    <r>
      <t xml:space="preserve">Identifier par un </t>
    </r>
    <r>
      <rPr>
        <b/>
        <sz val="10"/>
        <rFont val="Arial"/>
        <family val="2"/>
      </rPr>
      <t>X</t>
    </r>
    <r>
      <rPr>
        <sz val="9"/>
        <rFont val="Arial"/>
        <family val="2"/>
      </rPr>
      <t xml:space="preserve"> les critères utilisés pour la tarification des motoneiges</t>
    </r>
  </si>
  <si>
    <r>
      <t>Indicate with an</t>
    </r>
    <r>
      <rPr>
        <b/>
        <sz val="11"/>
        <color theme="1"/>
        <rFont val="Arial"/>
        <family val="2"/>
      </rPr>
      <t xml:space="preserve"> X </t>
    </r>
    <r>
      <rPr>
        <sz val="11"/>
        <color theme="1"/>
        <rFont val="Arial"/>
        <family val="2"/>
      </rPr>
      <t>the criteria used to rate snowmobiles</t>
    </r>
  </si>
  <si>
    <t>VÉHICULES TOUT-TERRAIN
(tarifées par véhicule)</t>
  </si>
  <si>
    <t>ALL TERRAIN VEHICLES
(rated by vehicle)</t>
  </si>
  <si>
    <r>
      <t xml:space="preserve">Identifier par un </t>
    </r>
    <r>
      <rPr>
        <b/>
        <sz val="10"/>
        <rFont val="Arial"/>
        <family val="2"/>
      </rPr>
      <t>X</t>
    </r>
    <r>
      <rPr>
        <sz val="9"/>
        <rFont val="Arial"/>
        <family val="2"/>
      </rPr>
      <t xml:space="preserve"> les critères utilisés pour la tarification des véhicules tout-terrain</t>
    </r>
  </si>
  <si>
    <r>
      <t>Indicate with an</t>
    </r>
    <r>
      <rPr>
        <b/>
        <sz val="11"/>
        <color theme="1"/>
        <rFont val="Arial"/>
        <family val="2"/>
      </rPr>
      <t xml:space="preserve"> X </t>
    </r>
    <r>
      <rPr>
        <sz val="11"/>
        <color theme="1"/>
        <rFont val="Arial"/>
        <family val="2"/>
      </rPr>
      <t>the criteria used to rate all terrain vehicles</t>
    </r>
  </si>
  <si>
    <t>VÉHICULES UTILITAIRES
(tarifées par véhicule)</t>
  </si>
  <si>
    <t>COMMERCIAL VEHICLES
(rated by vehicle)</t>
  </si>
  <si>
    <r>
      <t>Indicate with an</t>
    </r>
    <r>
      <rPr>
        <b/>
        <sz val="11"/>
        <color theme="1"/>
        <rFont val="Arial"/>
        <family val="2"/>
      </rPr>
      <t xml:space="preserve"> X </t>
    </r>
    <r>
      <rPr>
        <sz val="11"/>
        <color theme="1"/>
        <rFont val="Arial"/>
        <family val="2"/>
      </rPr>
      <t>the criteria used to rate commercial vehicles</t>
    </r>
  </si>
  <si>
    <r>
      <t xml:space="preserve">Identifier par un </t>
    </r>
    <r>
      <rPr>
        <b/>
        <sz val="10"/>
        <rFont val="Arial"/>
        <family val="2"/>
      </rPr>
      <t>X</t>
    </r>
    <r>
      <rPr>
        <sz val="9"/>
        <rFont val="Arial"/>
        <family val="2"/>
      </rPr>
      <t xml:space="preserve"> les critères utilisés pour la tarification des véhicules utilitaires</t>
    </r>
  </si>
  <si>
    <t>Véhicules utilitaires</t>
  </si>
  <si>
    <t>Commercial vehicles</t>
  </si>
  <si>
    <t>VÉHICULES PUBLICS
(tarifées par véhicule)</t>
  </si>
  <si>
    <t>PUBLIC VEHICLES
(rated by vehicle)</t>
  </si>
  <si>
    <r>
      <t>Indicate with an</t>
    </r>
    <r>
      <rPr>
        <b/>
        <sz val="11"/>
        <color theme="1"/>
        <rFont val="Arial"/>
        <family val="2"/>
      </rPr>
      <t xml:space="preserve"> X </t>
    </r>
    <r>
      <rPr>
        <sz val="11"/>
        <color theme="1"/>
        <rFont val="Arial"/>
        <family val="2"/>
      </rPr>
      <t>the criteria used to rate public vehicles</t>
    </r>
  </si>
  <si>
    <r>
      <t xml:space="preserve">Identifier par un </t>
    </r>
    <r>
      <rPr>
        <b/>
        <sz val="10"/>
        <rFont val="Arial"/>
        <family val="2"/>
      </rPr>
      <t>X</t>
    </r>
    <r>
      <rPr>
        <sz val="9"/>
        <rFont val="Arial"/>
        <family val="2"/>
      </rPr>
      <t xml:space="preserve"> les critères utilisés pour la tarification des véhicules publics</t>
    </r>
  </si>
  <si>
    <t>Véhicules publics</t>
  </si>
  <si>
    <t>Public vehicles</t>
  </si>
  <si>
    <t>- Section obligatoire (200 à 250) -</t>
  </si>
  <si>
    <t>- Mandatory section (200 to 250) -</t>
  </si>
  <si>
    <t>1 (100)</t>
  </si>
  <si>
    <t>2 (200)</t>
  </si>
  <si>
    <t>3 (210)</t>
  </si>
  <si>
    <t>4 (220)</t>
  </si>
  <si>
    <t>5 (230)</t>
  </si>
  <si>
    <t>6 (240)</t>
  </si>
  <si>
    <t>7 (250)</t>
  </si>
  <si>
    <t>9 (400)</t>
  </si>
  <si>
    <t>10 (410)</t>
  </si>
  <si>
    <t>11 (420)</t>
  </si>
  <si>
    <t>12 (500)</t>
  </si>
  <si>
    <t>13 (510)</t>
  </si>
  <si>
    <t>14 (600)</t>
  </si>
  <si>
    <t>15 (700)</t>
  </si>
  <si>
    <t>16 (800)</t>
  </si>
  <si>
    <t>17 (900)</t>
  </si>
  <si>
    <t>18 (1000)</t>
  </si>
  <si>
    <t>19 (1100)</t>
  </si>
  <si>
    <t>001</t>
  </si>
  <si>
    <t>Oui à la baisse / Yes rate decrease</t>
  </si>
  <si>
    <t>Oui à la hausse / Yes rate increase</t>
  </si>
  <si>
    <t>Non / No</t>
  </si>
  <si>
    <t>(07)</t>
  </si>
  <si>
    <t>Edge SE 4p TI</t>
  </si>
  <si>
    <t>0378</t>
  </si>
  <si>
    <t>Accord LX 4p</t>
  </si>
  <si>
    <t>0209</t>
  </si>
  <si>
    <t>Sienna LE V6 TI</t>
  </si>
  <si>
    <t>H2A 2M8</t>
  </si>
  <si>
    <t>G2C 1J2</t>
  </si>
  <si>
    <t>Dans l'affirmative, quelles sont les actions entreprises
 en ce sens ?</t>
  </si>
  <si>
    <t>De quelle façon expliquez-vous la tendance observée au cours des dernières années en ce qui a trait à la fréquence des réclamations, la</t>
  </si>
  <si>
    <t>evolve over the next few years ?</t>
  </si>
  <si>
    <t xml:space="preserve">sévérité des sinistres et le ratio sinistres à primes ? Quelle sera l'évolution de ces tendances au cours des prochaines années ? </t>
  </si>
  <si>
    <t xml:space="preserve">How do you explain the trend in recent years with respect to claim frequency, and severity, and claims ratio ? How will these trends </t>
  </si>
  <si>
    <t>Please explain in a few words how your UBI program works.</t>
  </si>
  <si>
    <t>Veuillez expliquer en quelques mots le fonctionnement de votre programme de télématique.</t>
  </si>
  <si>
    <t>En assurance automobile, est-ce que vous avez développé des produits basés sur les principes de la diversité, de l'équité</t>
  </si>
  <si>
    <t>et de l'inclusion (DEI) ?</t>
  </si>
  <si>
    <t>and inclusion (DEI)?</t>
  </si>
  <si>
    <t xml:space="preserve">In automobile insurance, have you developed products based on the principles of diversity, equity </t>
  </si>
  <si>
    <t xml:space="preserve">Si une personne se déclare non genrée / non binaire, de quelle façon établissez-vous sa prime d'assurance automobile ? Qu'en est-il si une personne refuse </t>
  </si>
  <si>
    <t>If a person declares itself non-gender / non-binary, how do you set its automobile insurance premium? What if a person refuses to give their gender ?</t>
  </si>
  <si>
    <t>de donner son genre ?</t>
  </si>
  <si>
    <t xml:space="preserve">AnnéeRéférence = </t>
  </si>
  <si>
    <t>4f)</t>
  </si>
  <si>
    <t>Au cours de la dernière année, en ce qui a trait au vol complet d'automobile :</t>
  </si>
  <si>
    <t>Over the past year, with regard to total auto theft:</t>
  </si>
  <si>
    <t>Quelle a été la hausse (en pourcentage) du nombre et du coût</t>
  </si>
  <si>
    <t>What has been the increase (in percentage) in the number</t>
  </si>
  <si>
    <t>071</t>
  </si>
  <si>
    <t>des réclamations ?</t>
  </si>
  <si>
    <t>and the cost of claims?</t>
  </si>
  <si>
    <t>Quel pourcentage du nombre total de vos réclamations et du</t>
  </si>
  <si>
    <t>What percentage of your total number of claims and total amount</t>
  </si>
  <si>
    <t>072</t>
  </si>
  <si>
    <t>montant total des sinistres représente le vol d'automobile ?</t>
  </si>
  <si>
    <t>of claims represents auto theft?</t>
  </si>
  <si>
    <t>073</t>
  </si>
  <si>
    <t>Quel est votre taux de récupération ?</t>
  </si>
  <si>
    <t>What is your recovery rate?</t>
  </si>
  <si>
    <t>074</t>
  </si>
  <si>
    <t>Pour les vols partiels, quelles pièces sont les plus volées ?</t>
  </si>
  <si>
    <t>For partial thefts, which parts are stolen the most?</t>
  </si>
  <si>
    <t>(08)</t>
  </si>
  <si>
    <t>075</t>
  </si>
  <si>
    <t>4g)</t>
  </si>
  <si>
    <t>De plus en plus de véhicules sont équipés de systèmes d'aide à la conduite. Quel pourcentage de vos réclamations est attribuables à une défaillance d'un système</t>
  </si>
  <si>
    <t>More and more vehicles have been equiped with driver assistance systems. What percentage of your claims are due to the failure</t>
  </si>
  <si>
    <t>d'aide à la conduite et non à une erreur humaine ?</t>
  </si>
  <si>
    <t>of a driver assistance system instead of an human error?</t>
  </si>
  <si>
    <t>081</t>
  </si>
  <si>
    <t>(09)</t>
  </si>
  <si>
    <t>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</si>
</sst>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0.0"/>
    <numFmt numFmtId="167" formatCode="#,##0\ &quot;$&quot;"/>
    <numFmt numFmtId="168" formatCode="#,##0.0"/>
    <numFmt numFmtId="169" formatCode="#,##0\ &quot;$&quot;_-"/>
  </numFmts>
  <fonts count="54" x14ac:knownFonts="1">
    <font>
      <sz val="11"/>
      <color theme="1"/>
      <name val="Arial"/>
      <family val="2"/>
    </font>
    <font>
      <sz val="10"/>
      <color theme="1"/>
      <name val="Arial"/>
      <family val="2"/>
    </font>
    <font>
      <sz val="10"/>
      <name val="Arial"/>
      <family val="2"/>
    </font>
    <font>
      <b/>
      <sz val="10"/>
      <name val="Arial"/>
      <family val="2"/>
    </font>
    <font>
      <b/>
      <sz val="9"/>
      <name val="Arial"/>
      <family val="2"/>
    </font>
    <font>
      <sz val="9"/>
      <name val="Arial"/>
      <family val="2"/>
    </font>
    <font>
      <sz val="8"/>
      <name val="Arial"/>
      <family val="2"/>
    </font>
    <font>
      <i/>
      <sz val="8"/>
      <name val="Arial"/>
      <family val="2"/>
    </font>
    <font>
      <b/>
      <vertAlign val="superscript"/>
      <sz val="9"/>
      <name val="Arial"/>
      <family val="2"/>
    </font>
    <font>
      <b/>
      <sz val="8"/>
      <name val="Arial"/>
      <family val="2"/>
    </font>
    <font>
      <sz val="7"/>
      <name val="Arial"/>
      <family val="2"/>
    </font>
    <font>
      <sz val="17"/>
      <name val="Arial"/>
      <family val="2"/>
    </font>
    <font>
      <sz val="5"/>
      <name val="Arial"/>
      <family val="2"/>
    </font>
    <font>
      <sz val="8"/>
      <color indexed="12"/>
      <name val="Arial"/>
      <family val="2"/>
    </font>
    <font>
      <b/>
      <sz val="13"/>
      <name val="Arial"/>
      <family val="2"/>
    </font>
    <font>
      <b/>
      <sz val="11"/>
      <name val="Arial"/>
      <family val="2"/>
    </font>
    <font>
      <sz val="6"/>
      <name val="Arial"/>
      <family val="2"/>
    </font>
    <font>
      <i/>
      <sz val="9"/>
      <name val="Arial"/>
      <family val="2"/>
    </font>
    <font>
      <b/>
      <sz val="9"/>
      <color rgb="FFFF0000"/>
      <name val="Arial"/>
      <family val="2"/>
    </font>
    <font>
      <b/>
      <sz val="8"/>
      <color rgb="FFFF0000"/>
      <name val="Arial"/>
      <family val="2"/>
    </font>
    <font>
      <b/>
      <sz val="10"/>
      <color indexed="12"/>
      <name val="Arial"/>
      <family val="2"/>
    </font>
    <font>
      <sz val="8"/>
      <color rgb="FFFF0000"/>
      <name val="Arial"/>
      <family val="2"/>
    </font>
    <font>
      <sz val="9"/>
      <color rgb="FFFF0000"/>
      <name val="Arial"/>
      <family val="2"/>
    </font>
    <font>
      <b/>
      <sz val="13"/>
      <color rgb="FFFFFFFF"/>
      <name val="Arial"/>
      <family val="2"/>
    </font>
    <font>
      <sz val="10"/>
      <color rgb="FF364349"/>
      <name val="Arial"/>
      <family val="2"/>
    </font>
    <font>
      <sz val="14"/>
      <color rgb="FFFF0000"/>
      <name val="Arial"/>
      <family val="2"/>
    </font>
    <font>
      <sz val="17"/>
      <color rgb="FF364349"/>
      <name val="Arial"/>
      <family val="2"/>
    </font>
    <font>
      <sz val="8"/>
      <color rgb="FF0000FF"/>
      <name val="Arial"/>
      <family val="2"/>
    </font>
    <font>
      <b/>
      <sz val="10"/>
      <color rgb="FFFFFFFF"/>
      <name val="Arial"/>
      <family val="2"/>
    </font>
    <font>
      <sz val="17"/>
      <color rgb="FFFFFFFF"/>
      <name val="Arial"/>
      <family val="2"/>
    </font>
    <font>
      <sz val="15"/>
      <color rgb="FFFF0000"/>
      <name val="Arial"/>
      <family val="2"/>
    </font>
    <font>
      <b/>
      <sz val="10"/>
      <color rgb="FFFF0000"/>
      <name val="Arial"/>
      <family val="2"/>
    </font>
    <font>
      <b/>
      <vertAlign val="superscript"/>
      <sz val="10"/>
      <color rgb="FFFF0000"/>
      <name val="Arial"/>
      <family val="2"/>
    </font>
    <font>
      <sz val="9"/>
      <color theme="1"/>
      <name val="Arial"/>
      <family val="2"/>
    </font>
    <font>
      <sz val="8"/>
      <color rgb="FFFFFFFF"/>
      <name val="Arial"/>
      <family val="2"/>
    </font>
    <font>
      <b/>
      <sz val="11"/>
      <color theme="1"/>
      <name val="Arial"/>
      <family val="2"/>
    </font>
    <font>
      <sz val="11"/>
      <color rgb="FF364349"/>
      <name val="Calibri"/>
      <family val="2"/>
      <scheme val="minor"/>
    </font>
    <font>
      <b/>
      <sz val="10"/>
      <color rgb="FF364349"/>
      <name val="Arial"/>
      <family val="2"/>
    </font>
    <font>
      <sz val="11"/>
      <color theme="1"/>
      <name val="Calibri"/>
      <family val="2"/>
      <scheme val="minor"/>
    </font>
    <font>
      <sz val="11"/>
      <name val="Calibri"/>
      <family val="2"/>
      <scheme val="minor"/>
    </font>
    <font>
      <sz val="11"/>
      <name val="Arial"/>
      <family val="2"/>
    </font>
    <font>
      <i/>
      <sz val="11"/>
      <name val="Arial"/>
      <family val="2"/>
    </font>
    <font>
      <i/>
      <sz val="11"/>
      <color theme="1"/>
      <name val="Arial"/>
      <family val="2"/>
    </font>
    <font>
      <vertAlign val="superscript"/>
      <sz val="11"/>
      <color rgb="FFFF0000"/>
      <name val="Arial"/>
      <family val="2"/>
    </font>
    <font>
      <u/>
      <sz val="11"/>
      <color indexed="12"/>
      <name val="Arial"/>
      <family val="2"/>
    </font>
    <font>
      <sz val="12"/>
      <name val="Arial"/>
      <family val="2"/>
    </font>
    <font>
      <b/>
      <sz val="11"/>
      <color rgb="FFFF0000"/>
      <name val="Arial"/>
      <family val="2"/>
    </font>
    <font>
      <b/>
      <sz val="11"/>
      <color rgb="FFC00000"/>
      <name val="Arial"/>
      <family val="2"/>
    </font>
    <font>
      <sz val="11"/>
      <color rgb="FFFF0000"/>
      <name val="Arial"/>
      <family val="2"/>
    </font>
    <font>
      <b/>
      <vertAlign val="superscript"/>
      <sz val="11"/>
      <name val="Arial"/>
      <family val="2"/>
    </font>
    <font>
      <b/>
      <i/>
      <sz val="11"/>
      <color theme="1"/>
      <name val="Arial"/>
      <family val="2"/>
    </font>
    <font>
      <b/>
      <i/>
      <sz val="11"/>
      <name val="Arial"/>
      <family val="2"/>
    </font>
    <font>
      <sz val="11"/>
      <color indexed="12"/>
      <name val="Arial"/>
      <family val="2"/>
    </font>
    <font>
      <b/>
      <sz val="11"/>
      <color rgb="FF364349"/>
      <name val="Calibri"/>
      <family val="2"/>
      <scheme val="minor"/>
    </font>
  </fonts>
  <fills count="10">
    <fill>
      <patternFill patternType="none"/>
    </fill>
    <fill>
      <patternFill patternType="gray125"/>
    </fill>
    <fill>
      <patternFill patternType="solid">
        <fgColor rgb="FFC5D9F1"/>
        <bgColor indexed="64"/>
      </patternFill>
    </fill>
    <fill>
      <patternFill patternType="solid">
        <fgColor rgb="FFD9D9D9"/>
        <bgColor indexed="64"/>
      </patternFill>
    </fill>
    <fill>
      <patternFill patternType="solid">
        <fgColor rgb="FFC0C0C0"/>
        <bgColor indexed="64"/>
      </patternFill>
    </fill>
    <fill>
      <patternFill patternType="solid">
        <fgColor rgb="FFFFFFFF"/>
        <bgColor indexed="64"/>
      </patternFill>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rgb="FF95B3D7"/>
        <bgColor indexed="64"/>
      </patternFill>
    </fill>
  </fills>
  <borders count="68">
    <border>
      <left/>
      <right/>
      <top/>
      <bottom/>
      <diagonal/>
    </border>
    <border>
      <left/>
      <right style="thin">
        <color rgb="FF969696"/>
      </right>
      <top/>
      <bottom style="thin">
        <color rgb="FF969696"/>
      </bottom>
      <diagonal/>
    </border>
    <border>
      <left/>
      <right style="thin">
        <color rgb="FF969696"/>
      </right>
      <top/>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diagonal/>
    </border>
    <border>
      <left style="thin">
        <color auto="1"/>
      </left>
      <right style="thin">
        <color auto="1"/>
      </right>
      <top style="thin">
        <color auto="1"/>
      </top>
      <bottom style="thin">
        <color auto="1"/>
      </bottom>
      <diagonal/>
    </border>
    <border>
      <left/>
      <right/>
      <top style="thin">
        <color rgb="FF969696"/>
      </top>
      <bottom/>
      <diagonal/>
    </border>
    <border>
      <left style="thin">
        <color auto="1"/>
      </left>
      <right style="thin">
        <color auto="1"/>
      </right>
      <top style="thin">
        <color auto="1"/>
      </top>
      <bottom/>
      <diagonal/>
    </border>
    <border>
      <left/>
      <right/>
      <top/>
      <bottom style="thin">
        <color rgb="FF808080"/>
      </bottom>
      <diagonal/>
    </border>
    <border>
      <left style="thin">
        <color rgb="FF969696"/>
      </left>
      <right/>
      <top/>
      <bottom style="thin">
        <color rgb="FF969696"/>
      </bottom>
      <diagonal/>
    </border>
    <border>
      <left/>
      <right/>
      <top/>
      <bottom style="thin">
        <color rgb="FF969696"/>
      </bottom>
      <diagonal/>
    </border>
    <border>
      <left style="thin">
        <color auto="1"/>
      </left>
      <right/>
      <top style="thin">
        <color auto="1"/>
      </top>
      <bottom style="thin">
        <color auto="1"/>
      </bottom>
      <diagonal/>
    </border>
    <border>
      <left/>
      <right style="thin">
        <color auto="1"/>
      </right>
      <top/>
      <bottom/>
      <diagonal/>
    </border>
    <border>
      <left style="thin">
        <color rgb="FF969696"/>
      </left>
      <right style="thin">
        <color rgb="FF969696"/>
      </right>
      <top/>
      <bottom style="thin">
        <color rgb="FF969696"/>
      </bottom>
      <diagonal/>
    </border>
    <border>
      <left style="thin">
        <color rgb="FF969696"/>
      </left>
      <right/>
      <top style="thin">
        <color rgb="FF969696"/>
      </top>
      <bottom style="thin">
        <color rgb="FF969696"/>
      </bottom>
      <diagonal/>
    </border>
    <border>
      <left/>
      <right style="thin">
        <color rgb="FF969696"/>
      </right>
      <top/>
      <bottom style="thin">
        <color auto="1"/>
      </bottom>
      <diagonal/>
    </border>
    <border>
      <left/>
      <right/>
      <top/>
      <bottom style="medium">
        <color rgb="FF969696"/>
      </bottom>
      <diagonal/>
    </border>
    <border>
      <left style="thin">
        <color rgb="FF969696"/>
      </left>
      <right/>
      <top/>
      <bottom style="thin">
        <color rgb="FF808080"/>
      </bottom>
      <diagonal/>
    </border>
    <border>
      <left style="thin">
        <color rgb="FF969696"/>
      </left>
      <right/>
      <top style="thin">
        <color rgb="FF969696"/>
      </top>
      <bottom/>
      <diagonal/>
    </border>
    <border>
      <left style="thin">
        <color rgb="FF969696"/>
      </left>
      <right style="thin">
        <color rgb="FF969696"/>
      </right>
      <top style="thin">
        <color rgb="FF969696"/>
      </top>
      <bottom/>
      <diagonal/>
    </border>
    <border>
      <left style="thin">
        <color rgb="FF969696"/>
      </left>
      <right style="thin">
        <color rgb="FF969696"/>
      </right>
      <top style="thin">
        <color rgb="FF969696"/>
      </top>
      <bottom style="thin">
        <color rgb="FF969696"/>
      </bottom>
      <diagonal/>
    </border>
    <border>
      <left/>
      <right style="thin">
        <color auto="1"/>
      </right>
      <top style="thin">
        <color auto="1"/>
      </top>
      <bottom style="thin">
        <color auto="1"/>
      </bottom>
      <diagonal/>
    </border>
    <border>
      <left style="thin">
        <color rgb="FF969696"/>
      </left>
      <right/>
      <top/>
      <bottom/>
      <diagonal/>
    </border>
    <border>
      <left style="thin">
        <color auto="1"/>
      </left>
      <right style="thin">
        <color auto="1"/>
      </right>
      <top/>
      <bottom/>
      <diagonal/>
    </border>
    <border>
      <left style="thin">
        <color rgb="FF969696"/>
      </left>
      <right style="thin">
        <color rgb="FF969696"/>
      </right>
      <top/>
      <bottom/>
      <diagonal/>
    </border>
    <border>
      <left/>
      <right/>
      <top style="thin">
        <color auto="1"/>
      </top>
      <bottom style="thin">
        <color auto="1"/>
      </bottom>
      <diagonal/>
    </border>
    <border>
      <left style="thin">
        <color rgb="FF969696"/>
      </left>
      <right style="thin">
        <color auto="1"/>
      </right>
      <top style="thin">
        <color rgb="FF969696"/>
      </top>
      <bottom style="thin">
        <color rgb="FF969696"/>
      </bottom>
      <diagonal/>
    </border>
    <border>
      <left style="thin">
        <color auto="1"/>
      </left>
      <right style="thin">
        <color rgb="FF969696"/>
      </right>
      <top style="thin">
        <color rgb="FF969696"/>
      </top>
      <bottom/>
      <diagonal/>
    </border>
    <border>
      <left style="thin">
        <color auto="1"/>
      </left>
      <right style="thin">
        <color rgb="FF969696"/>
      </right>
      <top style="thin">
        <color rgb="FF969696"/>
      </top>
      <bottom style="thin">
        <color rgb="FF969696"/>
      </bottom>
      <diagonal/>
    </border>
    <border>
      <left style="thin">
        <color auto="1"/>
      </left>
      <right/>
      <top style="thin">
        <color rgb="FF969696"/>
      </top>
      <bottom/>
      <diagonal/>
    </border>
    <border>
      <left style="thin">
        <color auto="1"/>
      </left>
      <right/>
      <top style="thin">
        <color rgb="FF969696"/>
      </top>
      <bottom style="thin">
        <color rgb="FF969696"/>
      </bottom>
      <diagonal/>
    </border>
    <border>
      <left style="thin">
        <color auto="1"/>
      </left>
      <right style="thin">
        <color rgb="FF808080"/>
      </right>
      <top style="thin">
        <color rgb="FF808080"/>
      </top>
      <bottom/>
      <diagonal/>
    </border>
    <border>
      <left style="thin">
        <color auto="1"/>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auto="1"/>
      </top>
      <bottom/>
      <diagonal/>
    </border>
    <border>
      <left style="thin">
        <color rgb="FF808080"/>
      </left>
      <right style="thin">
        <color rgb="FF808080"/>
      </right>
      <top style="thin">
        <color auto="1"/>
      </top>
      <bottom/>
      <diagonal/>
    </border>
    <border>
      <left style="thin">
        <color auto="1"/>
      </left>
      <right/>
      <top style="thin">
        <color rgb="FF808080"/>
      </top>
      <bottom/>
      <diagonal/>
    </border>
    <border>
      <left style="thin">
        <color rgb="FF808080"/>
      </left>
      <right/>
      <top style="thin">
        <color rgb="FF808080"/>
      </top>
      <bottom/>
      <diagonal/>
    </border>
    <border>
      <left style="thin">
        <color rgb="FF808080"/>
      </left>
      <right style="thin">
        <color rgb="FF808080"/>
      </right>
      <top style="thin">
        <color rgb="FF808080"/>
      </top>
      <bottom/>
      <diagonal/>
    </border>
    <border>
      <left style="thin">
        <color auto="1"/>
      </left>
      <right/>
      <top style="thin">
        <color rgb="FF808080"/>
      </top>
      <bottom style="thin">
        <color rgb="FF969696"/>
      </bottom>
      <diagonal/>
    </border>
    <border>
      <left style="thin">
        <color rgb="FF808080"/>
      </left>
      <right/>
      <top style="thin">
        <color rgb="FF808080"/>
      </top>
      <bottom style="thin">
        <color rgb="FF969696"/>
      </bottom>
      <diagonal/>
    </border>
    <border>
      <left style="thin">
        <color rgb="FF808080"/>
      </left>
      <right style="thin">
        <color rgb="FF808080"/>
      </right>
      <top style="thin">
        <color rgb="FF808080"/>
      </top>
      <bottom style="thin">
        <color rgb="FF969696"/>
      </bottom>
      <diagonal/>
    </border>
    <border>
      <left style="thin">
        <color rgb="FF808080"/>
      </left>
      <right/>
      <top style="thin">
        <color rgb="FF969696"/>
      </top>
      <bottom/>
      <diagonal/>
    </border>
    <border>
      <left style="thin">
        <color rgb="FF808080"/>
      </left>
      <right style="thin">
        <color rgb="FF808080"/>
      </right>
      <top style="thin">
        <color rgb="FF969696"/>
      </top>
      <bottom/>
      <diagonal/>
    </border>
    <border>
      <left style="thin">
        <color auto="1"/>
      </left>
      <right/>
      <top style="thin">
        <color rgb="FF808080"/>
      </top>
      <bottom style="thin">
        <color rgb="FF808080"/>
      </bottom>
      <diagonal/>
    </border>
    <border>
      <left style="thin">
        <color rgb="FF808080"/>
      </left>
      <right/>
      <top style="thin">
        <color rgb="FF808080"/>
      </top>
      <bottom style="thin">
        <color rgb="FF808080"/>
      </bottom>
      <diagonal/>
    </border>
    <border>
      <left style="thin">
        <color auto="1"/>
      </left>
      <right style="thin">
        <color rgb="FF808080"/>
      </right>
      <top style="thin">
        <color auto="1"/>
      </top>
      <bottom/>
      <diagonal/>
    </border>
    <border>
      <left style="thin">
        <color auto="1"/>
      </left>
      <right style="thin">
        <color rgb="FF808080"/>
      </right>
      <top style="thin">
        <color rgb="FF808080"/>
      </top>
      <bottom style="thin">
        <color rgb="FF969696"/>
      </bottom>
      <diagonal/>
    </border>
    <border>
      <left style="thin">
        <color rgb="FF969696"/>
      </left>
      <right style="thin">
        <color auto="1"/>
      </right>
      <top style="thin">
        <color rgb="FF969696"/>
      </top>
      <bottom/>
      <diagonal/>
    </border>
    <border>
      <left style="thin">
        <color rgb="FFBFBFBF"/>
      </left>
      <right/>
      <top/>
      <bottom/>
      <diagonal/>
    </border>
    <border>
      <left/>
      <right style="thin">
        <color auto="1"/>
      </right>
      <top style="thin">
        <color rgb="FF969696"/>
      </top>
      <bottom style="thin">
        <color rgb="FF969696"/>
      </bottom>
      <diagonal/>
    </border>
    <border>
      <left style="thin">
        <color auto="1"/>
      </left>
      <right/>
      <top style="thin">
        <color auto="1"/>
      </top>
      <bottom style="thin">
        <color rgb="FF969696"/>
      </bottom>
      <diagonal/>
    </border>
    <border>
      <left/>
      <right style="thin">
        <color rgb="FF969696"/>
      </right>
      <top style="thin">
        <color auto="1"/>
      </top>
      <bottom style="thin">
        <color rgb="FF969696"/>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rgb="FF000000"/>
      </right>
      <top style="thin">
        <color auto="1"/>
      </top>
      <bottom style="thin">
        <color auto="1"/>
      </bottom>
      <diagonal/>
    </border>
    <border>
      <left/>
      <right style="thin">
        <color auto="1"/>
      </right>
      <top style="thin">
        <color rgb="FF969696"/>
      </top>
      <bottom/>
      <diagonal/>
    </border>
  </borders>
  <cellStyleXfs count="15">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3" fillId="0" borderId="0" applyNumberFormat="0" applyFill="0" applyBorder="0">
      <alignment vertical="center" wrapText="1"/>
      <protection locked="0"/>
    </xf>
    <xf numFmtId="0" fontId="2"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cellStyleXfs>
  <cellXfs count="616">
    <xf numFmtId="0" fontId="0" fillId="0" borderId="0" xfId="0"/>
    <xf numFmtId="49" fontId="9"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xf>
    <xf numFmtId="49" fontId="6" fillId="0" borderId="2" xfId="0" applyNumberFormat="1" applyFont="1" applyBorder="1" applyAlignment="1" applyProtection="1">
      <alignment horizontal="center"/>
    </xf>
    <xf numFmtId="49" fontId="6" fillId="2" borderId="3" xfId="0" applyNumberFormat="1" applyFont="1" applyFill="1" applyBorder="1" applyAlignment="1" applyProtection="1">
      <alignment horizontal="center" vertical="center"/>
    </xf>
    <xf numFmtId="49" fontId="6" fillId="2" borderId="4" xfId="0" applyNumberFormat="1" applyFont="1" applyFill="1" applyBorder="1" applyAlignment="1" applyProtection="1">
      <alignment vertical="center"/>
    </xf>
    <xf numFmtId="49" fontId="6" fillId="2" borderId="4" xfId="0" applyNumberFormat="1" applyFont="1" applyFill="1" applyBorder="1" applyAlignment="1" applyProtection="1">
      <alignment horizontal="center" vertical="center"/>
    </xf>
    <xf numFmtId="49" fontId="9" fillId="0" borderId="1" xfId="0" quotePrefix="1" applyNumberFormat="1" applyFont="1" applyBorder="1" applyAlignment="1" applyProtection="1">
      <alignment horizontal="center" vertical="center" wrapText="1"/>
    </xf>
    <xf numFmtId="168" fontId="5" fillId="0" borderId="0" xfId="0" applyNumberFormat="1" applyFont="1" applyBorder="1" applyAlignment="1" applyProtection="1">
      <alignment vertical="center"/>
    </xf>
    <xf numFmtId="49" fontId="6" fillId="0" borderId="2" xfId="0" applyNumberFormat="1" applyFont="1" applyBorder="1" applyAlignment="1" applyProtection="1">
      <alignment horizontal="center" vertical="center" wrapText="1"/>
    </xf>
    <xf numFmtId="49" fontId="21" fillId="0" borderId="2" xfId="0" applyNumberFormat="1" applyFont="1" applyBorder="1" applyAlignment="1" applyProtection="1">
      <alignment horizontal="center" vertical="center" wrapText="1"/>
    </xf>
    <xf numFmtId="49" fontId="21" fillId="0" borderId="0" xfId="0" applyNumberFormat="1" applyFont="1" applyBorder="1" applyAlignment="1" applyProtection="1">
      <alignment horizontal="center" vertical="center" wrapText="1"/>
    </xf>
    <xf numFmtId="49" fontId="32" fillId="3" borderId="5" xfId="0" applyNumberFormat="1" applyFont="1" applyFill="1" applyBorder="1" applyAlignment="1" applyProtection="1">
      <alignment horizontal="left" vertical="center"/>
    </xf>
    <xf numFmtId="49" fontId="6" fillId="3" borderId="6" xfId="0" applyNumberFormat="1" applyFont="1" applyFill="1" applyBorder="1" applyAlignment="1" applyProtection="1">
      <alignment vertical="center"/>
    </xf>
    <xf numFmtId="49" fontId="6" fillId="3" borderId="7" xfId="0" applyNumberFormat="1" applyFont="1" applyFill="1" applyBorder="1" applyAlignment="1" applyProtection="1">
      <alignment vertical="center"/>
    </xf>
    <xf numFmtId="49" fontId="4" fillId="3" borderId="8" xfId="0" applyNumberFormat="1" applyFont="1" applyFill="1" applyBorder="1" applyAlignment="1" applyProtection="1">
      <alignment horizontal="left" vertical="center"/>
    </xf>
    <xf numFmtId="49" fontId="4" fillId="3" borderId="9" xfId="0" applyNumberFormat="1" applyFont="1" applyFill="1" applyBorder="1" applyAlignment="1" applyProtection="1">
      <alignment horizontal="left" vertical="center" wrapText="1"/>
    </xf>
    <xf numFmtId="49" fontId="9" fillId="3" borderId="10" xfId="0" applyNumberFormat="1" applyFont="1" applyFill="1" applyBorder="1" applyAlignment="1" applyProtection="1">
      <alignment horizontal="center" vertical="center" wrapText="1"/>
    </xf>
    <xf numFmtId="49" fontId="6" fillId="3" borderId="11"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166" fontId="4" fillId="0" borderId="0" xfId="0" applyNumberFormat="1" applyFont="1" applyFill="1" applyBorder="1" applyAlignment="1" applyProtection="1">
      <alignment vertical="center"/>
    </xf>
    <xf numFmtId="49" fontId="9" fillId="2" borderId="12" xfId="0" applyNumberFormat="1" applyFont="1" applyFill="1" applyBorder="1" applyAlignment="1" applyProtection="1">
      <alignment horizontal="center" vertical="center" wrapText="1"/>
    </xf>
    <xf numFmtId="49" fontId="5" fillId="0" borderId="0" xfId="0" applyNumberFormat="1" applyFont="1" applyBorder="1" applyAlignment="1" applyProtection="1">
      <alignment horizontal="right" vertical="center"/>
      <protection hidden="1"/>
    </xf>
    <xf numFmtId="49" fontId="5" fillId="0" borderId="13" xfId="0" quotePrefix="1" applyNumberFormat="1" applyFont="1" applyBorder="1" applyAlignment="1" applyProtection="1">
      <alignment horizontal="center" vertical="center"/>
    </xf>
    <xf numFmtId="49" fontId="5" fillId="0" borderId="13" xfId="0" applyNumberFormat="1" applyFont="1" applyBorder="1" applyAlignment="1" applyProtection="1">
      <alignment horizontal="center" vertical="center"/>
    </xf>
    <xf numFmtId="49" fontId="19" fillId="2" borderId="14" xfId="0" applyNumberFormat="1" applyFont="1" applyFill="1" applyBorder="1" applyAlignment="1" applyProtection="1">
      <alignment horizontal="right" vertical="center"/>
    </xf>
    <xf numFmtId="49" fontId="19" fillId="2" borderId="0" xfId="0" applyNumberFormat="1" applyFont="1" applyFill="1" applyBorder="1" applyAlignment="1" applyProtection="1">
      <alignment horizontal="right" vertical="center"/>
    </xf>
    <xf numFmtId="49" fontId="5" fillId="0" borderId="13" xfId="0" quotePrefix="1" applyNumberFormat="1" applyFont="1" applyBorder="1" applyAlignment="1" applyProtection="1">
      <alignment horizontal="center" vertical="center"/>
      <protection hidden="1"/>
    </xf>
    <xf numFmtId="49" fontId="5" fillId="0" borderId="13" xfId="0" quotePrefix="1" applyNumberFormat="1" applyFont="1" applyBorder="1" applyAlignment="1" applyProtection="1">
      <alignment vertical="center"/>
      <protection hidden="1"/>
    </xf>
    <xf numFmtId="0" fontId="10" fillId="0" borderId="0" xfId="0" applyFont="1" applyBorder="1" applyAlignment="1" applyProtection="1">
      <alignment horizontal="left" vertical="center" wrapText="1"/>
    </xf>
    <xf numFmtId="49" fontId="4" fillId="2" borderId="15" xfId="0" applyNumberFormat="1" applyFont="1" applyFill="1" applyBorder="1" applyAlignment="1" applyProtection="1">
      <alignment horizontal="center" vertical="center"/>
    </xf>
    <xf numFmtId="49" fontId="5" fillId="0" borderId="16" xfId="0" applyNumberFormat="1" applyFont="1" applyBorder="1" applyAlignment="1" applyProtection="1">
      <alignment vertical="center"/>
    </xf>
    <xf numFmtId="49" fontId="9" fillId="2" borderId="12" xfId="0" applyNumberFormat="1" applyFont="1" applyFill="1" applyBorder="1" applyAlignment="1" applyProtection="1">
      <alignment horizontal="left" vertical="center" wrapText="1"/>
    </xf>
    <xf numFmtId="49" fontId="9" fillId="2" borderId="17"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0" fontId="19" fillId="2" borderId="0" xfId="0" applyFont="1" applyFill="1" applyBorder="1" applyAlignment="1" applyProtection="1">
      <alignment horizontal="left" vertical="center"/>
    </xf>
    <xf numFmtId="49" fontId="9" fillId="2" borderId="11" xfId="0" applyNumberFormat="1" applyFont="1" applyFill="1" applyBorder="1" applyAlignment="1" applyProtection="1">
      <alignment horizontal="left" vertical="center" wrapText="1"/>
    </xf>
    <xf numFmtId="0" fontId="6" fillId="2" borderId="14" xfId="0" applyFont="1" applyFill="1" applyBorder="1" applyAlignment="1" applyProtection="1">
      <alignment vertical="center"/>
    </xf>
    <xf numFmtId="0" fontId="6" fillId="2" borderId="18" xfId="0" applyFont="1" applyFill="1" applyBorder="1" applyAlignment="1" applyProtection="1">
      <alignment vertical="center"/>
    </xf>
    <xf numFmtId="0" fontId="6" fillId="2" borderId="11" xfId="0" applyFont="1" applyFill="1" applyBorder="1" applyAlignment="1" applyProtection="1">
      <alignment vertical="center"/>
    </xf>
    <xf numFmtId="49" fontId="19" fillId="2" borderId="0" xfId="0" applyNumberFormat="1" applyFont="1" applyFill="1" applyBorder="1" applyAlignment="1" applyProtection="1">
      <alignment horizontal="left" vertical="center" wrapText="1"/>
    </xf>
    <xf numFmtId="49" fontId="3" fillId="2" borderId="3" xfId="0" applyNumberFormat="1" applyFont="1" applyFill="1" applyBorder="1" applyAlignment="1">
      <alignment horizontal="left" vertical="center"/>
    </xf>
    <xf numFmtId="49" fontId="5" fillId="2" borderId="3" xfId="0" applyNumberFormat="1" applyFont="1" applyFill="1" applyBorder="1" applyAlignment="1">
      <alignment horizontal="left" vertical="top"/>
    </xf>
    <xf numFmtId="49" fontId="5" fillId="2" borderId="4" xfId="0" applyNumberFormat="1" applyFont="1" applyFill="1" applyBorder="1" applyAlignment="1">
      <alignment horizontal="left" vertical="top"/>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0" fontId="33" fillId="0" borderId="19" xfId="0" applyFont="1" applyBorder="1" applyAlignment="1" applyProtection="1">
      <alignment horizontal="center"/>
    </xf>
    <xf numFmtId="0" fontId="33" fillId="0" borderId="20" xfId="0" applyFont="1" applyBorder="1" applyAlignment="1" applyProtection="1">
      <alignment horizontal="center"/>
    </xf>
    <xf numFmtId="49" fontId="9" fillId="2" borderId="21" xfId="0" quotePrefix="1" applyNumberFormat="1" applyFont="1" applyFill="1" applyBorder="1" applyAlignment="1" applyProtection="1">
      <alignment horizontal="center" vertical="center" wrapText="1"/>
    </xf>
    <xf numFmtId="49" fontId="9" fillId="2" borderId="1" xfId="0" quotePrefix="1"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0" fontId="9" fillId="2" borderId="22" xfId="0" applyFont="1" applyFill="1" applyBorder="1" applyAlignment="1" applyProtection="1">
      <alignment horizontal="center" wrapText="1"/>
    </xf>
    <xf numFmtId="0" fontId="5" fillId="2" borderId="13" xfId="0" quotePrefix="1" applyFont="1" applyFill="1" applyBorder="1" applyAlignment="1" applyProtection="1">
      <alignment horizontal="center" wrapText="1"/>
    </xf>
    <xf numFmtId="0" fontId="6" fillId="0" borderId="1" xfId="0" applyFont="1" applyBorder="1" applyAlignment="1" applyProtection="1">
      <alignment horizontal="center" wrapText="1"/>
    </xf>
    <xf numFmtId="0" fontId="9" fillId="2" borderId="17" xfId="0" applyFont="1" applyFill="1" applyBorder="1" applyAlignment="1" applyProtection="1">
      <alignment horizontal="center" wrapText="1"/>
    </xf>
    <xf numFmtId="0" fontId="9" fillId="4" borderId="17" xfId="0" applyFont="1" applyFill="1" applyBorder="1" applyAlignment="1" applyProtection="1">
      <alignment horizontal="center" wrapText="1"/>
    </xf>
    <xf numFmtId="0" fontId="5" fillId="4" borderId="13" xfId="0" quotePrefix="1" applyFont="1" applyFill="1" applyBorder="1" applyAlignment="1" applyProtection="1">
      <alignment horizontal="center" wrapText="1"/>
    </xf>
    <xf numFmtId="0" fontId="6" fillId="4" borderId="1" xfId="0" applyFont="1" applyFill="1" applyBorder="1" applyAlignment="1" applyProtection="1">
      <alignment horizontal="center" wrapText="1"/>
    </xf>
    <xf numFmtId="49" fontId="9" fillId="2" borderId="23" xfId="0" applyNumberFormat="1" applyFont="1" applyFill="1" applyBorder="1" applyAlignment="1" applyProtection="1">
      <alignment horizontal="left" vertical="center" wrapText="1"/>
    </xf>
    <xf numFmtId="0" fontId="0" fillId="0" borderId="0" xfId="0" applyFill="1" applyBorder="1" applyProtection="1"/>
    <xf numFmtId="0" fontId="9" fillId="0" borderId="1" xfId="0" applyNumberFormat="1" applyFont="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0" fontId="9" fillId="5" borderId="17" xfId="0" applyNumberFormat="1" applyFont="1" applyFill="1" applyBorder="1" applyAlignment="1" applyProtection="1">
      <alignment horizontal="right"/>
    </xf>
    <xf numFmtId="0" fontId="19" fillId="2" borderId="22" xfId="0" applyNumberFormat="1" applyFont="1" applyFill="1" applyBorder="1" applyAlignment="1" applyProtection="1">
      <alignment horizontal="right" vertical="center"/>
    </xf>
    <xf numFmtId="49" fontId="40" fillId="0" borderId="0" xfId="0" applyNumberFormat="1" applyFont="1" applyBorder="1" applyAlignment="1" applyProtection="1">
      <alignment wrapText="1"/>
    </xf>
    <xf numFmtId="0" fontId="40" fillId="0" borderId="0" xfId="0" applyNumberFormat="1" applyFont="1" applyBorder="1" applyAlignment="1" applyProtection="1"/>
    <xf numFmtId="49" fontId="40" fillId="0" borderId="0" xfId="0" applyNumberFormat="1" applyFont="1" applyFill="1" applyBorder="1" applyAlignment="1" applyProtection="1"/>
    <xf numFmtId="0" fontId="40" fillId="0" borderId="0" xfId="0" applyNumberFormat="1" applyFont="1" applyFill="1" applyBorder="1" applyAlignment="1" applyProtection="1">
      <alignment vertical="center"/>
    </xf>
    <xf numFmtId="49" fontId="40" fillId="0" borderId="0" xfId="0" applyNumberFormat="1" applyFont="1" applyFill="1" applyBorder="1" applyAlignment="1" applyProtection="1">
      <alignment horizontal="left"/>
    </xf>
    <xf numFmtId="0" fontId="6" fillId="5" borderId="17" xfId="0" applyNumberFormat="1" applyFont="1" applyFill="1" applyBorder="1" applyAlignment="1" applyProtection="1">
      <alignment horizontal="right"/>
    </xf>
    <xf numFmtId="0" fontId="40" fillId="0" borderId="0" xfId="0" applyNumberFormat="1" applyFont="1" applyFill="1" applyBorder="1" applyAlignment="1" applyProtection="1"/>
    <xf numFmtId="0" fontId="6" fillId="0" borderId="24" xfId="0" applyNumberFormat="1" applyFont="1" applyBorder="1" applyAlignment="1" applyProtection="1">
      <alignment horizontal="right" vertical="center"/>
    </xf>
    <xf numFmtId="0" fontId="6" fillId="0" borderId="2" xfId="0" applyNumberFormat="1" applyFont="1" applyBorder="1" applyAlignment="1" applyProtection="1">
      <alignment horizontal="center" vertical="center" wrapText="1"/>
    </xf>
    <xf numFmtId="0" fontId="9" fillId="5" borderId="22" xfId="0" applyNumberFormat="1" applyFont="1" applyFill="1" applyBorder="1" applyAlignment="1" applyProtection="1">
      <alignment horizontal="right"/>
    </xf>
    <xf numFmtId="0" fontId="6" fillId="3" borderId="6" xfId="0" applyNumberFormat="1" applyFont="1" applyFill="1" applyBorder="1" applyAlignment="1" applyProtection="1">
      <alignment vertical="center"/>
    </xf>
    <xf numFmtId="0" fontId="5" fillId="3" borderId="10" xfId="0" applyNumberFormat="1" applyFont="1" applyFill="1" applyBorder="1" applyAlignment="1" applyProtection="1">
      <alignment vertical="center"/>
    </xf>
    <xf numFmtId="0" fontId="40" fillId="0" borderId="0" xfId="0" applyNumberFormat="1" applyFont="1" applyBorder="1" applyAlignment="1" applyProtection="1">
      <alignment horizontal="left" vertical="center"/>
    </xf>
    <xf numFmtId="49" fontId="41" fillId="0" borderId="0" xfId="0" applyNumberFormat="1" applyFont="1" applyFill="1" applyBorder="1" applyAlignment="1" applyProtection="1">
      <alignment wrapText="1"/>
    </xf>
    <xf numFmtId="0" fontId="0" fillId="0" borderId="0" xfId="0" applyFill="1" applyBorder="1" applyAlignment="1" applyProtection="1">
      <alignment wrapText="1"/>
    </xf>
    <xf numFmtId="49" fontId="40" fillId="0" borderId="0" xfId="0" applyNumberFormat="1" applyFont="1" applyFill="1" applyBorder="1" applyAlignment="1" applyProtection="1">
      <alignment wrapText="1"/>
    </xf>
    <xf numFmtId="49" fontId="40" fillId="0" borderId="0" xfId="0" applyNumberFormat="1" applyFont="1" applyFill="1" applyBorder="1" applyAlignment="1" applyProtection="1">
      <alignment horizontal="left" wrapText="1"/>
    </xf>
    <xf numFmtId="0" fontId="40" fillId="0" borderId="0" xfId="0" applyNumberFormat="1" applyFont="1" applyBorder="1" applyAlignment="1" applyProtection="1">
      <alignment horizontal="left" wrapText="1"/>
    </xf>
    <xf numFmtId="0" fontId="40" fillId="0" borderId="0" xfId="0" applyNumberFormat="1" applyFont="1" applyBorder="1" applyAlignment="1" applyProtection="1">
      <alignment horizontal="left"/>
    </xf>
    <xf numFmtId="0" fontId="6" fillId="5" borderId="22" xfId="0" applyNumberFormat="1" applyFont="1" applyFill="1" applyBorder="1" applyAlignment="1" applyProtection="1">
      <alignment horizontal="right"/>
    </xf>
    <xf numFmtId="0" fontId="45" fillId="0" borderId="0" xfId="0" applyNumberFormat="1" applyFont="1" applyFill="1" applyBorder="1" applyAlignment="1" applyProtection="1"/>
    <xf numFmtId="49" fontId="40" fillId="0" borderId="0" xfId="0" applyNumberFormat="1" applyFont="1" applyFill="1" applyBorder="1" applyAlignment="1" applyProtection="1">
      <alignment horizontal="left" vertical="center"/>
    </xf>
    <xf numFmtId="0" fontId="5" fillId="3" borderId="10" xfId="0" applyNumberFormat="1" applyFont="1" applyFill="1" applyBorder="1" applyAlignment="1" applyProtection="1">
      <alignment horizontal="left" vertical="center"/>
    </xf>
    <xf numFmtId="0" fontId="6" fillId="3" borderId="10" xfId="0" applyNumberFormat="1" applyFont="1" applyFill="1" applyBorder="1" applyAlignment="1" applyProtection="1">
      <alignment vertical="center"/>
    </xf>
    <xf numFmtId="0" fontId="6" fillId="3" borderId="10" xfId="0" applyNumberFormat="1" applyFont="1" applyFill="1" applyBorder="1" applyAlignment="1" applyProtection="1">
      <alignment horizontal="right" vertical="center"/>
    </xf>
    <xf numFmtId="0" fontId="9" fillId="3" borderId="1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left" wrapText="1"/>
    </xf>
    <xf numFmtId="0" fontId="40" fillId="0" borderId="0" xfId="0" applyNumberFormat="1" applyFont="1" applyFill="1" applyBorder="1" applyAlignment="1" applyProtection="1">
      <alignment horizontal="left"/>
    </xf>
    <xf numFmtId="0" fontId="4" fillId="2" borderId="15" xfId="0" applyNumberFormat="1" applyFont="1" applyFill="1" applyBorder="1" applyAlignment="1" applyProtection="1">
      <alignment horizontal="center" vertical="center"/>
    </xf>
    <xf numFmtId="0" fontId="6" fillId="2" borderId="15" xfId="0" applyNumberFormat="1" applyFont="1" applyFill="1" applyBorder="1" applyAlignment="1" applyProtection="1">
      <alignment horizontal="center" vertical="center" wrapText="1"/>
    </xf>
    <xf numFmtId="0" fontId="9" fillId="5" borderId="25" xfId="0" applyNumberFormat="1" applyFont="1" applyFill="1" applyBorder="1" applyAlignment="1" applyProtection="1">
      <alignment horizontal="right"/>
    </xf>
    <xf numFmtId="0" fontId="15" fillId="0" borderId="0" xfId="0" applyNumberFormat="1" applyFont="1" applyFill="1" applyBorder="1" applyAlignment="1" applyProtection="1"/>
    <xf numFmtId="0" fontId="15"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vertical="center"/>
    </xf>
    <xf numFmtId="0" fontId="6" fillId="5" borderId="25" xfId="0" applyNumberFormat="1" applyFont="1" applyFill="1" applyBorder="1" applyAlignment="1" applyProtection="1">
      <alignment horizontal="right"/>
    </xf>
    <xf numFmtId="0" fontId="9" fillId="2" borderId="26" xfId="0" applyNumberFormat="1" applyFont="1" applyFill="1" applyBorder="1" applyAlignment="1" applyProtection="1">
      <alignment horizontal="left" vertical="center" wrapText="1"/>
    </xf>
    <xf numFmtId="0" fontId="9" fillId="2" borderId="27" xfId="0" applyNumberFormat="1" applyFont="1" applyFill="1" applyBorder="1" applyAlignment="1" applyProtection="1">
      <alignment horizontal="center" vertical="center" wrapText="1"/>
    </xf>
    <xf numFmtId="0" fontId="19" fillId="2" borderId="27" xfId="0" applyNumberFormat="1" applyFont="1" applyFill="1" applyBorder="1" applyAlignment="1" applyProtection="1">
      <alignment horizontal="center" vertical="center" wrapText="1"/>
    </xf>
    <xf numFmtId="0" fontId="6" fillId="0" borderId="17" xfId="0" applyNumberFormat="1" applyFont="1" applyBorder="1" applyAlignment="1" applyProtection="1">
      <alignment horizontal="left" wrapText="1"/>
    </xf>
    <xf numFmtId="0" fontId="40" fillId="0" borderId="0" xfId="0" applyNumberFormat="1" applyFont="1" applyFill="1" applyBorder="1" applyAlignment="1" applyProtection="1">
      <alignment horizontal="left" vertical="center" wrapText="1"/>
    </xf>
    <xf numFmtId="0" fontId="48" fillId="0" borderId="0" xfId="0" applyNumberFormat="1" applyFont="1" applyFill="1" applyBorder="1" applyAlignment="1" applyProtection="1">
      <alignment horizontal="center" vertical="center" wrapText="1"/>
    </xf>
    <xf numFmtId="0" fontId="19" fillId="2" borderId="4" xfId="0" applyNumberFormat="1" applyFont="1" applyFill="1" applyBorder="1" applyAlignment="1" applyProtection="1">
      <alignment horizontal="center" vertical="center" wrapText="1"/>
    </xf>
    <xf numFmtId="0" fontId="6" fillId="0" borderId="17" xfId="0" applyNumberFormat="1" applyFont="1" applyBorder="1" applyAlignment="1" applyProtection="1">
      <alignment horizontal="left" vertical="top" wrapText="1"/>
    </xf>
    <xf numFmtId="0" fontId="15" fillId="0" borderId="0" xfId="0" applyNumberFormat="1" applyFont="1" applyFill="1" applyBorder="1" applyAlignment="1" applyProtection="1">
      <alignment horizontal="left" vertical="center" wrapText="1"/>
    </xf>
    <xf numFmtId="0" fontId="40" fillId="0" borderId="0" xfId="0" applyNumberFormat="1" applyFont="1" applyBorder="1" applyAlignment="1" applyProtection="1">
      <alignment horizontal="left" vertical="top" wrapText="1"/>
    </xf>
    <xf numFmtId="0" fontId="19" fillId="2" borderId="28" xfId="0" applyNumberFormat="1" applyFont="1" applyFill="1" applyBorder="1" applyAlignment="1" applyProtection="1">
      <alignment horizontal="center" vertical="center" wrapText="1"/>
    </xf>
    <xf numFmtId="0" fontId="3" fillId="2" borderId="3" xfId="0" applyNumberFormat="1" applyFont="1" applyFill="1" applyBorder="1" applyAlignment="1">
      <alignment horizontal="left" vertical="center"/>
    </xf>
    <xf numFmtId="0" fontId="3" fillId="2" borderId="22" xfId="0" applyNumberFormat="1" applyFont="1" applyFill="1" applyBorder="1" applyAlignment="1">
      <alignment horizontal="left" vertical="center"/>
    </xf>
    <xf numFmtId="0" fontId="9" fillId="2" borderId="28" xfId="0" applyNumberFormat="1" applyFont="1" applyFill="1" applyBorder="1" applyAlignment="1">
      <alignment horizontal="center" vertical="center" wrapText="1"/>
    </xf>
    <xf numFmtId="0" fontId="6" fillId="0" borderId="1" xfId="0" applyNumberFormat="1" applyFont="1" applyBorder="1" applyAlignment="1">
      <alignment horizontal="left"/>
    </xf>
    <xf numFmtId="0" fontId="6" fillId="2" borderId="28" xfId="0" applyNumberFormat="1" applyFont="1" applyFill="1" applyBorder="1" applyAlignment="1">
      <alignment horizontal="left"/>
    </xf>
    <xf numFmtId="0" fontId="6" fillId="2" borderId="21" xfId="0" applyNumberFormat="1" applyFont="1" applyFill="1" applyBorder="1" applyAlignment="1">
      <alignment horizontal="left"/>
    </xf>
    <xf numFmtId="0" fontId="9" fillId="2" borderId="28" xfId="0" applyNumberFormat="1" applyFont="1" applyFill="1" applyBorder="1" applyAlignment="1">
      <alignment horizontal="center" vertical="center"/>
    </xf>
    <xf numFmtId="0" fontId="6" fillId="0" borderId="1" xfId="0" applyNumberFormat="1" applyFont="1" applyBorder="1" applyAlignment="1">
      <alignment horizontal="left" vertical="center"/>
    </xf>
    <xf numFmtId="0" fontId="6" fillId="0" borderId="1" xfId="0" applyNumberFormat="1" applyFont="1" applyBorder="1" applyAlignment="1">
      <alignment horizontal="left" vertical="center" wrapText="1"/>
    </xf>
    <xf numFmtId="0" fontId="6" fillId="2" borderId="28" xfId="0" applyNumberFormat="1" applyFont="1" applyFill="1" applyBorder="1" applyAlignment="1">
      <alignment horizontal="left" vertical="center"/>
    </xf>
    <xf numFmtId="0" fontId="6" fillId="2" borderId="21" xfId="0" applyNumberFormat="1" applyFont="1" applyFill="1" applyBorder="1" applyAlignment="1">
      <alignment horizontal="left" vertical="center"/>
    </xf>
    <xf numFmtId="0" fontId="40"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center" vertical="center" wrapText="1"/>
    </xf>
    <xf numFmtId="0" fontId="40" fillId="0" borderId="0" xfId="0" applyNumberFormat="1" applyFont="1" applyBorder="1" applyAlignment="1">
      <alignment horizontal="left"/>
    </xf>
    <xf numFmtId="0" fontId="40" fillId="0" borderId="0" xfId="0" applyNumberFormat="1" applyFont="1" applyBorder="1" applyAlignment="1">
      <alignment horizontal="left" wrapText="1"/>
    </xf>
    <xf numFmtId="0" fontId="40" fillId="0" borderId="0" xfId="0" applyNumberFormat="1" applyFont="1" applyFill="1" applyBorder="1" applyAlignment="1">
      <alignment horizontal="left"/>
    </xf>
    <xf numFmtId="0" fontId="9" fillId="0" borderId="27" xfId="0" applyNumberFormat="1" applyFont="1" applyFill="1" applyBorder="1" applyAlignment="1" applyProtection="1">
      <alignment horizontal="center" vertical="center" wrapText="1"/>
    </xf>
    <xf numFmtId="0" fontId="35" fillId="0" borderId="0" xfId="0" applyFont="1" applyBorder="1" applyProtection="1">
      <protection hidden="1"/>
    </xf>
    <xf numFmtId="0" fontId="0" fillId="0" borderId="0" xfId="0" applyBorder="1"/>
    <xf numFmtId="0" fontId="0" fillId="0" borderId="0" xfId="0" applyBorder="1" applyProtection="1">
      <protection hidden="1"/>
    </xf>
    <xf numFmtId="0" fontId="0" fillId="0" borderId="0" xfId="0" applyBorder="1" applyAlignment="1" applyProtection="1">
      <alignment horizontal="center" vertical="center"/>
      <protection hidden="1"/>
    </xf>
    <xf numFmtId="0" fontId="44" fillId="0" borderId="0" xfId="7" applyFont="1" applyBorder="1" applyAlignment="1" applyProtection="1">
      <alignment horizontal="left" vertical="center" wrapText="1"/>
      <protection hidden="1"/>
    </xf>
    <xf numFmtId="0" fontId="52" fillId="0" borderId="0" xfId="7" applyFont="1" applyBorder="1" applyAlignment="1" applyProtection="1">
      <alignment horizontal="left" vertical="center" wrapText="1"/>
      <protection hidden="1"/>
    </xf>
    <xf numFmtId="0" fontId="24" fillId="0" borderId="0" xfId="0" applyFont="1" applyBorder="1" applyProtection="1"/>
    <xf numFmtId="0" fontId="36" fillId="0" borderId="0" xfId="0" applyFont="1" applyBorder="1" applyProtection="1"/>
    <xf numFmtId="0" fontId="0" fillId="0" borderId="0" xfId="0" applyBorder="1" applyProtection="1"/>
    <xf numFmtId="0" fontId="37" fillId="0" borderId="0" xfId="0" applyFont="1" applyBorder="1" applyAlignment="1" applyProtection="1">
      <alignment horizontal="center"/>
    </xf>
    <xf numFmtId="0" fontId="38" fillId="0" borderId="0" xfId="0" applyFont="1" applyBorder="1" applyProtection="1"/>
    <xf numFmtId="0" fontId="14" fillId="0" borderId="0" xfId="0" applyFont="1" applyBorder="1" applyAlignment="1" applyProtection="1">
      <alignment horizontal="center" vertical="center"/>
    </xf>
    <xf numFmtId="0" fontId="24" fillId="0" borderId="0" xfId="0" applyFont="1" applyBorder="1" applyAlignment="1" applyProtection="1">
      <alignment vertical="center"/>
    </xf>
    <xf numFmtId="0" fontId="25" fillId="0" borderId="0" xfId="0" quotePrefix="1" applyFont="1" applyBorder="1" applyAlignment="1" applyProtection="1">
      <alignment vertical="center"/>
    </xf>
    <xf numFmtId="0" fontId="26"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36" fillId="0" borderId="0" xfId="0" applyFont="1" applyBorder="1" applyAlignment="1" applyProtection="1">
      <alignment vertical="center"/>
    </xf>
    <xf numFmtId="0" fontId="39" fillId="0" borderId="0" xfId="0" applyFont="1" applyBorder="1" applyAlignment="1" applyProtection="1">
      <alignment horizontal="left" vertical="center" wrapText="1"/>
    </xf>
    <xf numFmtId="0" fontId="2" fillId="0" borderId="0" xfId="0" applyFont="1" applyBorder="1" applyAlignment="1" applyProtection="1">
      <alignment horizontal="right" vertical="center" wrapText="1"/>
    </xf>
    <xf numFmtId="0" fontId="24"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36"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24" fillId="0" borderId="0" xfId="0" applyFont="1" applyBorder="1" applyAlignment="1" applyProtection="1">
      <alignment horizontal="right" vertical="center"/>
    </xf>
    <xf numFmtId="0" fontId="36" fillId="0" borderId="0" xfId="0" applyFont="1" applyBorder="1" applyAlignment="1" applyProtection="1">
      <alignment horizontal="left" vertical="center"/>
    </xf>
    <xf numFmtId="0" fontId="2" fillId="0" borderId="0" xfId="0" applyFont="1" applyBorder="1" applyProtection="1"/>
    <xf numFmtId="0" fontId="2" fillId="0" borderId="0" xfId="0" applyFont="1" applyBorder="1" applyAlignment="1" applyProtection="1">
      <alignment vertical="center"/>
    </xf>
    <xf numFmtId="0" fontId="39" fillId="0" borderId="0" xfId="0" applyFont="1" applyBorder="1" applyAlignment="1" applyProtection="1">
      <alignment vertical="center"/>
    </xf>
    <xf numFmtId="0" fontId="3" fillId="0" borderId="0" xfId="0"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49" fontId="2" fillId="0" borderId="0" xfId="0" applyNumberFormat="1" applyFont="1" applyBorder="1" applyAlignment="1" applyProtection="1">
      <alignment horizontal="center" vertical="center" wrapText="1"/>
    </xf>
    <xf numFmtId="49" fontId="11" fillId="0" borderId="0" xfId="0" applyNumberFormat="1" applyFont="1" applyBorder="1" applyAlignment="1" applyProtection="1">
      <alignment horizontal="center" vertical="center" wrapText="1"/>
    </xf>
    <xf numFmtId="0" fontId="0" fillId="0" borderId="0" xfId="0" quotePrefix="1" applyBorder="1" applyProtection="1"/>
    <xf numFmtId="49" fontId="3" fillId="2" borderId="0"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4" fillId="0" borderId="0" xfId="0" applyNumberFormat="1" applyFont="1" applyBorder="1" applyAlignment="1" applyProtection="1">
      <alignment horizontal="left" vertical="center"/>
    </xf>
    <xf numFmtId="49" fontId="40" fillId="0" borderId="0" xfId="0" applyNumberFormat="1" applyFont="1" applyBorder="1" applyAlignment="1" applyProtection="1">
      <alignment vertical="center"/>
    </xf>
    <xf numFmtId="49" fontId="2" fillId="0" borderId="0" xfId="0" applyNumberFormat="1" applyFont="1" applyBorder="1" applyAlignment="1" applyProtection="1">
      <alignment vertical="center"/>
    </xf>
    <xf numFmtId="0" fontId="0" fillId="0" borderId="0" xfId="0" applyFont="1" applyBorder="1" applyProtection="1"/>
    <xf numFmtId="49" fontId="5" fillId="0" borderId="0" xfId="0" applyNumberFormat="1" applyFont="1" applyBorder="1" applyProtection="1"/>
    <xf numFmtId="49" fontId="40" fillId="0" borderId="0" xfId="0" applyNumberFormat="1" applyFont="1" applyBorder="1" applyProtection="1"/>
    <xf numFmtId="0" fontId="4"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left" vertical="center" wrapText="1"/>
    </xf>
    <xf numFmtId="49" fontId="5" fillId="0" borderId="0" xfId="0" applyNumberFormat="1" applyFont="1" applyBorder="1" applyAlignment="1" applyProtection="1">
      <alignment horizontal="center" vertical="center" wrapText="1"/>
    </xf>
    <xf numFmtId="0" fontId="0" fillId="0" borderId="0" xfId="0" applyBorder="1" applyAlignment="1" applyProtection="1">
      <alignment wrapText="1"/>
    </xf>
    <xf numFmtId="49" fontId="4" fillId="0" borderId="0" xfId="0" applyNumberFormat="1" applyFont="1" applyBorder="1" applyAlignment="1" applyProtection="1">
      <alignment vertical="center"/>
    </xf>
    <xf numFmtId="49" fontId="5"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wrapText="1"/>
    </xf>
    <xf numFmtId="49" fontId="8" fillId="0" borderId="0" xfId="0" applyNumberFormat="1" applyFont="1" applyBorder="1" applyAlignment="1" applyProtection="1">
      <alignment horizontal="left" vertical="top" wrapText="1"/>
    </xf>
    <xf numFmtId="0" fontId="5" fillId="0" borderId="0" xfId="0" applyFont="1" applyBorder="1" applyAlignment="1" applyProtection="1">
      <alignment vertical="center" wrapText="1"/>
    </xf>
    <xf numFmtId="0" fontId="2" fillId="0" borderId="0" xfId="0" applyFont="1" applyBorder="1" applyAlignment="1" applyProtection="1">
      <alignment vertical="center" wrapText="1"/>
    </xf>
    <xf numFmtId="0" fontId="9" fillId="0" borderId="0" xfId="0" applyNumberFormat="1" applyFont="1" applyBorder="1" applyAlignment="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horizontal="left" vertical="top" wrapText="1"/>
    </xf>
    <xf numFmtId="0" fontId="3"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0" fontId="5" fillId="0" borderId="0"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49" fontId="40" fillId="0" borderId="0" xfId="0" applyNumberFormat="1" applyFont="1" applyFill="1" applyBorder="1" applyAlignment="1" applyProtection="1">
      <alignment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0" fillId="0" borderId="0" xfId="0" applyFont="1" applyFill="1" applyBorder="1" applyProtection="1"/>
    <xf numFmtId="0"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40" fillId="0" borderId="0" xfId="0" applyNumberFormat="1" applyFont="1" applyBorder="1" applyAlignment="1" applyProtection="1">
      <alignment vertical="center"/>
    </xf>
    <xf numFmtId="49" fontId="2" fillId="0" borderId="0" xfId="0" quotePrefix="1" applyNumberFormat="1" applyFont="1" applyBorder="1" applyAlignment="1" applyProtection="1">
      <alignment horizontal="center" vertical="center"/>
    </xf>
    <xf numFmtId="49" fontId="40" fillId="0" borderId="0" xfId="0" applyNumberFormat="1" applyFont="1" applyFill="1" applyBorder="1" applyProtection="1"/>
    <xf numFmtId="49" fontId="9"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right" vertical="center"/>
    </xf>
    <xf numFmtId="49" fontId="6" fillId="0" borderId="0" xfId="0" applyNumberFormat="1" applyFont="1" applyBorder="1" applyAlignment="1" applyProtection="1">
      <alignment horizontal="right" vertical="center"/>
    </xf>
    <xf numFmtId="49" fontId="6" fillId="0" borderId="0" xfId="0" quotePrefix="1" applyNumberFormat="1" applyFont="1" applyBorder="1" applyAlignment="1" applyProtection="1">
      <alignment horizontal="right" vertical="center"/>
    </xf>
    <xf numFmtId="49" fontId="7" fillId="0" borderId="0" xfId="0" applyNumberFormat="1" applyFont="1" applyBorder="1" applyAlignment="1" applyProtection="1">
      <alignment vertical="center"/>
    </xf>
    <xf numFmtId="49" fontId="41" fillId="0" borderId="0" xfId="0" applyNumberFormat="1" applyFont="1" applyFill="1" applyBorder="1" applyProtection="1"/>
    <xf numFmtId="0" fontId="42" fillId="0" borderId="0" xfId="0" applyFont="1" applyFill="1" applyBorder="1" applyProtection="1"/>
    <xf numFmtId="0" fontId="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wrapText="1"/>
    </xf>
    <xf numFmtId="49" fontId="6" fillId="5" borderId="0" xfId="0" applyNumberFormat="1" applyFont="1" applyFill="1"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9"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xf>
    <xf numFmtId="49" fontId="6" fillId="0" borderId="0" xfId="0" quotePrefix="1" applyNumberFormat="1" applyFont="1" applyBorder="1" applyAlignment="1" applyProtection="1">
      <alignment horizontal="center" vertical="center"/>
    </xf>
    <xf numFmtId="49" fontId="6" fillId="0" borderId="0" xfId="0" applyNumberFormat="1" applyFont="1" applyBorder="1" applyAlignment="1" applyProtection="1">
      <alignment horizontal="center" vertical="top"/>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40" fillId="0" borderId="0" xfId="0" applyFont="1" applyBorder="1" applyAlignment="1" applyProtection="1">
      <alignment horizontal="left" vertical="center"/>
      <protection hidden="1"/>
    </xf>
    <xf numFmtId="0" fontId="0" fillId="0" borderId="0" xfId="0" applyBorder="1" applyAlignment="1" applyProtection="1">
      <alignment horizontal="left"/>
      <protection hidden="1"/>
    </xf>
    <xf numFmtId="49" fontId="3" fillId="0" borderId="0" xfId="0" applyNumberFormat="1" applyFont="1" applyBorder="1" applyAlignment="1" applyProtection="1">
      <alignment horizontal="center" vertical="center"/>
      <protection hidden="1"/>
    </xf>
    <xf numFmtId="49" fontId="3" fillId="0" borderId="0"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right" vertical="center"/>
      <protection hidden="1"/>
    </xf>
    <xf numFmtId="49" fontId="5" fillId="0" borderId="0" xfId="0" applyNumberFormat="1"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49" fontId="3" fillId="2" borderId="0" xfId="0" applyNumberFormat="1" applyFont="1" applyFill="1" applyBorder="1" applyAlignment="1" applyProtection="1">
      <alignment horizontal="center" vertical="center"/>
      <protection hidden="1"/>
    </xf>
    <xf numFmtId="49" fontId="4" fillId="2" borderId="0" xfId="0" applyNumberFormat="1" applyFont="1" applyFill="1" applyBorder="1" applyAlignment="1" applyProtection="1">
      <alignment horizontal="left" vertical="center"/>
      <protection hidden="1"/>
    </xf>
    <xf numFmtId="0" fontId="3" fillId="2" borderId="0" xfId="0" applyNumberFormat="1" applyFont="1" applyFill="1" applyBorder="1" applyAlignment="1" applyProtection="1">
      <alignment vertical="center"/>
      <protection hidden="1"/>
    </xf>
    <xf numFmtId="49" fontId="3" fillId="2" borderId="0" xfId="0" applyNumberFormat="1" applyFont="1" applyFill="1" applyBorder="1" applyAlignment="1" applyProtection="1">
      <alignment vertical="center"/>
      <protection hidden="1"/>
    </xf>
    <xf numFmtId="0" fontId="40" fillId="0" borderId="0" xfId="0" applyNumberFormat="1" applyFont="1" applyFill="1" applyBorder="1" applyAlignment="1" applyProtection="1">
      <alignment vertical="center"/>
      <protection hidden="1"/>
    </xf>
    <xf numFmtId="49" fontId="4" fillId="0" borderId="0" xfId="0" applyNumberFormat="1" applyFont="1" applyBorder="1" applyAlignment="1" applyProtection="1">
      <alignment horizontal="left" vertical="center"/>
      <protection hidden="1"/>
    </xf>
    <xf numFmtId="49" fontId="5" fillId="0" borderId="0" xfId="0" applyNumberFormat="1" applyFont="1" applyBorder="1" applyAlignment="1" applyProtection="1">
      <alignment vertical="center"/>
      <protection hidden="1"/>
    </xf>
    <xf numFmtId="49" fontId="5" fillId="0" borderId="0" xfId="0" quotePrefix="1" applyNumberFormat="1" applyFont="1" applyBorder="1" applyAlignment="1" applyProtection="1">
      <alignment horizontal="center" vertical="center"/>
      <protection hidden="1"/>
    </xf>
    <xf numFmtId="49" fontId="5" fillId="0" borderId="0"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right" vertical="center"/>
      <protection hidden="1"/>
    </xf>
    <xf numFmtId="0" fontId="40" fillId="0" borderId="0" xfId="0" applyNumberFormat="1" applyFont="1" applyBorder="1" applyAlignment="1" applyProtection="1">
      <alignment horizontal="left" vertical="center"/>
      <protection hidden="1"/>
    </xf>
    <xf numFmtId="0"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40" fillId="0" borderId="0" xfId="0" applyNumberFormat="1" applyFont="1" applyBorder="1" applyAlignment="1" applyProtection="1">
      <alignment vertical="center"/>
      <protection hidden="1"/>
    </xf>
    <xf numFmtId="0" fontId="6" fillId="0" borderId="0" xfId="0" applyFont="1" applyBorder="1" applyAlignment="1" applyProtection="1">
      <alignment horizontal="left" vertical="top" wrapText="1"/>
      <protection hidden="1"/>
    </xf>
    <xf numFmtId="49" fontId="3"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center" vertical="center"/>
      <protection hidden="1"/>
    </xf>
    <xf numFmtId="49" fontId="2" fillId="2" borderId="0" xfId="0" applyNumberFormat="1" applyFont="1" applyFill="1" applyBorder="1" applyAlignment="1" applyProtection="1">
      <alignment vertical="center"/>
      <protection hidden="1"/>
    </xf>
    <xf numFmtId="49" fontId="2" fillId="0" borderId="0" xfId="0" applyNumberFormat="1" applyFont="1" applyBorder="1" applyAlignment="1" applyProtection="1">
      <alignment vertical="center"/>
      <protection hidden="1"/>
    </xf>
    <xf numFmtId="49" fontId="2" fillId="0" borderId="0" xfId="0" applyNumberFormat="1" applyFont="1" applyBorder="1" applyAlignment="1" applyProtection="1">
      <alignment horizontal="center" vertical="center"/>
      <protection hidden="1"/>
    </xf>
    <xf numFmtId="0" fontId="5" fillId="2" borderId="0" xfId="0" applyNumberFormat="1" applyFont="1" applyFill="1" applyBorder="1" applyAlignment="1" applyProtection="1">
      <alignment vertical="center"/>
      <protection hidden="1"/>
    </xf>
    <xf numFmtId="49" fontId="5" fillId="2" borderId="0" xfId="0" applyNumberFormat="1" applyFont="1" applyFill="1" applyBorder="1" applyAlignment="1" applyProtection="1">
      <alignment vertical="center"/>
      <protection hidden="1"/>
    </xf>
    <xf numFmtId="49" fontId="5" fillId="0" borderId="0" xfId="0" applyNumberFormat="1" applyFont="1" applyBorder="1" applyAlignment="1" applyProtection="1">
      <alignment vertical="center" wrapText="1"/>
      <protection hidden="1"/>
    </xf>
    <xf numFmtId="49" fontId="4" fillId="0" borderId="0" xfId="0" applyNumberFormat="1" applyFont="1" applyBorder="1" applyAlignment="1" applyProtection="1">
      <alignment horizontal="center" vertical="center"/>
      <protection hidden="1"/>
    </xf>
    <xf numFmtId="0" fontId="5" fillId="2" borderId="0" xfId="0" applyFont="1" applyFill="1" applyBorder="1" applyAlignment="1" applyProtection="1">
      <alignment vertical="center"/>
      <protection hidden="1"/>
    </xf>
    <xf numFmtId="49" fontId="5" fillId="2" borderId="0" xfId="0" applyNumberFormat="1" applyFont="1" applyFill="1" applyBorder="1" applyAlignment="1" applyProtection="1">
      <alignment horizontal="center" vertical="center"/>
      <protection hidden="1"/>
    </xf>
    <xf numFmtId="49" fontId="3" fillId="5" borderId="0" xfId="0" applyNumberFormat="1" applyFont="1" applyFill="1" applyBorder="1" applyAlignment="1" applyProtection="1">
      <alignment horizontal="center" vertical="center"/>
      <protection hidden="1"/>
    </xf>
    <xf numFmtId="49" fontId="4" fillId="5" borderId="0" xfId="0" applyNumberFormat="1" applyFont="1" applyFill="1" applyBorder="1" applyAlignment="1" applyProtection="1">
      <alignment horizontal="left" vertical="center"/>
      <protection hidden="1"/>
    </xf>
    <xf numFmtId="49" fontId="5" fillId="5" borderId="0" xfId="0" applyNumberFormat="1" applyFont="1" applyFill="1" applyBorder="1" applyAlignment="1" applyProtection="1">
      <alignment vertical="center"/>
      <protection hidden="1"/>
    </xf>
    <xf numFmtId="49" fontId="5" fillId="5" borderId="0" xfId="0" quotePrefix="1" applyNumberFormat="1" applyFont="1" applyFill="1" applyBorder="1" applyAlignment="1" applyProtection="1">
      <alignment horizontal="center" vertical="center"/>
      <protection hidden="1"/>
    </xf>
    <xf numFmtId="49" fontId="5" fillId="5" borderId="0"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33" fillId="0" borderId="0" xfId="0" quotePrefix="1" applyFont="1" applyBorder="1" applyAlignment="1" applyProtection="1">
      <alignment horizontal="center"/>
      <protection hidden="1"/>
    </xf>
    <xf numFmtId="0" fontId="40" fillId="0" borderId="0" xfId="0" applyNumberFormat="1" applyFont="1" applyBorder="1" applyAlignment="1" applyProtection="1">
      <alignment horizontal="left" vertical="center" wrapText="1"/>
      <protection hidden="1"/>
    </xf>
    <xf numFmtId="49" fontId="9"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top" wrapText="1"/>
      <protection hidden="1"/>
    </xf>
    <xf numFmtId="49" fontId="9" fillId="2" borderId="0" xfId="0" applyNumberFormat="1" applyFont="1" applyFill="1" applyBorder="1" applyAlignment="1" applyProtection="1">
      <alignment horizontal="left" vertical="center"/>
    </xf>
    <xf numFmtId="166" fontId="9"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35" fillId="0" borderId="0" xfId="0" applyFont="1" applyFill="1" applyBorder="1" applyProtection="1"/>
    <xf numFmtId="49" fontId="5" fillId="0" borderId="0" xfId="0" applyNumberFormat="1" applyFont="1" applyBorder="1" applyAlignment="1" applyProtection="1">
      <alignment horizontal="right" vertical="center"/>
    </xf>
    <xf numFmtId="0" fontId="0" fillId="0" borderId="0" xfId="0" quotePrefix="1" applyFill="1" applyBorder="1" applyProtection="1"/>
    <xf numFmtId="49" fontId="3" fillId="5" borderId="0" xfId="0" applyNumberFormat="1" applyFont="1" applyFill="1" applyBorder="1" applyAlignment="1" applyProtection="1">
      <alignment horizontal="center" vertical="center"/>
    </xf>
    <xf numFmtId="49" fontId="5" fillId="5" borderId="0" xfId="0" applyNumberFormat="1" applyFont="1" applyFill="1" applyBorder="1" applyAlignment="1" applyProtection="1">
      <alignment vertical="center"/>
    </xf>
    <xf numFmtId="49" fontId="5" fillId="5" borderId="0" xfId="0" quotePrefix="1" applyNumberFormat="1" applyFont="1" applyFill="1" applyBorder="1" applyAlignment="1" applyProtection="1">
      <alignment horizontal="center" vertical="center"/>
    </xf>
    <xf numFmtId="49" fontId="40" fillId="0" borderId="0" xfId="0" applyNumberFormat="1" applyFont="1" applyBorder="1" applyAlignment="1" applyProtection="1">
      <alignment horizontal="left" vertical="center"/>
    </xf>
    <xf numFmtId="0" fontId="5" fillId="2" borderId="0" xfId="0" applyFont="1" applyFill="1" applyBorder="1" applyAlignment="1" applyProtection="1">
      <alignment horizontal="center" vertical="center"/>
    </xf>
    <xf numFmtId="49" fontId="3" fillId="0" borderId="0" xfId="0" applyNumberFormat="1" applyFont="1" applyBorder="1" applyAlignment="1" applyProtection="1">
      <alignment vertical="top"/>
    </xf>
    <xf numFmtId="49" fontId="5" fillId="0" borderId="0" xfId="0" applyNumberFormat="1" applyFont="1" applyBorder="1" applyAlignment="1" applyProtection="1">
      <alignment vertical="top"/>
    </xf>
    <xf numFmtId="0" fontId="15" fillId="0" borderId="0" xfId="0" applyNumberFormat="1" applyFont="1" applyBorder="1" applyAlignment="1" applyProtection="1">
      <alignment vertical="center"/>
    </xf>
    <xf numFmtId="0" fontId="6" fillId="0" borderId="0" xfId="0" applyFont="1" applyBorder="1" applyAlignment="1" applyProtection="1">
      <alignment vertical="top"/>
    </xf>
    <xf numFmtId="49" fontId="9" fillId="0" borderId="0" xfId="0" applyNumberFormat="1" applyFont="1" applyBorder="1" applyAlignment="1" applyProtection="1">
      <alignment horizontal="right" vertical="center"/>
    </xf>
    <xf numFmtId="3" fontId="5" fillId="0" borderId="0" xfId="0" applyNumberFormat="1" applyFont="1" applyBorder="1" applyAlignment="1" applyProtection="1">
      <alignment vertical="center"/>
    </xf>
    <xf numFmtId="167" fontId="5" fillId="0" borderId="0" xfId="0" applyNumberFormat="1" applyFont="1" applyBorder="1" applyAlignment="1" applyProtection="1">
      <alignment vertical="center"/>
    </xf>
    <xf numFmtId="49" fontId="3" fillId="0" borderId="0" xfId="0" applyNumberFormat="1" applyFont="1" applyBorder="1" applyAlignment="1" applyProtection="1">
      <alignment vertical="top" wrapText="1"/>
    </xf>
    <xf numFmtId="49" fontId="5" fillId="0" borderId="0" xfId="0" applyNumberFormat="1" applyFont="1" applyBorder="1" applyAlignment="1" applyProtection="1">
      <alignment vertical="top" wrapText="1"/>
    </xf>
    <xf numFmtId="49" fontId="4" fillId="0" borderId="0" xfId="0" applyNumberFormat="1" applyFont="1" applyBorder="1" applyAlignment="1" applyProtection="1">
      <alignment vertical="top"/>
    </xf>
    <xf numFmtId="0" fontId="5" fillId="0" borderId="0" xfId="0" applyFont="1" applyBorder="1" applyAlignment="1" applyProtection="1">
      <alignment vertical="top"/>
    </xf>
    <xf numFmtId="0" fontId="6" fillId="0" borderId="0" xfId="0" applyFont="1" applyBorder="1" applyAlignment="1" applyProtection="1">
      <alignment horizontal="left" vertical="top" wrapText="1"/>
    </xf>
    <xf numFmtId="49" fontId="10" fillId="0" borderId="0" xfId="0" applyNumberFormat="1" applyFont="1" applyBorder="1" applyAlignment="1" applyProtection="1">
      <alignment horizontal="center" vertical="center" wrapText="1"/>
    </xf>
    <xf numFmtId="49" fontId="5" fillId="0" borderId="0" xfId="0" applyNumberFormat="1" applyFont="1" applyBorder="1" applyAlignment="1" applyProtection="1">
      <alignment vertical="center" wrapText="1"/>
    </xf>
    <xf numFmtId="0" fontId="31" fillId="2" borderId="0" xfId="0" applyNumberFormat="1" applyFont="1" applyFill="1" applyBorder="1" applyAlignment="1" applyProtection="1">
      <alignment vertical="center"/>
    </xf>
    <xf numFmtId="49" fontId="31"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center" vertical="center"/>
    </xf>
    <xf numFmtId="0" fontId="18" fillId="0" borderId="0" xfId="0" applyNumberFormat="1" applyFont="1" applyBorder="1" applyAlignment="1" applyProtection="1">
      <alignment vertical="center"/>
    </xf>
    <xf numFmtId="49" fontId="18" fillId="0" borderId="0" xfId="0" applyNumberFormat="1" applyFont="1" applyBorder="1" applyAlignment="1" applyProtection="1">
      <alignment vertical="center"/>
    </xf>
    <xf numFmtId="0" fontId="6" fillId="0" borderId="0" xfId="0" applyFont="1" applyBorder="1" applyAlignment="1" applyProtection="1">
      <alignment horizontal="left" vertical="center"/>
    </xf>
    <xf numFmtId="0" fontId="5" fillId="0" borderId="0" xfId="0" applyFont="1" applyBorder="1" applyProtection="1"/>
    <xf numFmtId="49" fontId="5" fillId="0" borderId="0" xfId="0" applyNumberFormat="1" applyFont="1" applyBorder="1" applyAlignment="1" applyProtection="1">
      <alignment wrapText="1"/>
    </xf>
    <xf numFmtId="0" fontId="35" fillId="0" borderId="0" xfId="0" applyFont="1" applyBorder="1" applyProtection="1"/>
    <xf numFmtId="0" fontId="9" fillId="0" borderId="0" xfId="0" applyNumberFormat="1" applyFont="1" applyBorder="1" applyProtection="1"/>
    <xf numFmtId="0" fontId="9" fillId="0" borderId="0" xfId="0" applyFont="1" applyBorder="1" applyProtection="1"/>
    <xf numFmtId="0" fontId="40" fillId="0" borderId="0" xfId="0" applyNumberFormat="1" applyFont="1" applyBorder="1" applyProtection="1"/>
    <xf numFmtId="0" fontId="28" fillId="6" borderId="0" xfId="0" applyFont="1" applyFill="1" applyBorder="1" applyAlignment="1" applyProtection="1">
      <alignment horizontal="center" vertical="center"/>
    </xf>
    <xf numFmtId="49" fontId="4"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0" fontId="2" fillId="2" borderId="0" xfId="0" applyFont="1" applyFill="1" applyBorder="1" applyAlignment="1" applyProtection="1">
      <alignment vertical="center"/>
    </xf>
    <xf numFmtId="0" fontId="5"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6" fillId="0" borderId="0" xfId="0" applyFont="1" applyBorder="1" applyAlignment="1" applyProtection="1">
      <alignment vertical="center" wrapText="1"/>
    </xf>
    <xf numFmtId="0" fontId="48" fillId="0" borderId="0" xfId="0" applyFont="1" applyBorder="1" applyProtection="1"/>
    <xf numFmtId="49" fontId="3" fillId="0" borderId="0" xfId="0" applyNumberFormat="1" applyFont="1" applyBorder="1" applyAlignment="1" applyProtection="1">
      <alignment horizontal="center" wrapText="1"/>
    </xf>
    <xf numFmtId="0" fontId="5" fillId="0" borderId="0" xfId="0" applyFont="1" applyBorder="1" applyAlignment="1" applyProtection="1">
      <alignment horizontal="left"/>
    </xf>
    <xf numFmtId="0" fontId="2" fillId="0" borderId="0" xfId="0" applyFont="1" applyBorder="1" applyAlignment="1" applyProtection="1">
      <alignment wrapText="1"/>
    </xf>
    <xf numFmtId="49" fontId="5" fillId="0" borderId="0" xfId="0" applyNumberFormat="1" applyFont="1" applyBorder="1" applyAlignment="1" applyProtection="1">
      <alignment horizontal="left" vertical="center" wrapText="1"/>
    </xf>
    <xf numFmtId="0" fontId="5" fillId="0" borderId="0" xfId="0" applyFont="1" applyBorder="1" applyAlignment="1" applyProtection="1">
      <alignment horizontal="center" vertical="top" wrapText="1"/>
    </xf>
    <xf numFmtId="0" fontId="4"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4" fillId="0" borderId="0" xfId="0" applyFont="1" applyBorder="1" applyAlignment="1" applyProtection="1">
      <alignment vertical="center"/>
    </xf>
    <xf numFmtId="0" fontId="2"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xf>
    <xf numFmtId="0" fontId="15" fillId="0" borderId="0" xfId="0" applyNumberFormat="1" applyFont="1" applyBorder="1" applyAlignment="1" applyProtection="1">
      <alignment horizontal="left" vertical="center"/>
    </xf>
    <xf numFmtId="0" fontId="6" fillId="0" borderId="0" xfId="0" applyFont="1" applyBorder="1" applyAlignment="1" applyProtection="1">
      <alignment vertical="center"/>
    </xf>
    <xf numFmtId="0" fontId="16" fillId="0" borderId="0" xfId="0" applyFont="1" applyBorder="1" applyAlignment="1" applyProtection="1">
      <alignment horizontal="left" textRotation="90"/>
    </xf>
    <xf numFmtId="0" fontId="12" fillId="0" borderId="0" xfId="0" applyFont="1" applyBorder="1" applyAlignment="1" applyProtection="1">
      <alignment horizontal="left" textRotation="90"/>
    </xf>
    <xf numFmtId="0" fontId="12" fillId="0" borderId="0" xfId="0" applyFont="1" applyBorder="1" applyAlignment="1" applyProtection="1">
      <alignment horizontal="left" vertical="center" textRotation="90"/>
    </xf>
    <xf numFmtId="0" fontId="6" fillId="0" borderId="0" xfId="0" applyFont="1" applyBorder="1" applyAlignment="1" applyProtection="1">
      <alignment horizontal="left" vertical="top"/>
    </xf>
    <xf numFmtId="49" fontId="4" fillId="2" borderId="0" xfId="0" applyNumberFormat="1" applyFont="1" applyFill="1" applyBorder="1" applyAlignment="1" applyProtection="1">
      <alignment horizontal="right" vertical="center"/>
    </xf>
    <xf numFmtId="14" fontId="5" fillId="0" borderId="0" xfId="0" applyNumberFormat="1" applyFont="1" applyBorder="1" applyAlignment="1" applyProtection="1">
      <alignment vertical="center"/>
    </xf>
    <xf numFmtId="0" fontId="2" fillId="0" borderId="0" xfId="0" applyFont="1" applyBorder="1" applyAlignment="1" applyProtection="1">
      <alignment vertical="top" wrapText="1"/>
    </xf>
    <xf numFmtId="49" fontId="2" fillId="0" borderId="0"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6" fillId="0" borderId="0" xfId="0" applyNumberFormat="1" applyFont="1" applyBorder="1" applyAlignment="1">
      <alignment horizontal="right" vertical="center"/>
    </xf>
    <xf numFmtId="0" fontId="5" fillId="0" borderId="0" xfId="0" applyFon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Border="1"/>
    <xf numFmtId="0" fontId="2" fillId="0" borderId="0" xfId="0" applyFont="1" applyBorder="1" applyAlignment="1">
      <alignment wrapText="1"/>
    </xf>
    <xf numFmtId="49" fontId="4" fillId="0" borderId="0" xfId="0" applyNumberFormat="1" applyFont="1" applyBorder="1" applyAlignment="1">
      <alignment horizontal="left" vertical="center"/>
    </xf>
    <xf numFmtId="0" fontId="2" fillId="0" borderId="0" xfId="0" applyFont="1" applyBorder="1"/>
    <xf numFmtId="0" fontId="4" fillId="0" borderId="0" xfId="0" applyNumberFormat="1" applyFont="1" applyBorder="1" applyAlignment="1">
      <alignment horizontal="left" vertical="center"/>
    </xf>
    <xf numFmtId="0" fontId="35" fillId="0" borderId="0" xfId="0" applyFont="1" applyBorder="1"/>
    <xf numFmtId="0" fontId="40"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Border="1" applyAlignment="1">
      <alignment horizontal="center" vertical="top" wrapText="1"/>
    </xf>
    <xf numFmtId="0" fontId="5" fillId="0" borderId="0" xfId="0" applyFont="1" applyBorder="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center"/>
    </xf>
    <xf numFmtId="49" fontId="5" fillId="0" borderId="0" xfId="0" applyNumberFormat="1" applyFont="1" applyBorder="1" applyAlignment="1">
      <alignment vertical="center" wrapText="1"/>
    </xf>
    <xf numFmtId="49" fontId="5" fillId="0" borderId="0" xfId="0" applyNumberFormat="1" applyFont="1" applyBorder="1" applyAlignment="1">
      <alignment horizontal="left" vertical="center" wrapText="1"/>
    </xf>
    <xf numFmtId="0" fontId="6" fillId="0" borderId="0" xfId="0" applyFont="1" applyBorder="1" applyAlignment="1">
      <alignment vertical="top"/>
    </xf>
    <xf numFmtId="0" fontId="5" fillId="0" borderId="0" xfId="0" applyFont="1" applyBorder="1" applyAlignment="1">
      <alignment vertical="top"/>
    </xf>
    <xf numFmtId="49" fontId="5" fillId="0" borderId="0" xfId="0" applyNumberFormat="1" applyFont="1" applyBorder="1" applyAlignment="1">
      <alignment horizontal="left" vertical="top"/>
    </xf>
    <xf numFmtId="49" fontId="4" fillId="0" borderId="0"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center"/>
    </xf>
    <xf numFmtId="0" fontId="4" fillId="0" borderId="0" xfId="0" applyNumberFormat="1" applyFont="1" applyBorder="1" applyAlignment="1">
      <alignment horizontal="left" vertical="top"/>
    </xf>
    <xf numFmtId="0" fontId="5" fillId="0" borderId="0" xfId="0" applyNumberFormat="1" applyFont="1" applyBorder="1" applyAlignment="1">
      <alignment vertical="top"/>
    </xf>
    <xf numFmtId="0" fontId="6" fillId="0" borderId="0" xfId="0" applyNumberFormat="1" applyFont="1" applyBorder="1" applyAlignment="1">
      <alignment vertical="top"/>
    </xf>
    <xf numFmtId="0" fontId="6" fillId="0" borderId="0" xfId="0" applyFont="1" applyBorder="1" applyAlignment="1">
      <alignment vertical="center"/>
    </xf>
    <xf numFmtId="49" fontId="6" fillId="0" borderId="0" xfId="0" applyNumberFormat="1" applyFont="1" applyBorder="1" applyAlignment="1" applyProtection="1">
      <alignment vertical="center" wrapText="1"/>
    </xf>
    <xf numFmtId="0" fontId="9" fillId="0" borderId="0" xfId="0" applyFont="1" applyBorder="1" applyAlignment="1" applyProtection="1">
      <alignment horizontal="center" vertical="center"/>
    </xf>
    <xf numFmtId="0" fontId="6" fillId="0" borderId="0" xfId="0" applyNumberFormat="1" applyFont="1" applyBorder="1" applyAlignment="1" applyProtection="1">
      <alignment vertical="center" wrapText="1"/>
    </xf>
    <xf numFmtId="49" fontId="9" fillId="0" borderId="0" xfId="0" applyNumberFormat="1"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vertical="center" wrapText="1"/>
    </xf>
    <xf numFmtId="49" fontId="9" fillId="0" borderId="0" xfId="0" applyNumberFormat="1" applyFont="1" applyBorder="1" applyAlignment="1" applyProtection="1">
      <alignment vertical="center" wrapText="1"/>
    </xf>
    <xf numFmtId="0" fontId="6" fillId="0" borderId="0" xfId="0" applyFont="1" applyBorder="1" applyAlignment="1" applyProtection="1">
      <alignment horizontal="center"/>
    </xf>
    <xf numFmtId="0" fontId="34" fillId="0" borderId="0" xfId="0" applyFont="1" applyBorder="1" applyAlignment="1" applyProtection="1">
      <alignment horizontal="center" vertical="center"/>
    </xf>
    <xf numFmtId="49" fontId="6" fillId="0" borderId="0" xfId="0" applyNumberFormat="1" applyFont="1" applyBorder="1" applyAlignment="1" applyProtection="1">
      <alignment horizontal="left" vertical="top" wrapText="1"/>
    </xf>
    <xf numFmtId="0" fontId="6"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left" vertical="center"/>
    </xf>
    <xf numFmtId="0" fontId="5" fillId="0" borderId="29" xfId="0" quotePrefix="1" applyFont="1" applyBorder="1" applyAlignment="1" applyProtection="1">
      <alignment horizontal="left" vertical="center" wrapText="1"/>
    </xf>
    <xf numFmtId="49" fontId="5" fillId="0" borderId="29" xfId="0" quotePrefix="1" applyNumberFormat="1" applyFont="1" applyBorder="1" applyAlignment="1" applyProtection="1">
      <alignment horizontal="center" vertical="center"/>
    </xf>
    <xf numFmtId="0" fontId="5" fillId="0" borderId="29" xfId="0" quotePrefix="1" applyFont="1" applyBorder="1" applyAlignment="1" applyProtection="1">
      <alignment horizontal="center" vertical="center" wrapText="1"/>
    </xf>
    <xf numFmtId="0" fontId="5" fillId="0" borderId="29" xfId="0" quotePrefix="1" applyFont="1" applyBorder="1" applyAlignment="1" applyProtection="1">
      <alignment horizontal="center" vertical="center"/>
    </xf>
    <xf numFmtId="49" fontId="6" fillId="5" borderId="5" xfId="0" quotePrefix="1" applyNumberFormat="1" applyFont="1" applyFill="1" applyBorder="1" applyAlignment="1" applyProtection="1">
      <alignment horizontal="right"/>
    </xf>
    <xf numFmtId="49" fontId="5" fillId="0" borderId="2" xfId="0" quotePrefix="1" applyNumberFormat="1" applyFont="1" applyBorder="1" applyAlignment="1" applyProtection="1">
      <alignment horizontal="center" vertical="center" wrapText="1"/>
    </xf>
    <xf numFmtId="49" fontId="6" fillId="0" borderId="18" xfId="0" applyNumberFormat="1" applyFont="1" applyBorder="1" applyAlignment="1" applyProtection="1">
      <alignment horizontal="center"/>
    </xf>
    <xf numFmtId="49" fontId="6" fillId="0" borderId="19" xfId="0" quotePrefix="1" applyNumberFormat="1" applyFont="1" applyBorder="1" applyAlignment="1" applyProtection="1">
      <alignment horizontal="right" wrapText="1"/>
    </xf>
    <xf numFmtId="49" fontId="6" fillId="0" borderId="19" xfId="0" quotePrefix="1" applyNumberFormat="1" applyFont="1" applyBorder="1" applyAlignment="1" applyProtection="1">
      <alignment horizontal="right"/>
    </xf>
    <xf numFmtId="49" fontId="6" fillId="0" borderId="0" xfId="0" applyNumberFormat="1" applyFont="1" applyBorder="1" applyAlignment="1" applyProtection="1">
      <alignment horizontal="center"/>
    </xf>
    <xf numFmtId="49" fontId="6" fillId="2" borderId="0" xfId="0" applyNumberFormat="1" applyFont="1" applyFill="1" applyBorder="1" applyAlignment="1" applyProtection="1">
      <alignment horizontal="center" vertical="center"/>
    </xf>
    <xf numFmtId="49" fontId="6" fillId="0" borderId="19" xfId="0" applyNumberFormat="1" applyFont="1" applyBorder="1" applyAlignment="1" applyProtection="1">
      <alignment horizontal="right"/>
    </xf>
    <xf numFmtId="0" fontId="5" fillId="0" borderId="19" xfId="0" quotePrefix="1" applyFont="1" applyBorder="1" applyAlignment="1" applyProtection="1">
      <alignment horizontal="right" vertical="center"/>
    </xf>
    <xf numFmtId="49" fontId="5" fillId="0" borderId="19" xfId="0" quotePrefix="1" applyNumberFormat="1" applyFont="1" applyBorder="1" applyAlignment="1" applyProtection="1">
      <alignment horizontal="right" vertical="center"/>
    </xf>
    <xf numFmtId="49" fontId="5" fillId="5" borderId="19" xfId="0" quotePrefix="1" applyNumberFormat="1" applyFont="1" applyFill="1" applyBorder="1" applyAlignment="1" applyProtection="1">
      <alignment horizontal="right"/>
    </xf>
    <xf numFmtId="49" fontId="5" fillId="0" borderId="27" xfId="0" quotePrefix="1" applyNumberFormat="1" applyFont="1" applyBorder="1" applyAlignment="1" applyProtection="1">
      <alignment horizontal="center" vertical="center"/>
    </xf>
    <xf numFmtId="49" fontId="5" fillId="0" borderId="19" xfId="0" quotePrefix="1" applyNumberFormat="1" applyFont="1" applyBorder="1" applyAlignment="1" applyProtection="1">
      <alignment horizontal="right" wrapText="1"/>
    </xf>
    <xf numFmtId="49" fontId="5" fillId="0" borderId="19" xfId="0" quotePrefix="1" applyNumberFormat="1" applyFont="1" applyBorder="1" applyAlignment="1" applyProtection="1">
      <alignment horizontal="right"/>
    </xf>
    <xf numFmtId="49" fontId="5" fillId="0" borderId="19" xfId="0" applyNumberFormat="1" applyFont="1" applyBorder="1" applyAlignment="1" applyProtection="1">
      <alignment horizontal="right"/>
    </xf>
    <xf numFmtId="49" fontId="6" fillId="2" borderId="2" xfId="0" applyNumberFormat="1" applyFont="1" applyFill="1" applyBorder="1" applyAlignment="1" applyProtection="1">
      <alignment horizontal="center" vertical="center"/>
    </xf>
    <xf numFmtId="49" fontId="6" fillId="2" borderId="30" xfId="0" applyNumberFormat="1" applyFont="1" applyFill="1" applyBorder="1" applyAlignment="1" applyProtection="1">
      <alignment horizontal="center" vertical="center"/>
    </xf>
    <xf numFmtId="49" fontId="6" fillId="2" borderId="2" xfId="0" applyNumberFormat="1" applyFont="1" applyFill="1" applyBorder="1" applyAlignment="1" applyProtection="1">
      <alignment vertical="center"/>
    </xf>
    <xf numFmtId="0" fontId="33" fillId="0" borderId="19" xfId="0" quotePrefix="1" applyFont="1" applyBorder="1" applyProtection="1"/>
    <xf numFmtId="49" fontId="5" fillId="0" borderId="27" xfId="0" quotePrefix="1" applyNumberFormat="1" applyFont="1" applyBorder="1" applyAlignment="1" applyProtection="1">
      <alignment horizontal="center" vertical="center" wrapText="1"/>
    </xf>
    <xf numFmtId="49" fontId="5" fillId="2" borderId="31" xfId="0" quotePrefix="1" applyNumberFormat="1" applyFont="1" applyFill="1" applyBorder="1" applyAlignment="1" applyProtection="1">
      <alignment horizontal="center" vertical="center"/>
    </xf>
    <xf numFmtId="49" fontId="5" fillId="2" borderId="31" xfId="0" quotePrefix="1"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vertical="center"/>
    </xf>
    <xf numFmtId="49" fontId="5" fillId="2" borderId="2" xfId="0" applyNumberFormat="1" applyFont="1" applyFill="1" applyBorder="1" applyAlignment="1" applyProtection="1">
      <alignment horizontal="center" vertical="center"/>
    </xf>
    <xf numFmtId="49" fontId="5" fillId="2" borderId="32" xfId="0" quotePrefix="1" applyNumberFormat="1" applyFont="1" applyFill="1" applyBorder="1" applyAlignment="1" applyProtection="1">
      <alignment horizontal="center" vertical="center" wrapText="1"/>
    </xf>
    <xf numFmtId="0" fontId="5" fillId="0" borderId="9" xfId="0" quotePrefix="1" applyFont="1" applyBorder="1" applyAlignment="1" applyProtection="1">
      <alignment horizontal="left" wrapText="1"/>
    </xf>
    <xf numFmtId="0" fontId="5" fillId="0" borderId="19" xfId="0" quotePrefix="1" applyFont="1" applyBorder="1" applyAlignment="1" applyProtection="1">
      <alignment horizontal="left" wrapText="1"/>
    </xf>
    <xf numFmtId="0" fontId="6" fillId="2" borderId="0"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5" fillId="0" borderId="19" xfId="0" quotePrefix="1" applyFont="1" applyBorder="1" applyAlignment="1" applyProtection="1">
      <alignment horizontal="left" vertical="top" wrapText="1"/>
    </xf>
    <xf numFmtId="49" fontId="5" fillId="2" borderId="2" xfId="0" quotePrefix="1" applyNumberFormat="1" applyFont="1" applyFill="1" applyBorder="1" applyAlignment="1" applyProtection="1">
      <alignment horizontal="center" vertical="center" wrapText="1"/>
    </xf>
    <xf numFmtId="0" fontId="6" fillId="2" borderId="0" xfId="0" applyFont="1" applyFill="1" applyBorder="1" applyAlignment="1" applyProtection="1">
      <alignment horizontal="center" vertical="top"/>
    </xf>
    <xf numFmtId="14" fontId="6" fillId="2" borderId="2" xfId="0" applyNumberFormat="1" applyFont="1" applyFill="1" applyBorder="1" applyAlignment="1" applyProtection="1">
      <alignment horizontal="center" vertical="top"/>
    </xf>
    <xf numFmtId="49" fontId="5" fillId="0" borderId="19" xfId="0" quotePrefix="1" applyNumberFormat="1" applyFont="1" applyBorder="1" applyAlignment="1" applyProtection="1">
      <alignment horizontal="left" wrapText="1"/>
    </xf>
    <xf numFmtId="0" fontId="5" fillId="2" borderId="2" xfId="0" quotePrefix="1" applyFont="1" applyFill="1" applyBorder="1" applyAlignment="1" applyProtection="1">
      <alignment horizontal="center" vertical="center" wrapText="1"/>
    </xf>
    <xf numFmtId="0" fontId="5" fillId="0" borderId="19" xfId="0" quotePrefix="1" applyFont="1" applyBorder="1" applyAlignment="1" applyProtection="1">
      <alignment wrapText="1"/>
    </xf>
    <xf numFmtId="0" fontId="6" fillId="0" borderId="18" xfId="0" applyNumberFormat="1" applyFont="1" applyBorder="1" applyAlignment="1">
      <alignment horizontal="left"/>
    </xf>
    <xf numFmtId="0" fontId="9" fillId="2" borderId="27" xfId="0" applyNumberFormat="1" applyFont="1" applyFill="1" applyBorder="1" applyAlignment="1">
      <alignment horizontal="center" vertical="center" wrapText="1"/>
    </xf>
    <xf numFmtId="0" fontId="6" fillId="0" borderId="18" xfId="0" applyFont="1" applyBorder="1" applyAlignment="1" applyProtection="1">
      <alignment horizontal="center" wrapText="1"/>
    </xf>
    <xf numFmtId="49" fontId="5" fillId="0" borderId="2" xfId="0" quotePrefix="1" applyNumberFormat="1" applyFont="1" applyBorder="1" applyAlignment="1" applyProtection="1">
      <alignment horizontal="center" vertical="center"/>
    </xf>
    <xf numFmtId="49" fontId="5" fillId="2" borderId="2" xfId="0" quotePrefix="1" applyNumberFormat="1" applyFont="1" applyFill="1" applyBorder="1" applyAlignment="1" applyProtection="1">
      <alignment horizontal="center" vertical="center"/>
    </xf>
    <xf numFmtId="0" fontId="6" fillId="4" borderId="18" xfId="0" applyFont="1" applyFill="1" applyBorder="1" applyAlignment="1" applyProtection="1">
      <alignment horizontal="center" wrapText="1"/>
    </xf>
    <xf numFmtId="0" fontId="5" fillId="0" borderId="19" xfId="0" quotePrefix="1" applyFont="1" applyBorder="1" applyAlignment="1" applyProtection="1">
      <alignment horizontal="center" wrapText="1"/>
    </xf>
    <xf numFmtId="0" fontId="6" fillId="2" borderId="0"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36" fillId="7" borderId="0" xfId="0" applyFont="1" applyFill="1" applyBorder="1" applyProtection="1">
      <protection hidden="1"/>
    </xf>
    <xf numFmtId="0" fontId="6" fillId="0" borderId="27" xfId="0" applyNumberFormat="1" applyFont="1" applyBorder="1" applyAlignment="1" applyProtection="1">
      <alignment horizontal="left"/>
      <protection hidden="1"/>
    </xf>
    <xf numFmtId="0" fontId="6" fillId="0" borderId="28" xfId="0" applyNumberFormat="1" applyFont="1" applyBorder="1" applyAlignment="1" applyProtection="1">
      <alignment horizontal="left"/>
      <protection hidden="1"/>
    </xf>
    <xf numFmtId="0" fontId="5" fillId="0" borderId="19" xfId="0" quotePrefix="1" applyFont="1" applyBorder="1" applyAlignment="1" applyProtection="1">
      <alignment horizontal="right" vertical="center"/>
      <protection hidden="1"/>
    </xf>
    <xf numFmtId="49" fontId="5" fillId="0" borderId="19" xfId="0" quotePrefix="1" applyNumberFormat="1" applyFont="1" applyBorder="1" applyAlignment="1" applyProtection="1">
      <alignment horizontal="right" vertical="center"/>
      <protection hidden="1"/>
    </xf>
    <xf numFmtId="0" fontId="5" fillId="0" borderId="19" xfId="0" quotePrefix="1" applyFont="1" applyBorder="1" applyAlignment="1" applyProtection="1">
      <alignment horizontal="right" vertical="center" wrapText="1"/>
      <protection hidden="1"/>
    </xf>
    <xf numFmtId="0" fontId="5" fillId="0" borderId="33" xfId="0" applyFont="1" applyBorder="1" applyAlignment="1" applyProtection="1">
      <alignment horizontal="left" wrapText="1"/>
    </xf>
    <xf numFmtId="0" fontId="19" fillId="2" borderId="26" xfId="0" applyNumberFormat="1" applyFont="1" applyFill="1" applyBorder="1" applyAlignment="1" applyProtection="1">
      <alignment horizontal="left" vertical="center"/>
    </xf>
    <xf numFmtId="49" fontId="5" fillId="0" borderId="33" xfId="0" applyNumberFormat="1" applyFont="1" applyBorder="1" applyAlignment="1" applyProtection="1">
      <alignment horizontal="left" wrapText="1"/>
    </xf>
    <xf numFmtId="0" fontId="5" fillId="0" borderId="33" xfId="0" applyFont="1" applyBorder="1" applyAlignment="1" applyProtection="1">
      <alignment horizontal="center" wrapText="1"/>
    </xf>
    <xf numFmtId="166" fontId="4" fillId="4" borderId="28" xfId="0" applyNumberFormat="1" applyFont="1" applyFill="1" applyBorder="1" applyAlignment="1" applyProtection="1">
      <alignment vertical="center"/>
      <protection hidden="1"/>
    </xf>
    <xf numFmtId="9" fontId="6" fillId="3" borderId="20" xfId="0" applyNumberFormat="1" applyFont="1" applyFill="1" applyBorder="1" applyAlignment="1" applyProtection="1">
      <alignment horizontal="right" vertical="center"/>
    </xf>
    <xf numFmtId="49" fontId="6" fillId="0" borderId="30" xfId="0" applyNumberFormat="1" applyFont="1" applyBorder="1" applyAlignment="1" applyProtection="1">
      <alignment vertical="center"/>
    </xf>
    <xf numFmtId="49" fontId="6" fillId="0" borderId="0" xfId="0" applyNumberFormat="1" applyFont="1" applyBorder="1" applyAlignment="1" applyProtection="1">
      <alignment vertical="center"/>
    </xf>
    <xf numFmtId="0" fontId="6" fillId="0" borderId="1" xfId="0" quotePrefix="1" applyNumberFormat="1" applyFont="1" applyBorder="1" applyAlignment="1">
      <alignment horizontal="left" vertical="center"/>
    </xf>
    <xf numFmtId="0" fontId="40" fillId="0" borderId="0" xfId="0" applyNumberFormat="1" applyFont="1" applyFill="1" applyBorder="1" applyAlignment="1" applyProtection="1">
      <alignment vertical="center" wrapText="1"/>
      <protection hidden="1"/>
    </xf>
    <xf numFmtId="0" fontId="5" fillId="0" borderId="0" xfId="0" quotePrefix="1" applyFont="1" applyBorder="1" applyAlignment="1" applyProtection="1">
      <alignment horizontal="right" vertical="center"/>
      <protection hidden="1"/>
    </xf>
    <xf numFmtId="0" fontId="2" fillId="0" borderId="0" xfId="0" applyFont="1" applyBorder="1" applyAlignment="1" applyProtection="1">
      <alignment horizontal="center" vertical="center"/>
    </xf>
    <xf numFmtId="0" fontId="5" fillId="0" borderId="0"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9" fillId="2" borderId="4" xfId="0" applyNumberFormat="1" applyFont="1" applyFill="1" applyBorder="1" applyAlignment="1" applyProtection="1">
      <alignment horizontal="center" vertical="center" wrapText="1"/>
    </xf>
    <xf numFmtId="0" fontId="9" fillId="2" borderId="2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6" fillId="0" borderId="0" xfId="0" applyNumberFormat="1" applyFont="1" applyBorder="1" applyAlignment="1" applyProtection="1">
      <alignment horizontal="center" vertical="center"/>
    </xf>
    <xf numFmtId="0" fontId="0" fillId="0" borderId="0" xfId="0" applyBorder="1" applyAlignment="1" applyProtection="1">
      <alignment horizontal="center"/>
      <protection hidden="1"/>
    </xf>
    <xf numFmtId="49" fontId="5" fillId="0" borderId="0" xfId="0" quotePrefix="1" applyNumberFormat="1" applyFont="1" applyBorder="1" applyAlignment="1" applyProtection="1">
      <alignment horizontal="center" vertical="center"/>
    </xf>
    <xf numFmtId="49" fontId="6" fillId="0" borderId="34" xfId="0" applyNumberFormat="1"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6" fillId="0" borderId="3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13" xfId="0" applyFont="1" applyBorder="1" applyAlignment="1" applyProtection="1">
      <alignment horizontal="center" vertical="center"/>
      <protection locked="0"/>
    </xf>
    <xf numFmtId="168" fontId="5" fillId="0" borderId="15" xfId="0" applyNumberFormat="1" applyFont="1" applyBorder="1" applyAlignment="1" applyProtection="1">
      <alignment vertical="center"/>
      <protection locked="0"/>
    </xf>
    <xf numFmtId="168" fontId="5" fillId="0" borderId="13" xfId="0" applyNumberFormat="1" applyFont="1" applyBorder="1" applyAlignment="1" applyProtection="1">
      <alignment vertical="center"/>
      <protection locked="0"/>
    </xf>
    <xf numFmtId="0" fontId="6" fillId="0" borderId="37" xfId="0" applyFont="1" applyBorder="1" applyAlignment="1" applyProtection="1">
      <alignment horizontal="center"/>
      <protection locked="0"/>
    </xf>
    <xf numFmtId="166" fontId="6" fillId="0" borderId="27" xfId="0" applyNumberFormat="1" applyFont="1" applyBorder="1" applyAlignment="1" applyProtection="1">
      <alignment horizontal="center"/>
      <protection locked="0"/>
    </xf>
    <xf numFmtId="0" fontId="6" fillId="0" borderId="26" xfId="0" applyFont="1" applyBorder="1" applyAlignment="1" applyProtection="1">
      <alignment horizontal="center"/>
      <protection locked="0"/>
    </xf>
    <xf numFmtId="0" fontId="6" fillId="0" borderId="38" xfId="0" applyFont="1" applyBorder="1" applyAlignment="1" applyProtection="1">
      <alignment horizontal="center"/>
      <protection locked="0"/>
    </xf>
    <xf numFmtId="166" fontId="6" fillId="0" borderId="28" xfId="0" applyNumberFormat="1" applyFont="1" applyBorder="1" applyAlignment="1" applyProtection="1">
      <alignment horizontal="center"/>
      <protection locked="0"/>
    </xf>
    <xf numFmtId="0" fontId="6" fillId="0" borderId="22" xfId="0" applyFont="1" applyBorder="1" applyAlignment="1" applyProtection="1">
      <alignment horizontal="center"/>
      <protection locked="0"/>
    </xf>
    <xf numFmtId="2" fontId="5" fillId="0" borderId="15" xfId="0" applyNumberFormat="1" applyFont="1" applyBorder="1" applyAlignment="1" applyProtection="1">
      <alignment vertical="center"/>
      <protection locked="0"/>
    </xf>
    <xf numFmtId="2" fontId="5" fillId="0" borderId="13" xfId="0" applyNumberFormat="1" applyFont="1" applyBorder="1" applyAlignment="1" applyProtection="1">
      <alignment vertical="center"/>
      <protection locked="0"/>
    </xf>
    <xf numFmtId="0" fontId="6" fillId="0" borderId="36" xfId="0"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49" fontId="10" fillId="0" borderId="14"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0" fontId="6" fillId="0" borderId="40" xfId="0" applyFont="1" applyBorder="1" applyAlignment="1" applyProtection="1">
      <alignment horizontal="center" vertical="center"/>
      <protection locked="0"/>
    </xf>
    <xf numFmtId="0" fontId="10" fillId="0" borderId="41" xfId="0" applyFont="1" applyBorder="1" applyAlignment="1" applyProtection="1">
      <alignment horizontal="left" vertical="center" wrapText="1"/>
      <protection locked="0"/>
    </xf>
    <xf numFmtId="49" fontId="5" fillId="0" borderId="5" xfId="0" applyNumberFormat="1" applyFont="1" applyBorder="1" applyAlignment="1" applyProtection="1">
      <alignment horizontal="center"/>
      <protection locked="0"/>
    </xf>
    <xf numFmtId="3" fontId="5" fillId="0" borderId="42" xfId="0" applyNumberFormat="1" applyFont="1" applyBorder="1" applyAlignment="1" applyProtection="1">
      <alignment horizontal="center"/>
      <protection locked="0"/>
    </xf>
    <xf numFmtId="167" fontId="5" fillId="0" borderId="43" xfId="0" applyNumberFormat="1" applyFont="1" applyBorder="1" applyAlignment="1" applyProtection="1">
      <alignment horizontal="center"/>
      <protection locked="0"/>
    </xf>
    <xf numFmtId="49" fontId="5" fillId="0" borderId="44" xfId="0" applyNumberFormat="1" applyFont="1" applyBorder="1" applyAlignment="1" applyProtection="1">
      <alignment horizontal="center"/>
      <protection locked="0"/>
    </xf>
    <xf numFmtId="3" fontId="5" fillId="0" borderId="45" xfId="0" applyNumberFormat="1" applyFont="1" applyBorder="1" applyAlignment="1" applyProtection="1">
      <alignment horizontal="center"/>
      <protection locked="0"/>
    </xf>
    <xf numFmtId="167" fontId="5" fillId="0" borderId="46" xfId="0" applyNumberFormat="1" applyFont="1" applyBorder="1" applyAlignment="1" applyProtection="1">
      <alignment horizontal="center"/>
      <protection locked="0"/>
    </xf>
    <xf numFmtId="49" fontId="5" fillId="0" borderId="47" xfId="0" applyNumberFormat="1" applyFont="1" applyBorder="1" applyAlignment="1" applyProtection="1">
      <alignment horizontal="center"/>
      <protection locked="0"/>
    </xf>
    <xf numFmtId="3" fontId="5" fillId="0" borderId="48" xfId="0" applyNumberFormat="1" applyFont="1" applyBorder="1" applyAlignment="1" applyProtection="1">
      <alignment horizontal="center"/>
      <protection locked="0"/>
    </xf>
    <xf numFmtId="167" fontId="5" fillId="0" borderId="49" xfId="0" applyNumberFormat="1" applyFont="1" applyBorder="1" applyAlignment="1" applyProtection="1">
      <alignment horizontal="center"/>
      <protection locked="0"/>
    </xf>
    <xf numFmtId="49" fontId="5" fillId="0" borderId="37" xfId="0" applyNumberFormat="1" applyFont="1" applyBorder="1" applyAlignment="1" applyProtection="1">
      <alignment horizontal="center"/>
      <protection locked="0"/>
    </xf>
    <xf numFmtId="3" fontId="5" fillId="0" borderId="50" xfId="0" applyNumberFormat="1" applyFont="1" applyBorder="1" applyAlignment="1" applyProtection="1">
      <alignment horizontal="center"/>
      <protection locked="0"/>
    </xf>
    <xf numFmtId="167" fontId="5" fillId="0" borderId="51" xfId="0" applyNumberFormat="1" applyFont="1" applyBorder="1" applyAlignment="1" applyProtection="1">
      <alignment horizontal="center"/>
      <protection locked="0"/>
    </xf>
    <xf numFmtId="49" fontId="5" fillId="0" borderId="52" xfId="0" applyNumberFormat="1" applyFont="1" applyBorder="1" applyAlignment="1" applyProtection="1">
      <alignment horizontal="center"/>
      <protection locked="0"/>
    </xf>
    <xf numFmtId="3" fontId="5" fillId="0" borderId="53" xfId="0" applyNumberFormat="1" applyFont="1" applyBorder="1" applyAlignment="1" applyProtection="1">
      <alignment horizontal="center"/>
      <protection locked="0"/>
    </xf>
    <xf numFmtId="167" fontId="5" fillId="0" borderId="41" xfId="0" applyNumberFormat="1" applyFont="1" applyBorder="1" applyAlignment="1" applyProtection="1">
      <alignment horizontal="center"/>
      <protection locked="0"/>
    </xf>
    <xf numFmtId="49" fontId="6" fillId="0" borderId="13" xfId="0" applyNumberFormat="1" applyFont="1" applyBorder="1" applyAlignment="1" applyProtection="1">
      <alignment vertical="center"/>
      <protection locked="0"/>
    </xf>
    <xf numFmtId="49" fontId="5" fillId="0" borderId="54" xfId="0" applyNumberFormat="1" applyFont="1" applyBorder="1" applyAlignment="1" applyProtection="1">
      <alignment horizontal="center"/>
      <protection locked="0"/>
    </xf>
    <xf numFmtId="49" fontId="5" fillId="0" borderId="39" xfId="0" applyNumberFormat="1" applyFont="1" applyBorder="1" applyAlignment="1" applyProtection="1">
      <alignment horizontal="center"/>
      <protection locked="0"/>
    </xf>
    <xf numFmtId="49" fontId="5" fillId="0" borderId="55" xfId="0" applyNumberFormat="1" applyFont="1" applyBorder="1" applyAlignment="1" applyProtection="1">
      <alignment horizontal="center"/>
      <protection locked="0"/>
    </xf>
    <xf numFmtId="49" fontId="5" fillId="0" borderId="40" xfId="0" applyNumberFormat="1" applyFont="1" applyBorder="1" applyAlignment="1" applyProtection="1">
      <alignment horizontal="center"/>
      <protection locked="0"/>
    </xf>
    <xf numFmtId="0" fontId="6" fillId="0" borderId="37" xfId="0" applyFont="1" applyBorder="1" applyAlignment="1" applyProtection="1">
      <alignment horizontal="center" wrapText="1"/>
      <protection locked="0"/>
    </xf>
    <xf numFmtId="0" fontId="6" fillId="0" borderId="27" xfId="0" applyFont="1" applyBorder="1" applyAlignment="1" applyProtection="1">
      <alignment horizontal="center" wrapText="1"/>
      <protection locked="0"/>
    </xf>
    <xf numFmtId="0" fontId="6" fillId="0" borderId="38" xfId="0"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10" fillId="0" borderId="56" xfId="0" applyFont="1" applyBorder="1" applyAlignment="1" applyProtection="1">
      <alignment horizontal="left" wrapText="1"/>
      <protection locked="0"/>
    </xf>
    <xf numFmtId="0" fontId="10" fillId="0" borderId="34" xfId="0" applyFont="1" applyBorder="1" applyAlignment="1" applyProtection="1">
      <alignment horizontal="left" wrapText="1"/>
      <protection locked="0"/>
    </xf>
    <xf numFmtId="0" fontId="6" fillId="0" borderId="35" xfId="0" applyFont="1" applyBorder="1" applyAlignment="1" applyProtection="1">
      <alignment horizontal="center" wrapText="1"/>
      <protection locked="0"/>
    </xf>
    <xf numFmtId="0" fontId="6" fillId="0" borderId="36" xfId="0" applyFont="1" applyBorder="1" applyAlignment="1" applyProtection="1">
      <alignment horizontal="center" wrapText="1"/>
      <protection locked="0"/>
    </xf>
    <xf numFmtId="169" fontId="6" fillId="0" borderId="26" xfId="0" applyNumberFormat="1" applyFont="1" applyBorder="1" applyAlignment="1" applyProtection="1">
      <alignment horizontal="center" vertical="top" wrapText="1"/>
      <protection locked="0"/>
    </xf>
    <xf numFmtId="0" fontId="6" fillId="0" borderId="26" xfId="0" applyFont="1" applyBorder="1" applyAlignment="1" applyProtection="1">
      <alignment horizontal="center" vertical="top" wrapText="1"/>
      <protection locked="0"/>
    </xf>
    <xf numFmtId="0" fontId="10" fillId="0" borderId="27" xfId="0" applyFont="1" applyBorder="1" applyAlignment="1" applyProtection="1">
      <alignment horizontal="left" vertical="top" wrapText="1"/>
      <protection locked="0"/>
    </xf>
    <xf numFmtId="169" fontId="6" fillId="4" borderId="26" xfId="0" applyNumberFormat="1" applyFont="1" applyFill="1" applyBorder="1" applyAlignment="1" applyProtection="1">
      <alignment horizontal="center" vertical="top" wrapText="1"/>
      <protection locked="0"/>
    </xf>
    <xf numFmtId="0" fontId="6" fillId="4" borderId="26" xfId="0" applyFont="1" applyFill="1" applyBorder="1" applyAlignment="1" applyProtection="1">
      <alignment horizontal="center" vertical="top" wrapText="1"/>
      <protection locked="0"/>
    </xf>
    <xf numFmtId="0" fontId="10" fillId="4" borderId="27" xfId="0" applyFont="1" applyFill="1" applyBorder="1" applyAlignment="1" applyProtection="1">
      <alignment horizontal="left" vertical="top" wrapText="1"/>
      <protection locked="0"/>
    </xf>
    <xf numFmtId="169" fontId="6" fillId="0" borderId="22" xfId="0" applyNumberFormat="1" applyFont="1" applyBorder="1" applyAlignment="1" applyProtection="1">
      <alignment horizontal="center" vertical="top" wrapText="1"/>
      <protection locked="0"/>
    </xf>
    <xf numFmtId="0" fontId="6" fillId="0" borderId="22" xfId="0" applyFont="1" applyBorder="1" applyAlignment="1" applyProtection="1">
      <alignment horizontal="center" vertical="top" wrapText="1"/>
      <protection locked="0"/>
    </xf>
    <xf numFmtId="0" fontId="10" fillId="0" borderId="28" xfId="0" applyFont="1" applyBorder="1" applyAlignment="1" applyProtection="1">
      <alignment horizontal="left" vertical="top" wrapText="1"/>
      <protection locked="0"/>
    </xf>
    <xf numFmtId="0" fontId="10" fillId="0" borderId="56" xfId="0" applyNumberFormat="1" applyFont="1" applyBorder="1" applyAlignment="1" applyProtection="1">
      <alignment horizontal="left" wrapText="1"/>
      <protection locked="0"/>
    </xf>
    <xf numFmtId="0" fontId="53" fillId="8" borderId="0" xfId="0" applyFont="1" applyFill="1" applyBorder="1" applyAlignment="1" applyProtection="1">
      <alignment horizontal="left"/>
    </xf>
    <xf numFmtId="0" fontId="36" fillId="0" borderId="0" xfId="0" applyFont="1" applyBorder="1" applyAlignment="1" applyProtection="1">
      <alignment horizontal="right"/>
    </xf>
    <xf numFmtId="0" fontId="0" fillId="0" borderId="0" xfId="0" applyNumberFormat="1" applyFill="1" applyBorder="1" applyProtection="1"/>
    <xf numFmtId="49" fontId="3" fillId="2" borderId="0" xfId="0" applyNumberFormat="1" applyFont="1" applyFill="1" applyAlignment="1" applyProtection="1">
      <alignment horizontal="center" vertical="center"/>
      <protection hidden="1"/>
    </xf>
    <xf numFmtId="49" fontId="4" fillId="2" borderId="0" xfId="0" applyNumberFormat="1" applyFont="1" applyFill="1" applyAlignment="1" applyProtection="1">
      <alignment horizontal="left" vertical="center"/>
      <protection hidden="1"/>
    </xf>
    <xf numFmtId="0" fontId="5" fillId="2" borderId="0" xfId="0" applyFont="1" applyFill="1" applyAlignment="1" applyProtection="1">
      <alignment vertical="center"/>
      <protection hidden="1"/>
    </xf>
    <xf numFmtId="49" fontId="5" fillId="2" borderId="0" xfId="0" applyNumberFormat="1" applyFont="1" applyFill="1" applyAlignment="1" applyProtection="1">
      <alignment vertical="center"/>
      <protection hidden="1"/>
    </xf>
    <xf numFmtId="0" fontId="0" fillId="0" borderId="0" xfId="0" applyProtection="1">
      <protection hidden="1"/>
    </xf>
    <xf numFmtId="49" fontId="5" fillId="0" borderId="0" xfId="0" quotePrefix="1" applyNumberFormat="1" applyFont="1" applyAlignment="1" applyProtection="1">
      <alignment horizontal="center" vertical="center"/>
      <protection hidden="1"/>
    </xf>
    <xf numFmtId="49" fontId="4" fillId="0" borderId="0" xfId="0" applyNumberFormat="1" applyFont="1" applyAlignment="1" applyProtection="1">
      <alignment horizontal="left" vertical="center"/>
      <protection hidden="1"/>
    </xf>
    <xf numFmtId="0" fontId="10" fillId="0" borderId="0" xfId="0" applyFont="1" applyAlignment="1">
      <alignment horizontal="left" vertical="top" wrapText="1"/>
    </xf>
    <xf numFmtId="0" fontId="5" fillId="0" borderId="0" xfId="0" applyFont="1" applyAlignment="1" applyProtection="1">
      <alignment horizontal="left" vertical="center"/>
      <protection hidden="1"/>
    </xf>
    <xf numFmtId="0" fontId="9" fillId="0" borderId="0" xfId="0" applyFont="1" applyAlignment="1" applyProtection="1">
      <alignment vertical="center"/>
      <protection hidden="1"/>
    </xf>
    <xf numFmtId="0" fontId="33" fillId="0" borderId="0" xfId="0" quotePrefix="1" applyFont="1" applyAlignment="1" applyProtection="1">
      <alignment horizontal="center"/>
      <protection hidden="1"/>
    </xf>
    <xf numFmtId="49" fontId="3" fillId="0" borderId="0" xfId="0" applyNumberFormat="1" applyFont="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49" fontId="4" fillId="0" borderId="0" xfId="0" applyNumberFormat="1" applyFont="1" applyAlignment="1" applyProtection="1">
      <alignment horizontal="right" vertical="center"/>
      <protection hidden="1"/>
    </xf>
    <xf numFmtId="49" fontId="5" fillId="0" borderId="0" xfId="0" applyNumberFormat="1" applyFont="1" applyAlignment="1" applyProtection="1">
      <alignment vertical="center"/>
      <protection hidden="1"/>
    </xf>
    <xf numFmtId="0" fontId="40" fillId="0" borderId="0" xfId="0" applyFont="1" applyAlignment="1" applyProtection="1">
      <alignment vertical="center"/>
      <protection hidden="1"/>
    </xf>
    <xf numFmtId="0" fontId="23" fillId="9" borderId="0" xfId="0" applyFont="1" applyFill="1" applyBorder="1" applyAlignment="1" applyProtection="1">
      <alignment horizontal="center" vertical="center"/>
      <protection locked="0" hidden="1"/>
    </xf>
    <xf numFmtId="0" fontId="0" fillId="0" borderId="0" xfId="0" applyBorder="1" applyAlignment="1" applyProtection="1">
      <alignment horizontal="center"/>
    </xf>
    <xf numFmtId="0" fontId="4" fillId="2" borderId="5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2" fillId="0" borderId="57" xfId="0" applyFont="1" applyBorder="1" applyAlignment="1" applyProtection="1">
      <alignment horizontal="center" vertical="center"/>
    </xf>
    <xf numFmtId="0" fontId="2" fillId="0" borderId="0" xfId="0" applyFont="1" applyBorder="1" applyAlignment="1" applyProtection="1">
      <alignment horizontal="center" vertical="center"/>
    </xf>
    <xf numFmtId="0" fontId="20" fillId="0" borderId="57" xfId="7" applyFont="1" applyBorder="1" applyAlignment="1" applyProtection="1">
      <alignment horizontal="center" vertical="center" wrapText="1"/>
    </xf>
    <xf numFmtId="0" fontId="20" fillId="0" borderId="0" xfId="7" applyFont="1" applyBorder="1" applyAlignment="1" applyProtection="1">
      <alignment horizontal="center" vertical="center" wrapText="1"/>
    </xf>
    <xf numFmtId="0" fontId="23" fillId="9" borderId="0"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2" fillId="0" borderId="2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8" xfId="0" applyFont="1" applyBorder="1" applyAlignment="1" applyProtection="1">
      <alignment horizontal="left" vertical="center" wrapText="1"/>
      <protection locked="0"/>
    </xf>
    <xf numFmtId="0" fontId="43" fillId="0" borderId="0" xfId="0" applyNumberFormat="1" applyFont="1" applyBorder="1" applyAlignment="1" applyProtection="1">
      <alignment horizontal="center" vertical="center" wrapText="1"/>
    </xf>
    <xf numFmtId="0" fontId="10" fillId="0" borderId="2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5" fillId="0" borderId="0"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22"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29" fillId="9" borderId="0" xfId="0" applyNumberFormat="1" applyFont="1" applyFill="1" applyBorder="1" applyAlignment="1" applyProtection="1">
      <alignment horizontal="center" vertical="center" wrapText="1"/>
    </xf>
    <xf numFmtId="49" fontId="30"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9" fillId="2" borderId="22" xfId="0" applyNumberFormat="1" applyFont="1" applyFill="1" applyBorder="1" applyAlignment="1" applyProtection="1">
      <alignment horizontal="center" vertical="center" wrapText="1"/>
    </xf>
    <xf numFmtId="0" fontId="9" fillId="2" borderId="3" xfId="0" applyNumberFormat="1" applyFont="1" applyFill="1" applyBorder="1" applyAlignment="1" applyProtection="1">
      <alignment horizontal="center" vertical="center" wrapText="1"/>
    </xf>
    <xf numFmtId="0" fontId="9" fillId="2" borderId="4" xfId="0" applyNumberFormat="1" applyFont="1" applyFill="1" applyBorder="1" applyAlignment="1" applyProtection="1">
      <alignment horizontal="center" vertical="center" wrapText="1"/>
    </xf>
    <xf numFmtId="0" fontId="17" fillId="0" borderId="0" xfId="0" applyNumberFormat="1" applyFont="1" applyBorder="1" applyAlignment="1" applyProtection="1">
      <alignment horizontal="left" vertical="center" indent="6"/>
    </xf>
    <xf numFmtId="0" fontId="9" fillId="2" borderId="26" xfId="0" applyNumberFormat="1" applyFont="1" applyFill="1" applyBorder="1" applyAlignment="1" applyProtection="1">
      <alignment horizontal="center" vertical="center" wrapText="1"/>
    </xf>
    <xf numFmtId="0" fontId="9" fillId="2" borderId="12"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6" fillId="0" borderId="0" xfId="0" applyNumberFormat="1" applyFont="1" applyBorder="1" applyAlignment="1" applyProtection="1">
      <alignment horizontal="center" vertical="center"/>
    </xf>
    <xf numFmtId="0" fontId="5" fillId="0" borderId="0" xfId="0" quotePrefix="1" applyFont="1" applyBorder="1" applyAlignment="1" applyProtection="1">
      <alignment horizontal="center" vertical="center"/>
      <protection hidden="1"/>
    </xf>
    <xf numFmtId="49" fontId="10" fillId="0" borderId="37"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49" fontId="10" fillId="0" borderId="59" xfId="0" applyNumberFormat="1" applyFont="1" applyBorder="1" applyAlignment="1" applyProtection="1">
      <alignment horizontal="left" vertical="center"/>
      <protection locked="0"/>
    </xf>
    <xf numFmtId="49" fontId="10" fillId="0" borderId="60" xfId="0" applyNumberFormat="1" applyFont="1" applyBorder="1" applyAlignment="1" applyProtection="1">
      <alignment horizontal="left" vertical="center"/>
      <protection locked="0"/>
    </xf>
    <xf numFmtId="0" fontId="10" fillId="0" borderId="52" xfId="0" applyFont="1" applyBorder="1" applyAlignment="1" applyProtection="1">
      <alignment horizontal="left" vertical="top"/>
      <protection locked="0"/>
    </xf>
    <xf numFmtId="0" fontId="10" fillId="0" borderId="61" xfId="0" applyFont="1" applyBorder="1" applyAlignment="1" applyProtection="1">
      <alignment horizontal="left" vertical="top"/>
      <protection locked="0"/>
    </xf>
    <xf numFmtId="0" fontId="10" fillId="0" borderId="62" xfId="0" applyFont="1" applyBorder="1" applyAlignment="1" applyProtection="1">
      <alignment horizontal="left" vertical="top"/>
      <protection locked="0"/>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5" fillId="0" borderId="16" xfId="0" applyFont="1" applyBorder="1" applyAlignment="1">
      <alignment horizontal="center" vertical="top" wrapText="1"/>
    </xf>
    <xf numFmtId="0" fontId="10" fillId="0" borderId="14" xfId="0" applyFont="1" applyBorder="1" applyAlignment="1" applyProtection="1">
      <alignment horizontal="left" vertical="top" wrapText="1"/>
      <protection locked="0"/>
    </xf>
    <xf numFmtId="0" fontId="5" fillId="0" borderId="18" xfId="0" quotePrefix="1" applyFont="1" applyBorder="1" applyAlignment="1" applyProtection="1">
      <alignment horizontal="center" vertical="center"/>
      <protection hidden="1"/>
    </xf>
    <xf numFmtId="0" fontId="0" fillId="0" borderId="0" xfId="0" applyAlignment="1" applyProtection="1">
      <alignment horizontal="center"/>
      <protection hidden="1"/>
    </xf>
    <xf numFmtId="0" fontId="5" fillId="0" borderId="0" xfId="0" quotePrefix="1" applyFont="1" applyAlignment="1" applyProtection="1">
      <alignment horizontal="center" vertical="center"/>
      <protection hidden="1"/>
    </xf>
    <xf numFmtId="0" fontId="10" fillId="3" borderId="63" xfId="0" applyFont="1" applyFill="1" applyBorder="1" applyAlignment="1" applyProtection="1">
      <alignment horizontal="left" vertical="top" wrapText="1"/>
      <protection locked="0"/>
    </xf>
    <xf numFmtId="0" fontId="10" fillId="3" borderId="64" xfId="0" applyFont="1" applyFill="1" applyBorder="1" applyAlignment="1" applyProtection="1">
      <alignment horizontal="left" vertical="top" wrapText="1"/>
      <protection locked="0"/>
    </xf>
    <xf numFmtId="0" fontId="10" fillId="3" borderId="65" xfId="0" applyFont="1" applyFill="1" applyBorder="1" applyAlignment="1" applyProtection="1">
      <alignment horizontal="left" vertical="top" wrapText="1"/>
      <protection locked="0"/>
    </xf>
    <xf numFmtId="49" fontId="5" fillId="0" borderId="0" xfId="0" quotePrefix="1" applyNumberFormat="1" applyFont="1" applyBorder="1" applyAlignment="1" applyProtection="1">
      <alignment horizontal="center" vertical="center"/>
    </xf>
    <xf numFmtId="0" fontId="6" fillId="0" borderId="19" xfId="0" applyFont="1" applyBorder="1" applyAlignment="1" applyProtection="1">
      <alignment horizontal="left" vertical="center" wrapText="1"/>
      <protection hidden="1"/>
    </xf>
    <xf numFmtId="0" fontId="6" fillId="0" borderId="33" xfId="0" applyFont="1" applyBorder="1" applyAlignment="1" applyProtection="1">
      <alignment horizontal="left" vertical="center" wrapText="1"/>
      <protection hidden="1"/>
    </xf>
    <xf numFmtId="0" fontId="6" fillId="0" borderId="66" xfId="0" applyFont="1" applyBorder="1" applyAlignment="1" applyProtection="1">
      <alignment horizontal="left" vertical="center" wrapText="1"/>
      <protection hidden="1"/>
    </xf>
    <xf numFmtId="0" fontId="16" fillId="0" borderId="0" xfId="0" applyFont="1" applyBorder="1" applyAlignment="1" applyProtection="1">
      <alignment horizontal="center" vertical="center" textRotation="90" wrapText="1"/>
    </xf>
    <xf numFmtId="49" fontId="10" fillId="0" borderId="26" xfId="0" applyNumberFormat="1" applyFont="1" applyBorder="1" applyAlignment="1" applyProtection="1">
      <alignment horizontal="left" wrapText="1"/>
      <protection locked="0"/>
    </xf>
    <xf numFmtId="49" fontId="10" fillId="0" borderId="67" xfId="0" applyNumberFormat="1" applyFont="1" applyBorder="1" applyAlignment="1" applyProtection="1">
      <alignment horizontal="left" wrapText="1"/>
      <protection locked="0"/>
    </xf>
    <xf numFmtId="49" fontId="10" fillId="0" borderId="22" xfId="0" applyNumberFormat="1" applyFont="1" applyBorder="1" applyAlignment="1" applyProtection="1">
      <alignment horizontal="left" wrapText="1"/>
      <protection locked="0"/>
    </xf>
    <xf numFmtId="49" fontId="10" fillId="0" borderId="58" xfId="0" applyNumberFormat="1" applyFont="1" applyBorder="1" applyAlignment="1" applyProtection="1">
      <alignment horizontal="left" wrapText="1"/>
      <protection locked="0"/>
    </xf>
    <xf numFmtId="0" fontId="6" fillId="0" borderId="22" xfId="0" applyNumberFormat="1" applyFont="1" applyBorder="1" applyAlignment="1" applyProtection="1">
      <alignment horizontal="left" wrapText="1"/>
    </xf>
    <xf numFmtId="0" fontId="6" fillId="0" borderId="3" xfId="0" applyNumberFormat="1" applyFont="1" applyBorder="1" applyAlignment="1" applyProtection="1">
      <alignment horizontal="left" wrapText="1"/>
    </xf>
    <xf numFmtId="0" fontId="19" fillId="2" borderId="26" xfId="0" applyNumberFormat="1" applyFont="1" applyFill="1" applyBorder="1" applyAlignment="1" applyProtection="1">
      <alignment horizontal="left" vertical="center" wrapText="1"/>
    </xf>
    <xf numFmtId="0" fontId="19" fillId="2" borderId="14" xfId="0" applyNumberFormat="1" applyFont="1" applyFill="1" applyBorder="1" applyAlignment="1" applyProtection="1">
      <alignment horizontal="left" vertical="center" wrapText="1"/>
    </xf>
    <xf numFmtId="0" fontId="0" fillId="0" borderId="0" xfId="0" applyBorder="1" applyAlignment="1">
      <alignment horizontal="center"/>
    </xf>
    <xf numFmtId="0" fontId="5" fillId="0" borderId="0" xfId="0" applyNumberFormat="1" applyFont="1" applyBorder="1" applyAlignment="1">
      <alignment horizontal="left" vertical="center" wrapText="1"/>
    </xf>
    <xf numFmtId="0" fontId="29" fillId="9" borderId="0" xfId="0" applyNumberFormat="1" applyFont="1" applyFill="1" applyBorder="1" applyAlignment="1">
      <alignment horizontal="center" vertical="center" wrapText="1"/>
    </xf>
    <xf numFmtId="0" fontId="9" fillId="2" borderId="22" xfId="0" applyNumberFormat="1" applyFont="1" applyFill="1" applyBorder="1" applyAlignment="1" applyProtection="1">
      <alignment horizontal="center" vertical="center"/>
    </xf>
    <xf numFmtId="0" fontId="9" fillId="2" borderId="4" xfId="0" applyNumberFormat="1" applyFont="1" applyFill="1" applyBorder="1" applyAlignment="1" applyProtection="1">
      <alignment horizontal="center" vertical="center"/>
    </xf>
    <xf numFmtId="0" fontId="5" fillId="0" borderId="0" xfId="0" quotePrefix="1" applyFont="1" applyBorder="1" applyAlignment="1" applyProtection="1">
      <alignment horizontal="center"/>
    </xf>
    <xf numFmtId="0" fontId="10" fillId="0" borderId="19"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66" xfId="0" applyFont="1" applyBorder="1" applyAlignment="1" applyProtection="1">
      <alignment horizontal="left" vertical="top" wrapText="1"/>
      <protection locked="0"/>
    </xf>
  </cellXfs>
  <cellStyles count="15">
    <cellStyle name="Comma" xfId="4" xr:uid="{00000000-0005-0000-0000-000004000000}"/>
    <cellStyle name="Comma [0]" xfId="5" xr:uid="{00000000-0005-0000-0000-000005000000}"/>
    <cellStyle name="Comma [0] 2" xfId="12" xr:uid="{00000000-0005-0000-0000-00000C000000}"/>
    <cellStyle name="Comma 2" xfId="11" xr:uid="{00000000-0005-0000-0000-00000B000000}"/>
    <cellStyle name="Comma 3" xfId="14" xr:uid="{00000000-0005-0000-0000-00000E000000}"/>
    <cellStyle name="Currency" xfId="2" xr:uid="{00000000-0005-0000-0000-000002000000}"/>
    <cellStyle name="Currency [0]" xfId="3" xr:uid="{00000000-0005-0000-0000-000003000000}"/>
    <cellStyle name="Currency [0] 2" xfId="10" xr:uid="{00000000-0005-0000-0000-00000A000000}"/>
    <cellStyle name="Currency 2" xfId="9" xr:uid="{00000000-0005-0000-0000-000009000000}"/>
    <cellStyle name="Currency 3" xfId="13" xr:uid="{00000000-0005-0000-0000-00000D000000}"/>
    <cellStyle name="Lien hypertexte" xfId="7" xr:uid="{00000000-0005-0000-0000-000007000000}"/>
    <cellStyle name="Normal" xfId="0" builtinId="0"/>
    <cellStyle name="Normal 2" xfId="6" xr:uid="{00000000-0005-0000-0000-000006000000}"/>
    <cellStyle name="Normal 3" xfId="8" xr:uid="{00000000-0005-0000-0000-000008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9525</xdr:rowOff>
    </xdr:from>
    <xdr:to>
      <xdr:col>1</xdr:col>
      <xdr:colOff>874001</xdr:colOff>
      <xdr:row>0</xdr:row>
      <xdr:rowOff>733425</xdr:rowOff>
    </xdr:to>
    <xdr:pic>
      <xdr:nvPicPr>
        <xdr:cNvPr id="6" name="Picture 13" descr="logo_final_AM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l="15423" t="23138" r="12951" b="34248"/>
        <a:stretch>
          <a:fillRect/>
        </a:stretch>
      </xdr:blipFill>
      <xdr:spPr bwMode="auto">
        <a:xfrm>
          <a:off x="57150" y="9525"/>
          <a:ext cx="1885950" cy="7239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utomobile@lautorite.qc.c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Validation"/>
  <dimension ref="A1"/>
  <sheetViews>
    <sheetView workbookViewId="0"/>
  </sheetViews>
  <sheetFormatPr baseColWidth="10" defaultColWidth="11.25" defaultRowHeight="14" x14ac:dyDescent="0.3"/>
  <sheetData/>
  <sheetProtection sheet="1" objects="1" scenarios="1"/>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Q58"/>
  <sheetViews>
    <sheetView workbookViewId="0">
      <selection activeCell="E13" sqref="E13"/>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0.75" style="137" customWidth="1"/>
    <col min="10" max="10" width="11" style="137"/>
    <col min="11" max="11" width="72.33203125" style="137" hidden="1" customWidth="1" outlineLevel="1"/>
    <col min="12" max="12" width="57.33203125" style="137" hidden="1" customWidth="1" outlineLevel="1"/>
    <col min="13" max="14" width="11" style="137" hidden="1" customWidth="1" outlineLevel="1"/>
    <col min="15" max="15" width="15" style="137" hidden="1" customWidth="1" outlineLevel="1"/>
    <col min="16" max="16" width="14.58203125" style="137" hidden="1" customWidth="1" outlineLevel="1"/>
    <col min="17" max="17" width="11" style="137" collapsed="1"/>
    <col min="18" max="16384" width="11" style="137"/>
  </cols>
  <sheetData>
    <row r="1" spans="1:16" ht="24" customHeight="1" x14ac:dyDescent="0.3">
      <c r="A1" s="306" t="s">
        <v>9</v>
      </c>
      <c r="B1" s="184"/>
      <c r="C1" s="206" t="str">
        <f>+IF(Langage=0,K1,L1)</f>
        <v>Nom de l'assureur :</v>
      </c>
      <c r="D1" s="144"/>
      <c r="E1" s="594">
        <f>'100'!B10</f>
        <v>0</v>
      </c>
      <c r="F1" s="595"/>
      <c r="G1" s="595"/>
      <c r="H1" s="595"/>
      <c r="I1" s="596"/>
      <c r="K1" s="137" t="s">
        <v>444</v>
      </c>
      <c r="L1" s="137" t="s">
        <v>294</v>
      </c>
    </row>
    <row r="2" spans="1:16" ht="24" customHeight="1" x14ac:dyDescent="0.3">
      <c r="A2" s="159"/>
      <c r="B2" s="19"/>
      <c r="C2" s="19"/>
      <c r="D2" s="19"/>
      <c r="E2" s="19"/>
      <c r="F2" s="19"/>
      <c r="G2" s="156"/>
      <c r="H2" s="156"/>
      <c r="I2" s="156"/>
    </row>
    <row r="3" spans="1:16" ht="40" customHeight="1" x14ac:dyDescent="0.3">
      <c r="A3" s="561" t="str">
        <f>+IF(Langage=0,K3,L3)</f>
        <v>VOITURES DE TOURISME
(tarifées par véhicule)</v>
      </c>
      <c r="B3" s="561"/>
      <c r="C3" s="561"/>
      <c r="D3" s="561"/>
      <c r="E3" s="561"/>
      <c r="F3" s="561"/>
      <c r="G3" s="561"/>
      <c r="H3" s="561"/>
      <c r="I3" s="561"/>
      <c r="K3" s="181" t="s">
        <v>445</v>
      </c>
      <c r="L3" s="181" t="s">
        <v>446</v>
      </c>
    </row>
    <row r="4" spans="1:16" ht="24" customHeight="1" x14ac:dyDescent="0.3">
      <c r="A4" s="159"/>
      <c r="B4" s="19"/>
      <c r="C4" s="19"/>
      <c r="D4" s="19"/>
      <c r="E4" s="19"/>
      <c r="F4" s="19"/>
      <c r="G4" s="156"/>
      <c r="H4" s="156"/>
      <c r="I4" s="156"/>
    </row>
    <row r="5" spans="1:16" ht="15" customHeight="1" x14ac:dyDescent="0.3">
      <c r="A5" s="167" t="s">
        <v>10</v>
      </c>
      <c r="B5" s="307"/>
      <c r="C5" s="308" t="str">
        <f>+IF(Langage=0,K5,L5)</f>
        <v>CRITÈRES DE TARIFICATION</v>
      </c>
      <c r="D5" s="309"/>
      <c r="E5" s="168"/>
      <c r="F5" s="168"/>
      <c r="G5" s="310"/>
      <c r="H5" s="310"/>
      <c r="I5" s="310"/>
      <c r="K5" s="91" t="s">
        <v>11</v>
      </c>
      <c r="L5" s="137" t="s">
        <v>447</v>
      </c>
    </row>
    <row r="6" spans="1:16" ht="12.75" customHeight="1" x14ac:dyDescent="0.3">
      <c r="A6" s="159"/>
      <c r="B6" s="182"/>
      <c r="C6" s="171"/>
      <c r="D6" s="171"/>
      <c r="E6" s="171"/>
      <c r="F6" s="171"/>
      <c r="G6" s="156"/>
      <c r="H6" s="156"/>
      <c r="I6" s="156"/>
    </row>
    <row r="7" spans="1:16" ht="15" customHeight="1" x14ac:dyDescent="0.3">
      <c r="A7" s="159"/>
      <c r="B7" s="182"/>
      <c r="C7" s="311" t="str">
        <f>+IF(Langage=0,K7,L7)</f>
        <v>Identifier par un X les critères utilisés pour la tarification des voitures de tourisme</v>
      </c>
      <c r="D7" s="162"/>
      <c r="E7" s="162"/>
      <c r="F7" s="162"/>
      <c r="G7" s="162"/>
      <c r="H7" s="156"/>
      <c r="I7" s="156"/>
      <c r="K7" s="311" t="s">
        <v>12</v>
      </c>
      <c r="L7" s="137" t="s">
        <v>448</v>
      </c>
    </row>
    <row r="8" spans="1:16" ht="15" customHeight="1" x14ac:dyDescent="0.3">
      <c r="A8" s="159"/>
      <c r="B8" s="182"/>
      <c r="C8" s="312" t="str">
        <f>+IF(Langage=0,K8,L8)</f>
        <v>ET</v>
      </c>
      <c r="D8" s="171"/>
      <c r="E8" s="162"/>
      <c r="F8" s="162"/>
      <c r="G8" s="156"/>
      <c r="H8" s="156"/>
      <c r="I8" s="156"/>
      <c r="K8" s="77" t="s">
        <v>13</v>
      </c>
      <c r="L8" s="137" t="s">
        <v>363</v>
      </c>
    </row>
    <row r="9" spans="1:16" ht="15" customHeight="1" x14ac:dyDescent="0.3">
      <c r="A9" s="159"/>
      <c r="B9" s="182"/>
      <c r="C9" s="311" t="str">
        <f>+IF(Langage=0,K9,L9)</f>
        <v>Indiquer si ce critère a été modifié au cours de l'année (excluant les modifications apportées aux tarifs)</v>
      </c>
      <c r="D9" s="162"/>
      <c r="E9" s="162"/>
      <c r="F9" s="162"/>
      <c r="G9" s="162"/>
      <c r="H9" s="162"/>
      <c r="I9" s="156"/>
      <c r="K9" s="311" t="s">
        <v>14</v>
      </c>
      <c r="L9" s="137" t="s">
        <v>449</v>
      </c>
    </row>
    <row r="10" spans="1:16" ht="12.75" customHeight="1" x14ac:dyDescent="0.3">
      <c r="A10" s="159"/>
      <c r="B10" s="19"/>
      <c r="C10" s="19"/>
      <c r="D10" s="19"/>
      <c r="E10" s="19"/>
      <c r="F10" s="19"/>
      <c r="G10" s="156"/>
      <c r="H10" s="156"/>
      <c r="I10" s="156"/>
    </row>
    <row r="11" spans="1:16" ht="22.5" customHeight="1" x14ac:dyDescent="0.3">
      <c r="A11" s="178"/>
      <c r="B11" s="216"/>
      <c r="C11" s="101" t="str">
        <f>+IF(Langage=0,K11,L11)</f>
        <v>CRITÈRES DE TARIFICATION</v>
      </c>
      <c r="D11" s="32"/>
      <c r="E11" s="102" t="str">
        <f>+IF(Langage=0,M11,N11)</f>
        <v>Utilisé ?</v>
      </c>
      <c r="F11" s="103" t="str">
        <f>+IF(Langage=0,O11,P11)</f>
        <v>Modifié en 2023 ?</v>
      </c>
      <c r="G11" s="163"/>
      <c r="H11" s="313"/>
      <c r="I11" s="313"/>
      <c r="K11" s="105" t="s">
        <v>11</v>
      </c>
      <c r="L11" s="137" t="s">
        <v>447</v>
      </c>
      <c r="M11" s="105" t="s">
        <v>15</v>
      </c>
      <c r="N11" s="137" t="s">
        <v>450</v>
      </c>
      <c r="O11" s="106" t="str">
        <f>"Modifié en "&amp;_AF&amp;" ?"</f>
        <v>Modifié en 2023 ?</v>
      </c>
      <c r="P11" s="314" t="str">
        <f>"Change in "&amp;_AF&amp;"?"</f>
        <v>Change in 2023?</v>
      </c>
    </row>
    <row r="12" spans="1:16" ht="22.5" customHeight="1" x14ac:dyDescent="0.3">
      <c r="A12" s="178"/>
      <c r="B12" s="216"/>
      <c r="C12" s="33"/>
      <c r="D12" s="34"/>
      <c r="E12" s="408" t="s">
        <v>107</v>
      </c>
      <c r="F12" s="408" t="s">
        <v>108</v>
      </c>
      <c r="G12" s="163"/>
      <c r="H12" s="313"/>
      <c r="I12" s="313"/>
    </row>
    <row r="13" spans="1:16" ht="15" customHeight="1" x14ac:dyDescent="0.3">
      <c r="A13" s="315"/>
      <c r="B13" s="301"/>
      <c r="C13" s="104" t="str">
        <f t="shared" ref="C13:C40" si="0">+IF(Langage=0,K13,L13)</f>
        <v>Âge</v>
      </c>
      <c r="D13" s="409" t="s">
        <v>64</v>
      </c>
      <c r="E13" s="502"/>
      <c r="F13" s="503"/>
      <c r="G13" s="316"/>
      <c r="H13" s="317"/>
      <c r="I13" s="317"/>
      <c r="K13" s="92" t="s">
        <v>16</v>
      </c>
      <c r="L13" s="137" t="s">
        <v>452</v>
      </c>
    </row>
    <row r="14" spans="1:16" ht="15" customHeight="1" x14ac:dyDescent="0.3">
      <c r="A14" s="315"/>
      <c r="B14" s="301"/>
      <c r="C14" s="104" t="str">
        <f t="shared" si="0"/>
        <v>Sexe</v>
      </c>
      <c r="D14" s="410" t="s">
        <v>157</v>
      </c>
      <c r="E14" s="502"/>
      <c r="F14" s="503"/>
      <c r="G14" s="316"/>
      <c r="H14" s="317"/>
      <c r="I14" s="317"/>
      <c r="K14" s="92" t="s">
        <v>17</v>
      </c>
      <c r="L14" s="137" t="s">
        <v>453</v>
      </c>
    </row>
    <row r="15" spans="1:16" ht="15" customHeight="1" x14ac:dyDescent="0.3">
      <c r="A15" s="315"/>
      <c r="B15" s="301"/>
      <c r="C15" s="104" t="str">
        <f t="shared" si="0"/>
        <v>État civil</v>
      </c>
      <c r="D15" s="410" t="s">
        <v>180</v>
      </c>
      <c r="E15" s="502"/>
      <c r="F15" s="503"/>
      <c r="G15" s="316"/>
      <c r="H15" s="317"/>
      <c r="I15" s="317"/>
      <c r="K15" s="92" t="s">
        <v>18</v>
      </c>
      <c r="L15" s="137" t="s">
        <v>454</v>
      </c>
    </row>
    <row r="16" spans="1:16" ht="15" customHeight="1" x14ac:dyDescent="0.3">
      <c r="A16" s="315"/>
      <c r="B16" s="301"/>
      <c r="C16" s="104" t="str">
        <f t="shared" si="0"/>
        <v>Pointage de stabilité financière (Credit Scoring)</v>
      </c>
      <c r="D16" s="410" t="s">
        <v>181</v>
      </c>
      <c r="E16" s="502"/>
      <c r="F16" s="503"/>
      <c r="G16" s="316"/>
      <c r="H16" s="317"/>
      <c r="I16" s="317"/>
      <c r="K16" s="92" t="s">
        <v>451</v>
      </c>
      <c r="L16" s="137" t="s">
        <v>455</v>
      </c>
    </row>
    <row r="17" spans="1:12" ht="22.5" customHeight="1" x14ac:dyDescent="0.3">
      <c r="A17" s="315"/>
      <c r="B17" s="301"/>
      <c r="C17" s="104" t="str">
        <f t="shared" si="0"/>
        <v>Permis de conduire (type de permis : apprenti, probatoire, permanent, etc.)</v>
      </c>
      <c r="D17" s="410" t="s">
        <v>182</v>
      </c>
      <c r="E17" s="502"/>
      <c r="F17" s="503"/>
      <c r="G17" s="316"/>
      <c r="H17" s="317"/>
      <c r="I17" s="317"/>
      <c r="K17" s="92" t="s">
        <v>19</v>
      </c>
      <c r="L17" s="137" t="s">
        <v>456</v>
      </c>
    </row>
    <row r="18" spans="1:12" ht="15" customHeight="1" x14ac:dyDescent="0.3">
      <c r="A18" s="315"/>
      <c r="B18" s="301"/>
      <c r="C18" s="104" t="str">
        <f t="shared" si="0"/>
        <v>Cours de conduite</v>
      </c>
      <c r="D18" s="410" t="s">
        <v>183</v>
      </c>
      <c r="E18" s="502"/>
      <c r="F18" s="503"/>
      <c r="G18" s="316"/>
      <c r="H18" s="317"/>
      <c r="I18" s="317"/>
      <c r="K18" s="92" t="s">
        <v>20</v>
      </c>
      <c r="L18" s="137" t="s">
        <v>457</v>
      </c>
    </row>
    <row r="19" spans="1:12" ht="22.5" customHeight="1" x14ac:dyDescent="0.3">
      <c r="A19" s="315"/>
      <c r="B19" s="301"/>
      <c r="C19" s="104" t="str">
        <f t="shared" si="0"/>
        <v>Expérience de conduite  (nombre d'années de détention d'un permis de conduire)</v>
      </c>
      <c r="D19" s="410" t="s">
        <v>184</v>
      </c>
      <c r="E19" s="502"/>
      <c r="F19" s="503"/>
      <c r="G19" s="316"/>
      <c r="H19" s="317"/>
      <c r="I19" s="317"/>
      <c r="K19" s="92" t="s">
        <v>21</v>
      </c>
      <c r="L19" s="137" t="s">
        <v>458</v>
      </c>
    </row>
    <row r="20" spans="1:12" ht="15" customHeight="1" x14ac:dyDescent="0.3">
      <c r="A20" s="315"/>
      <c r="B20" s="301"/>
      <c r="C20" s="104" t="str">
        <f t="shared" si="0"/>
        <v>Expérience d’infractions / condamnations</v>
      </c>
      <c r="D20" s="410" t="s">
        <v>185</v>
      </c>
      <c r="E20" s="502"/>
      <c r="F20" s="503"/>
      <c r="G20" s="316"/>
      <c r="H20" s="317"/>
      <c r="I20" s="317"/>
      <c r="K20" s="92" t="s">
        <v>22</v>
      </c>
      <c r="L20" s="137" t="s">
        <v>459</v>
      </c>
    </row>
    <row r="21" spans="1:12" ht="15" customHeight="1" x14ac:dyDescent="0.3">
      <c r="A21" s="315"/>
      <c r="B21" s="301"/>
      <c r="C21" s="104" t="str">
        <f t="shared" si="0"/>
        <v>Accidents responsables</v>
      </c>
      <c r="D21" s="410" t="s">
        <v>186</v>
      </c>
      <c r="E21" s="502"/>
      <c r="F21" s="503"/>
      <c r="G21" s="316"/>
      <c r="H21" s="317"/>
      <c r="I21" s="317"/>
      <c r="K21" s="92" t="s">
        <v>23</v>
      </c>
      <c r="L21" s="137" t="s">
        <v>460</v>
      </c>
    </row>
    <row r="22" spans="1:12" ht="15" customHeight="1" x14ac:dyDescent="0.3">
      <c r="A22" s="315"/>
      <c r="B22" s="301"/>
      <c r="C22" s="104" t="str">
        <f t="shared" si="0"/>
        <v xml:space="preserve">Accidents non-responsables    </v>
      </c>
      <c r="D22" s="410" t="s">
        <v>187</v>
      </c>
      <c r="E22" s="502"/>
      <c r="F22" s="503"/>
      <c r="G22" s="316"/>
      <c r="H22" s="317"/>
      <c r="I22" s="317"/>
      <c r="K22" s="92" t="s">
        <v>24</v>
      </c>
      <c r="L22" s="137" t="s">
        <v>461</v>
      </c>
    </row>
    <row r="23" spans="1:12" ht="15" customHeight="1" x14ac:dyDescent="0.3">
      <c r="A23" s="315"/>
      <c r="B23" s="301"/>
      <c r="C23" s="104" t="str">
        <f t="shared" si="0"/>
        <v>Autres sinistres</v>
      </c>
      <c r="D23" s="410" t="s">
        <v>65</v>
      </c>
      <c r="E23" s="502"/>
      <c r="F23" s="503"/>
      <c r="G23" s="316"/>
      <c r="H23" s="317"/>
      <c r="I23" s="317"/>
      <c r="K23" s="92" t="s">
        <v>25</v>
      </c>
      <c r="L23" s="137" t="s">
        <v>462</v>
      </c>
    </row>
    <row r="24" spans="1:12" ht="15" customHeight="1" x14ac:dyDescent="0.3">
      <c r="A24" s="315"/>
      <c r="B24" s="301"/>
      <c r="C24" s="104" t="str">
        <f t="shared" si="0"/>
        <v>Profession / occupation / membre d'un groupe</v>
      </c>
      <c r="D24" s="410" t="s">
        <v>173</v>
      </c>
      <c r="E24" s="502"/>
      <c r="F24" s="503"/>
      <c r="G24" s="316"/>
      <c r="H24" s="317"/>
      <c r="I24" s="317"/>
      <c r="K24" s="92" t="s">
        <v>26</v>
      </c>
      <c r="L24" s="137" t="s">
        <v>463</v>
      </c>
    </row>
    <row r="25" spans="1:12" ht="15" customHeight="1" x14ac:dyDescent="0.3">
      <c r="A25" s="315"/>
      <c r="B25" s="301"/>
      <c r="C25" s="104" t="str">
        <f t="shared" si="0"/>
        <v>Conducteur occasionnel</v>
      </c>
      <c r="D25" s="410" t="s">
        <v>188</v>
      </c>
      <c r="E25" s="502"/>
      <c r="F25" s="503"/>
      <c r="G25" s="316"/>
      <c r="H25" s="317"/>
      <c r="I25" s="317"/>
      <c r="K25" s="92" t="s">
        <v>27</v>
      </c>
      <c r="L25" s="137" t="s">
        <v>464</v>
      </c>
    </row>
    <row r="26" spans="1:12" ht="15" customHeight="1" x14ac:dyDescent="0.3">
      <c r="A26" s="315"/>
      <c r="B26" s="301"/>
      <c r="C26" s="104" t="str">
        <f t="shared" si="0"/>
        <v>Localisation</v>
      </c>
      <c r="D26" s="410" t="s">
        <v>189</v>
      </c>
      <c r="E26" s="502"/>
      <c r="F26" s="503"/>
      <c r="G26" s="316"/>
      <c r="H26" s="317"/>
      <c r="I26" s="317"/>
      <c r="K26" s="92" t="s">
        <v>28</v>
      </c>
      <c r="L26" s="137" t="s">
        <v>465</v>
      </c>
    </row>
    <row r="27" spans="1:12" ht="15" customHeight="1" x14ac:dyDescent="0.3">
      <c r="A27" s="315"/>
      <c r="B27" s="301"/>
      <c r="C27" s="104" t="str">
        <f t="shared" si="0"/>
        <v>Utilisation du véhicule</v>
      </c>
      <c r="D27" s="410" t="s">
        <v>190</v>
      </c>
      <c r="E27" s="502"/>
      <c r="F27" s="503"/>
      <c r="G27" s="316"/>
      <c r="H27" s="317"/>
      <c r="I27" s="317"/>
      <c r="K27" s="92" t="s">
        <v>29</v>
      </c>
      <c r="L27" s="137" t="s">
        <v>466</v>
      </c>
    </row>
    <row r="28" spans="1:12" ht="15" customHeight="1" x14ac:dyDescent="0.3">
      <c r="A28" s="315"/>
      <c r="B28" s="301"/>
      <c r="C28" s="104" t="str">
        <f t="shared" si="0"/>
        <v>Kilométrage</v>
      </c>
      <c r="D28" s="410" t="s">
        <v>191</v>
      </c>
      <c r="E28" s="502"/>
      <c r="F28" s="503"/>
      <c r="G28" s="316"/>
      <c r="H28" s="317"/>
      <c r="I28" s="317"/>
      <c r="K28" s="92" t="s">
        <v>30</v>
      </c>
      <c r="L28" s="137" t="s">
        <v>467</v>
      </c>
    </row>
    <row r="29" spans="1:12" ht="15" customHeight="1" x14ac:dyDescent="0.3">
      <c r="A29" s="315"/>
      <c r="B29" s="301"/>
      <c r="C29" s="104" t="str">
        <f t="shared" si="0"/>
        <v>Utilisation hors Québec</v>
      </c>
      <c r="D29" s="410" t="s">
        <v>192</v>
      </c>
      <c r="E29" s="502"/>
      <c r="F29" s="503"/>
      <c r="G29" s="316"/>
      <c r="H29" s="317"/>
      <c r="I29" s="317"/>
      <c r="K29" s="92" t="s">
        <v>31</v>
      </c>
      <c r="L29" s="137" t="s">
        <v>468</v>
      </c>
    </row>
    <row r="30" spans="1:12" ht="15" customHeight="1" x14ac:dyDescent="0.3">
      <c r="A30" s="315"/>
      <c r="B30" s="301"/>
      <c r="C30" s="104" t="str">
        <f t="shared" si="0"/>
        <v>Système de protection contre le vol</v>
      </c>
      <c r="D30" s="410" t="s">
        <v>193</v>
      </c>
      <c r="E30" s="502"/>
      <c r="F30" s="503"/>
      <c r="G30" s="316"/>
      <c r="H30" s="317"/>
      <c r="I30" s="317"/>
      <c r="K30" s="92" t="s">
        <v>32</v>
      </c>
      <c r="L30" s="137" t="s">
        <v>469</v>
      </c>
    </row>
    <row r="31" spans="1:12" ht="22.5" customHeight="1" x14ac:dyDescent="0.3">
      <c r="A31" s="315"/>
      <c r="B31" s="301"/>
      <c r="C31" s="104" t="str">
        <f t="shared" si="0"/>
        <v>Marque / année / modèle de véhicule (table de groupes de véhicule)</v>
      </c>
      <c r="D31" s="410" t="s">
        <v>194</v>
      </c>
      <c r="E31" s="502"/>
      <c r="F31" s="503"/>
      <c r="G31" s="317"/>
      <c r="H31" s="317"/>
      <c r="I31" s="317"/>
      <c r="K31" s="92" t="s">
        <v>33</v>
      </c>
      <c r="L31" s="137" t="s">
        <v>470</v>
      </c>
    </row>
    <row r="32" spans="1:12" ht="15" customHeight="1" x14ac:dyDescent="0.3">
      <c r="A32" s="315"/>
      <c r="B32" s="301"/>
      <c r="C32" s="104" t="str">
        <f t="shared" si="0"/>
        <v>Couverture complète (chap, A, B et avenants)</v>
      </c>
      <c r="D32" s="410" t="s">
        <v>195</v>
      </c>
      <c r="E32" s="502"/>
      <c r="F32" s="503"/>
      <c r="G32" s="317"/>
      <c r="H32" s="317"/>
      <c r="I32" s="317"/>
      <c r="K32" s="92" t="s">
        <v>34</v>
      </c>
      <c r="L32" s="137" t="s">
        <v>471</v>
      </c>
    </row>
    <row r="33" spans="1:12" ht="15" customHeight="1" x14ac:dyDescent="0.3">
      <c r="A33" s="315"/>
      <c r="B33" s="301"/>
      <c r="C33" s="104" t="str">
        <f t="shared" si="0"/>
        <v xml:space="preserve">Pluralité de véhicules </v>
      </c>
      <c r="D33" s="410" t="s">
        <v>66</v>
      </c>
      <c r="E33" s="502"/>
      <c r="F33" s="503"/>
      <c r="G33" s="317"/>
      <c r="H33" s="317"/>
      <c r="I33" s="317"/>
      <c r="K33" s="92" t="s">
        <v>35</v>
      </c>
      <c r="L33" s="137" t="s">
        <v>472</v>
      </c>
    </row>
    <row r="34" spans="1:12" ht="15" customHeight="1" x14ac:dyDescent="0.3">
      <c r="A34" s="315"/>
      <c r="B34" s="301"/>
      <c r="C34" s="104" t="str">
        <f t="shared" si="0"/>
        <v>Renouvellements</v>
      </c>
      <c r="D34" s="410" t="s">
        <v>158</v>
      </c>
      <c r="E34" s="502"/>
      <c r="F34" s="503"/>
      <c r="G34" s="317"/>
      <c r="H34" s="317"/>
      <c r="I34" s="317"/>
      <c r="K34" s="92" t="s">
        <v>36</v>
      </c>
      <c r="L34" s="137" t="s">
        <v>473</v>
      </c>
    </row>
    <row r="35" spans="1:12" ht="15" customHeight="1" x14ac:dyDescent="0.3">
      <c r="A35" s="315"/>
      <c r="B35" s="301"/>
      <c r="C35" s="104" t="str">
        <f t="shared" si="0"/>
        <v>Pluralité de contrats (exemple : auto &amp; habitation)</v>
      </c>
      <c r="D35" s="410" t="s">
        <v>159</v>
      </c>
      <c r="E35" s="502"/>
      <c r="F35" s="503"/>
      <c r="G35" s="317"/>
      <c r="H35" s="317"/>
      <c r="I35" s="317"/>
      <c r="K35" s="92" t="s">
        <v>37</v>
      </c>
      <c r="L35" s="137" t="s">
        <v>474</v>
      </c>
    </row>
    <row r="36" spans="1:12" ht="15" customHeight="1" x14ac:dyDescent="0.3">
      <c r="A36" s="315"/>
      <c r="B36" s="301"/>
      <c r="C36" s="104" t="str">
        <f t="shared" si="0"/>
        <v>Agriculteurs</v>
      </c>
      <c r="D36" s="410" t="s">
        <v>160</v>
      </c>
      <c r="E36" s="502"/>
      <c r="F36" s="503"/>
      <c r="G36" s="317"/>
      <c r="H36" s="317"/>
      <c r="I36" s="317"/>
      <c r="K36" s="92" t="s">
        <v>38</v>
      </c>
      <c r="L36" s="137" t="s">
        <v>475</v>
      </c>
    </row>
    <row r="37" spans="1:12" ht="15" customHeight="1" x14ac:dyDescent="0.3">
      <c r="A37" s="315"/>
      <c r="B37" s="301"/>
      <c r="C37" s="104" t="str">
        <f t="shared" si="0"/>
        <v>Étudiants / jeunes à la maison</v>
      </c>
      <c r="D37" s="410" t="s">
        <v>161</v>
      </c>
      <c r="E37" s="502"/>
      <c r="F37" s="503"/>
      <c r="G37" s="317"/>
      <c r="H37" s="317"/>
      <c r="I37" s="317"/>
      <c r="K37" s="92" t="s">
        <v>39</v>
      </c>
      <c r="L37" s="137" t="s">
        <v>476</v>
      </c>
    </row>
    <row r="38" spans="1:12" ht="15" customHeight="1" x14ac:dyDescent="0.3">
      <c r="A38" s="315"/>
      <c r="B38" s="301"/>
      <c r="C38" s="104" t="str">
        <f t="shared" si="0"/>
        <v>Retraités</v>
      </c>
      <c r="D38" s="410" t="s">
        <v>162</v>
      </c>
      <c r="E38" s="502"/>
      <c r="F38" s="503"/>
      <c r="G38" s="317"/>
      <c r="H38" s="317"/>
      <c r="I38" s="317"/>
      <c r="K38" s="92" t="s">
        <v>40</v>
      </c>
      <c r="L38" s="137" t="s">
        <v>477</v>
      </c>
    </row>
    <row r="39" spans="1:12" ht="15" customHeight="1" x14ac:dyDescent="0.3">
      <c r="A39" s="315"/>
      <c r="B39" s="301"/>
      <c r="C39" s="104" t="str">
        <f t="shared" si="0"/>
        <v>Internet</v>
      </c>
      <c r="D39" s="410" t="s">
        <v>196</v>
      </c>
      <c r="E39" s="504"/>
      <c r="F39" s="505"/>
      <c r="G39" s="317"/>
      <c r="H39" s="317"/>
      <c r="I39" s="317"/>
      <c r="K39" s="92" t="s">
        <v>41</v>
      </c>
      <c r="L39" s="137" t="s">
        <v>41</v>
      </c>
    </row>
    <row r="40" spans="1:12" ht="15" customHeight="1" x14ac:dyDescent="0.3">
      <c r="A40" s="178"/>
      <c r="B40" s="293"/>
      <c r="C40" s="436" t="str">
        <f t="shared" si="0"/>
        <v>Autres critères ou rabais? Veuillez préciser.</v>
      </c>
      <c r="D40" s="35"/>
      <c r="E40" s="411"/>
      <c r="F40" s="412"/>
      <c r="G40" s="187"/>
      <c r="H40" s="187"/>
      <c r="I40" s="187"/>
      <c r="K40" s="92" t="s">
        <v>42</v>
      </c>
      <c r="L40" s="137" t="s">
        <v>478</v>
      </c>
    </row>
    <row r="41" spans="1:12" ht="15" customHeight="1" x14ac:dyDescent="0.3">
      <c r="A41" s="178"/>
      <c r="B41" s="293"/>
      <c r="C41" s="506"/>
      <c r="D41" s="435">
        <v>100</v>
      </c>
      <c r="E41" s="502"/>
      <c r="F41" s="503"/>
      <c r="G41" s="187"/>
      <c r="H41" s="187"/>
      <c r="I41" s="187"/>
    </row>
    <row r="42" spans="1:12" ht="15" customHeight="1" x14ac:dyDescent="0.3">
      <c r="A42" s="178"/>
      <c r="B42" s="293"/>
      <c r="C42" s="506"/>
      <c r="D42" s="435">
        <v>101</v>
      </c>
      <c r="E42" s="502"/>
      <c r="F42" s="503"/>
      <c r="G42" s="187"/>
      <c r="H42" s="187"/>
      <c r="I42" s="187"/>
    </row>
    <row r="43" spans="1:12" ht="15" customHeight="1" x14ac:dyDescent="0.3">
      <c r="A43" s="178"/>
      <c r="B43" s="293"/>
      <c r="C43" s="506"/>
      <c r="D43" s="435">
        <v>102</v>
      </c>
      <c r="E43" s="502"/>
      <c r="F43" s="503"/>
      <c r="G43" s="187"/>
      <c r="H43" s="187"/>
      <c r="I43" s="187"/>
    </row>
    <row r="44" spans="1:12" ht="15" customHeight="1" x14ac:dyDescent="0.3">
      <c r="A44" s="178"/>
      <c r="B44" s="293"/>
      <c r="C44" s="506"/>
      <c r="D44" s="435">
        <v>103</v>
      </c>
      <c r="E44" s="502"/>
      <c r="F44" s="503"/>
      <c r="G44" s="187"/>
      <c r="H44" s="187"/>
      <c r="I44" s="187"/>
    </row>
    <row r="45" spans="1:12" ht="15" customHeight="1" x14ac:dyDescent="0.3">
      <c r="A45" s="178"/>
      <c r="B45" s="293"/>
      <c r="C45" s="506"/>
      <c r="D45" s="435">
        <v>104</v>
      </c>
      <c r="E45" s="502"/>
      <c r="F45" s="503"/>
      <c r="G45" s="187"/>
      <c r="H45" s="187"/>
      <c r="I45" s="187"/>
    </row>
    <row r="46" spans="1:12" ht="15" customHeight="1" x14ac:dyDescent="0.3">
      <c r="A46" s="178"/>
      <c r="B46" s="293"/>
      <c r="C46" s="506"/>
      <c r="D46" s="435">
        <v>105</v>
      </c>
      <c r="E46" s="502"/>
      <c r="F46" s="503"/>
      <c r="G46" s="187"/>
      <c r="H46" s="187"/>
      <c r="I46" s="187"/>
    </row>
    <row r="47" spans="1:12" ht="15" customHeight="1" x14ac:dyDescent="0.3">
      <c r="A47" s="178"/>
      <c r="B47" s="293"/>
      <c r="C47" s="506"/>
      <c r="D47" s="435">
        <v>106</v>
      </c>
      <c r="E47" s="502"/>
      <c r="F47" s="503"/>
      <c r="G47" s="187"/>
      <c r="H47" s="187"/>
      <c r="I47" s="187"/>
    </row>
    <row r="48" spans="1:12" ht="15" customHeight="1" x14ac:dyDescent="0.3">
      <c r="A48" s="178"/>
      <c r="B48" s="293"/>
      <c r="C48" s="506"/>
      <c r="D48" s="435">
        <v>107</v>
      </c>
      <c r="E48" s="502"/>
      <c r="F48" s="503"/>
      <c r="G48" s="187"/>
      <c r="H48" s="187"/>
      <c r="I48" s="187"/>
    </row>
    <row r="49" spans="1:9" ht="15" customHeight="1" x14ac:dyDescent="0.3">
      <c r="A49" s="178"/>
      <c r="B49" s="293"/>
      <c r="C49" s="506"/>
      <c r="D49" s="435">
        <v>108</v>
      </c>
      <c r="E49" s="502"/>
      <c r="F49" s="503"/>
      <c r="G49" s="187"/>
      <c r="H49" s="187"/>
      <c r="I49" s="187"/>
    </row>
    <row r="50" spans="1:9" ht="15" customHeight="1" x14ac:dyDescent="0.3">
      <c r="A50" s="178"/>
      <c r="B50" s="293"/>
      <c r="C50" s="506"/>
      <c r="D50" s="435">
        <v>109</v>
      </c>
      <c r="E50" s="502"/>
      <c r="F50" s="503"/>
      <c r="G50" s="187"/>
      <c r="H50" s="187"/>
      <c r="I50" s="187"/>
    </row>
    <row r="51" spans="1:9" ht="15" customHeight="1" x14ac:dyDescent="0.3">
      <c r="A51" s="178"/>
      <c r="B51" s="293"/>
      <c r="C51" s="506"/>
      <c r="D51" s="435">
        <v>110</v>
      </c>
      <c r="E51" s="502"/>
      <c r="F51" s="503"/>
      <c r="G51" s="187"/>
      <c r="H51" s="187"/>
      <c r="I51" s="187"/>
    </row>
    <row r="52" spans="1:9" ht="15" customHeight="1" x14ac:dyDescent="0.3">
      <c r="A52" s="178"/>
      <c r="B52" s="293"/>
      <c r="C52" s="506"/>
      <c r="D52" s="435">
        <v>111</v>
      </c>
      <c r="E52" s="502"/>
      <c r="F52" s="503"/>
      <c r="G52" s="187"/>
      <c r="H52" s="187"/>
      <c r="I52" s="187"/>
    </row>
    <row r="53" spans="1:9" ht="15" customHeight="1" x14ac:dyDescent="0.3">
      <c r="A53" s="178"/>
      <c r="B53" s="293"/>
      <c r="C53" s="506"/>
      <c r="D53" s="435">
        <v>112</v>
      </c>
      <c r="E53" s="502"/>
      <c r="F53" s="503"/>
      <c r="G53" s="187"/>
      <c r="H53" s="187"/>
      <c r="I53" s="187"/>
    </row>
    <row r="54" spans="1:9" ht="15" customHeight="1" x14ac:dyDescent="0.3">
      <c r="A54" s="178"/>
      <c r="B54" s="293"/>
      <c r="C54" s="506"/>
      <c r="D54" s="435">
        <v>113</v>
      </c>
      <c r="E54" s="502"/>
      <c r="F54" s="503"/>
      <c r="G54" s="187"/>
      <c r="H54" s="187"/>
      <c r="I54" s="187"/>
    </row>
    <row r="55" spans="1:9" ht="15" customHeight="1" x14ac:dyDescent="0.3">
      <c r="A55" s="178"/>
      <c r="B55" s="293"/>
      <c r="C55" s="506"/>
      <c r="D55" s="435">
        <v>114</v>
      </c>
      <c r="E55" s="502"/>
      <c r="F55" s="503"/>
      <c r="G55" s="187"/>
      <c r="H55" s="187"/>
      <c r="I55" s="187"/>
    </row>
    <row r="56" spans="1:9" ht="15" customHeight="1" x14ac:dyDescent="0.3">
      <c r="A56" s="178"/>
      <c r="B56" s="293"/>
      <c r="C56" s="507"/>
      <c r="D56" s="435">
        <v>115</v>
      </c>
      <c r="E56" s="504"/>
      <c r="F56" s="505"/>
      <c r="G56" s="187"/>
      <c r="H56" s="187"/>
      <c r="I56" s="187"/>
    </row>
    <row r="57" spans="1:9" x14ac:dyDescent="0.3">
      <c r="A57" s="178"/>
      <c r="B57" s="293"/>
      <c r="C57" s="318"/>
      <c r="D57" s="318"/>
      <c r="E57" s="319"/>
      <c r="F57" s="319"/>
      <c r="G57" s="187"/>
      <c r="H57" s="187"/>
      <c r="I57" s="187"/>
    </row>
    <row r="58" spans="1:9" x14ac:dyDescent="0.3">
      <c r="A58" s="540" t="s">
        <v>672</v>
      </c>
      <c r="B58" s="540"/>
      <c r="C58" s="540"/>
      <c r="D58" s="540"/>
      <c r="E58" s="540"/>
      <c r="F58" s="540"/>
      <c r="G58" s="540"/>
      <c r="H58" s="540"/>
      <c r="I58" s="540"/>
    </row>
  </sheetData>
  <sheetProtection algorithmName="SHA-512" hashValue="wst5Q0BJFB6Cm1ey4V3/yv0SzjuuaaFSKnCwOpK82ovHKyUaZG18ODrDICgPepxGDFaJFgSCHkjUKhwqUKqRBw==" saltValue="fkBplOwwezrrYwglNfwu9A==" spinCount="100000" sheet="1" selectLockedCells="1"/>
  <mergeCells count="3">
    <mergeCell ref="E1:I1"/>
    <mergeCell ref="A3:I3"/>
    <mergeCell ref="A58:I58"/>
  </mergeCells>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Q64"/>
  <sheetViews>
    <sheetView workbookViewId="0">
      <selection activeCell="E11" sqref="E11"/>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0.75" style="137" customWidth="1"/>
    <col min="10" max="10" width="11" style="137"/>
    <col min="11" max="11" width="85.33203125" style="137" hidden="1" customWidth="1" outlineLevel="1"/>
    <col min="12" max="12" width="127.25" style="137" hidden="1" customWidth="1" outlineLevel="1"/>
    <col min="13" max="14" width="11" style="137" hidden="1" customWidth="1" outlineLevel="1"/>
    <col min="15" max="15" width="16.5" style="137" hidden="1" customWidth="1" outlineLevel="1"/>
    <col min="16" max="16" width="15.5" style="137" hidden="1" customWidth="1" outlineLevel="1"/>
    <col min="17" max="17" width="11" style="137" collapsed="1"/>
    <col min="18" max="16384" width="11" style="137"/>
  </cols>
  <sheetData>
    <row r="1" spans="1:16" ht="24" customHeight="1" x14ac:dyDescent="0.3">
      <c r="A1" s="306" t="s">
        <v>9</v>
      </c>
      <c r="B1" s="184"/>
      <c r="C1" s="206" t="str">
        <f>+IF(Langage=0,K1,L1)</f>
        <v>Nom de l'assureur :</v>
      </c>
      <c r="D1" s="144"/>
      <c r="E1" s="594">
        <f>'100'!B10</f>
        <v>0</v>
      </c>
      <c r="F1" s="595"/>
      <c r="G1" s="595"/>
      <c r="H1" s="595"/>
      <c r="I1" s="596"/>
      <c r="K1" s="137" t="s">
        <v>1</v>
      </c>
      <c r="L1" s="137" t="s">
        <v>294</v>
      </c>
    </row>
    <row r="2" spans="1:16" ht="24" customHeight="1" x14ac:dyDescent="0.3">
      <c r="A2" s="159"/>
      <c r="B2" s="19"/>
      <c r="C2" s="19"/>
      <c r="D2" s="19"/>
      <c r="E2" s="19"/>
      <c r="F2" s="19"/>
      <c r="G2" s="156"/>
      <c r="H2" s="156"/>
      <c r="I2" s="156"/>
    </row>
    <row r="3" spans="1:16" ht="15" customHeight="1" x14ac:dyDescent="0.3">
      <c r="A3" s="196" t="s">
        <v>43</v>
      </c>
      <c r="B3" s="320"/>
      <c r="C3" s="191" t="str">
        <f>+IF(Langage=0,K3,L3)</f>
        <v>AVENANTS</v>
      </c>
      <c r="D3" s="321"/>
      <c r="E3" s="320"/>
      <c r="F3" s="320"/>
      <c r="G3" s="198"/>
      <c r="H3" s="198"/>
      <c r="I3" s="198"/>
      <c r="K3" s="68" t="s">
        <v>44</v>
      </c>
      <c r="L3" s="137" t="s">
        <v>481</v>
      </c>
    </row>
    <row r="4" spans="1:16" ht="12.75" customHeight="1" x14ac:dyDescent="0.3">
      <c r="A4" s="158"/>
      <c r="B4" s="322"/>
      <c r="C4" s="322"/>
      <c r="D4" s="322"/>
      <c r="E4" s="322"/>
      <c r="F4" s="322"/>
      <c r="G4" s="201"/>
      <c r="H4" s="201"/>
      <c r="I4" s="201"/>
    </row>
    <row r="5" spans="1:16" ht="15" customHeight="1" x14ac:dyDescent="0.3">
      <c r="A5" s="158"/>
      <c r="B5" s="322"/>
      <c r="C5" s="323" t="str">
        <f>+IF(Langage=0,K5,L5)</f>
        <v>Identifier par un X les avenants utilisés pour la tarification des voitures de tourisme</v>
      </c>
      <c r="D5" s="324"/>
      <c r="E5" s="324"/>
      <c r="F5" s="324"/>
      <c r="G5" s="324"/>
      <c r="H5" s="201"/>
      <c r="I5" s="201"/>
      <c r="K5" s="77" t="s">
        <v>482</v>
      </c>
      <c r="L5" s="137" t="s">
        <v>483</v>
      </c>
    </row>
    <row r="6" spans="1:16" ht="15" customHeight="1" x14ac:dyDescent="0.3">
      <c r="A6" s="159"/>
      <c r="B6" s="19"/>
      <c r="C6" s="325" t="str">
        <f>+IF(Langage=0,K6,L6)</f>
        <v>ET</v>
      </c>
      <c r="D6" s="171"/>
      <c r="E6" s="162"/>
      <c r="F6" s="162"/>
      <c r="G6" s="156"/>
      <c r="H6" s="156"/>
      <c r="I6" s="156"/>
      <c r="K6" s="326" t="s">
        <v>13</v>
      </c>
      <c r="L6" s="302" t="s">
        <v>363</v>
      </c>
    </row>
    <row r="7" spans="1:16" ht="15" customHeight="1" x14ac:dyDescent="0.3">
      <c r="A7" s="159"/>
      <c r="B7" s="19"/>
      <c r="C7" s="323" t="str">
        <f>+IF(Langage=0,K7,L7)</f>
        <v>Indiquer si ce critère a été modifié au cours de l'année (excluant les modifications apportées aux tarifs)</v>
      </c>
      <c r="D7" s="162"/>
      <c r="E7" s="162"/>
      <c r="F7" s="162"/>
      <c r="G7" s="162"/>
      <c r="H7" s="162"/>
      <c r="I7" s="156"/>
      <c r="K7" s="77" t="s">
        <v>14</v>
      </c>
      <c r="L7" s="137" t="s">
        <v>484</v>
      </c>
    </row>
    <row r="8" spans="1:16" ht="12.75" customHeight="1" x14ac:dyDescent="0.3">
      <c r="A8" s="159"/>
      <c r="B8" s="19"/>
      <c r="C8" s="19"/>
      <c r="D8" s="19"/>
      <c r="E8" s="19"/>
      <c r="F8" s="19"/>
      <c r="G8" s="156"/>
      <c r="H8" s="156"/>
      <c r="I8" s="156"/>
    </row>
    <row r="9" spans="1:16" ht="22.5" customHeight="1" x14ac:dyDescent="0.3">
      <c r="A9" s="178"/>
      <c r="B9" s="216"/>
      <c r="C9" s="101" t="str">
        <f>+IF(Langage=0,K9,L9)</f>
        <v xml:space="preserve">AVENANTS (F.A.Q.)                   </v>
      </c>
      <c r="D9" s="32"/>
      <c r="E9" s="450" t="str">
        <f>+IF(Langage=0,M9,N9)</f>
        <v>Utilisé ?</v>
      </c>
      <c r="F9" s="107" t="str">
        <f>+IF(Langage=0,O9,P9)</f>
        <v>Modifié en 2023 ?</v>
      </c>
      <c r="G9" s="327"/>
      <c r="H9" s="327"/>
      <c r="I9" s="327"/>
      <c r="K9" s="109" t="s">
        <v>45</v>
      </c>
      <c r="L9" s="302" t="s">
        <v>485</v>
      </c>
      <c r="M9" s="302" t="s">
        <v>15</v>
      </c>
      <c r="N9" s="302" t="s">
        <v>450</v>
      </c>
      <c r="O9" s="106" t="str">
        <f>"Modifié en "&amp;_AF&amp;" ?"</f>
        <v>Modifié en 2023 ?</v>
      </c>
      <c r="P9" s="314" t="str">
        <f>"Change in "&amp;_AF&amp;"?"</f>
        <v>Change in 2023?</v>
      </c>
    </row>
    <row r="10" spans="1:16" ht="22.5" customHeight="1" x14ac:dyDescent="0.3">
      <c r="A10" s="178"/>
      <c r="B10" s="216"/>
      <c r="C10" s="33"/>
      <c r="D10" s="36"/>
      <c r="E10" s="414" t="s">
        <v>107</v>
      </c>
      <c r="F10" s="414" t="s">
        <v>108</v>
      </c>
      <c r="G10" s="327"/>
      <c r="H10" s="327"/>
      <c r="I10" s="327"/>
    </row>
    <row r="11" spans="1:16" ht="33.75" customHeight="1" x14ac:dyDescent="0.35">
      <c r="A11" s="178"/>
      <c r="B11" s="293"/>
      <c r="C11" s="108" t="str">
        <f t="shared" ref="C11:C53" si="0">+IF(Langage=0,K11,L11)</f>
        <v>2 - Conduite de véhicules dont l'assuré désigné n'est pas propriétaire par des conducteurs désignés (Chapitre A)</v>
      </c>
      <c r="D11" s="413" t="s">
        <v>64</v>
      </c>
      <c r="E11" s="502"/>
      <c r="F11" s="503"/>
      <c r="G11" s="187"/>
      <c r="H11" s="187"/>
      <c r="I11" s="187"/>
      <c r="K11" s="110" t="s">
        <v>493</v>
      </c>
      <c r="L11" s="137" t="s">
        <v>492</v>
      </c>
    </row>
    <row r="12" spans="1:16" ht="22.5" customHeight="1" x14ac:dyDescent="0.3">
      <c r="A12" s="178"/>
      <c r="B12" s="293"/>
      <c r="C12" s="108" t="str">
        <f t="shared" si="0"/>
        <v>3 - Garantie responsabilité civile pour le véhicule d'un gouvernement canadien</v>
      </c>
      <c r="D12" s="413" t="s">
        <v>157</v>
      </c>
      <c r="E12" s="502"/>
      <c r="F12" s="503"/>
      <c r="G12" s="187"/>
      <c r="H12" s="187"/>
      <c r="I12" s="187"/>
      <c r="K12" s="110" t="s">
        <v>46</v>
      </c>
      <c r="L12" s="137" t="s">
        <v>486</v>
      </c>
    </row>
    <row r="13" spans="1:16" ht="15" customHeight="1" x14ac:dyDescent="0.3">
      <c r="A13" s="315"/>
      <c r="B13" s="301"/>
      <c r="C13" s="108" t="str">
        <f t="shared" si="0"/>
        <v>4a - Transport d'explosifs</v>
      </c>
      <c r="D13" s="410" t="s">
        <v>180</v>
      </c>
      <c r="E13" s="502"/>
      <c r="F13" s="503"/>
      <c r="G13" s="317"/>
      <c r="H13" s="317"/>
      <c r="I13" s="317"/>
      <c r="K13" s="82" t="s">
        <v>47</v>
      </c>
      <c r="L13" s="137" t="s">
        <v>487</v>
      </c>
    </row>
    <row r="14" spans="1:16" ht="15" customHeight="1" x14ac:dyDescent="0.3">
      <c r="A14" s="315"/>
      <c r="B14" s="301"/>
      <c r="C14" s="108" t="str">
        <f t="shared" si="0"/>
        <v>4b - Transport de substances radioactives</v>
      </c>
      <c r="D14" s="410" t="s">
        <v>181</v>
      </c>
      <c r="E14" s="502"/>
      <c r="F14" s="503"/>
      <c r="G14" s="317"/>
      <c r="H14" s="317"/>
      <c r="I14" s="317"/>
      <c r="K14" s="82" t="s">
        <v>48</v>
      </c>
      <c r="L14" s="137" t="s">
        <v>488</v>
      </c>
    </row>
    <row r="15" spans="1:16" ht="33.75" customHeight="1" x14ac:dyDescent="0.35">
      <c r="A15" s="178"/>
      <c r="B15" s="293"/>
      <c r="C15" s="108" t="str">
        <f t="shared" si="0"/>
        <v>5a - Véhicules loués ou pris en crédit-bail - Modifications lorsque le propriétaire et un locataire ou crédit-preneur sont désignés comme assurés</v>
      </c>
      <c r="D15" s="413" t="s">
        <v>182</v>
      </c>
      <c r="E15" s="502"/>
      <c r="F15" s="503"/>
      <c r="G15" s="187"/>
      <c r="H15" s="187"/>
      <c r="I15" s="187"/>
      <c r="K15" s="110" t="s">
        <v>490</v>
      </c>
      <c r="L15" s="137" t="s">
        <v>489</v>
      </c>
    </row>
    <row r="16" spans="1:16" ht="22.5" customHeight="1" x14ac:dyDescent="0.35">
      <c r="A16" s="178"/>
      <c r="B16" s="293"/>
      <c r="C16" s="108" t="str">
        <f t="shared" si="0"/>
        <v>5b - Véhicules loués pour une période de moins d'un an (par des locataires non désignés)</v>
      </c>
      <c r="D16" s="413" t="s">
        <v>183</v>
      </c>
      <c r="E16" s="502"/>
      <c r="F16" s="503"/>
      <c r="G16" s="187"/>
      <c r="H16" s="187"/>
      <c r="I16" s="187"/>
      <c r="K16" s="110" t="s">
        <v>494</v>
      </c>
      <c r="L16" s="137" t="s">
        <v>491</v>
      </c>
    </row>
    <row r="17" spans="1:12" ht="22.5" customHeight="1" x14ac:dyDescent="0.35">
      <c r="A17" s="178"/>
      <c r="B17" s="293"/>
      <c r="C17" s="108" t="str">
        <f t="shared" si="0"/>
        <v>5c - Véhicules loués à court terme (par des locataires non désignés)</v>
      </c>
      <c r="D17" s="413" t="s">
        <v>184</v>
      </c>
      <c r="E17" s="502"/>
      <c r="F17" s="503"/>
      <c r="G17" s="187"/>
      <c r="H17" s="187"/>
      <c r="I17" s="187"/>
      <c r="K17" s="110" t="s">
        <v>496</v>
      </c>
      <c r="L17" s="137" t="s">
        <v>495</v>
      </c>
    </row>
    <row r="18" spans="1:12" ht="15" customHeight="1" x14ac:dyDescent="0.35">
      <c r="A18" s="315"/>
      <c r="B18" s="301"/>
      <c r="C18" s="108" t="str">
        <f t="shared" si="0"/>
        <v>5d - Détournements de véhicules loués (Chapitre B)</v>
      </c>
      <c r="D18" s="410" t="s">
        <v>185</v>
      </c>
      <c r="E18" s="502"/>
      <c r="F18" s="503"/>
      <c r="G18" s="317"/>
      <c r="H18" s="317"/>
      <c r="I18" s="317"/>
      <c r="K18" s="82" t="s">
        <v>498</v>
      </c>
      <c r="L18" s="137" t="s">
        <v>497</v>
      </c>
    </row>
    <row r="19" spans="1:12" ht="15" customHeight="1" x14ac:dyDescent="0.35">
      <c r="A19" s="315"/>
      <c r="B19" s="301"/>
      <c r="C19" s="108" t="str">
        <f t="shared" si="0"/>
        <v>8 - Franchise pour les dommages matériels (Chapitre A)</v>
      </c>
      <c r="D19" s="410" t="s">
        <v>186</v>
      </c>
      <c r="E19" s="502"/>
      <c r="F19" s="503"/>
      <c r="G19" s="317"/>
      <c r="H19" s="317"/>
      <c r="I19" s="317"/>
      <c r="K19" s="82" t="s">
        <v>500</v>
      </c>
      <c r="L19" s="137" t="s">
        <v>499</v>
      </c>
    </row>
    <row r="20" spans="1:12" ht="22.5" customHeight="1" x14ac:dyDescent="0.35">
      <c r="A20" s="178"/>
      <c r="B20" s="293"/>
      <c r="C20" s="108" t="str">
        <f t="shared" si="0"/>
        <v>8a - Franchise pour les dommages matériels et les dommages corporels (Chapitre A)</v>
      </c>
      <c r="D20" s="413" t="s">
        <v>187</v>
      </c>
      <c r="E20" s="502"/>
      <c r="F20" s="503"/>
      <c r="G20" s="187"/>
      <c r="H20" s="187"/>
      <c r="I20" s="187"/>
      <c r="K20" s="110" t="s">
        <v>501</v>
      </c>
      <c r="L20" s="137" t="s">
        <v>502</v>
      </c>
    </row>
    <row r="21" spans="1:12" ht="15" customHeight="1" x14ac:dyDescent="0.3">
      <c r="A21" s="178"/>
      <c r="B21" s="293"/>
      <c r="C21" s="108" t="str">
        <f t="shared" si="0"/>
        <v>9 - Exclusion du risque maritime (pour véhicules amphibies)</v>
      </c>
      <c r="D21" s="413" t="s">
        <v>65</v>
      </c>
      <c r="E21" s="502"/>
      <c r="F21" s="503"/>
      <c r="G21" s="187"/>
      <c r="H21" s="187"/>
      <c r="I21" s="187"/>
      <c r="K21" s="110" t="s">
        <v>49</v>
      </c>
      <c r="L21" s="137" t="s">
        <v>503</v>
      </c>
    </row>
    <row r="22" spans="1:12" ht="22.5" customHeight="1" x14ac:dyDescent="0.35">
      <c r="A22" s="178"/>
      <c r="B22" s="293"/>
      <c r="C22" s="108" t="str">
        <f t="shared" si="0"/>
        <v>13c - Restriction de la protection 3 pour les vitres du véhicule (Chapitre B)</v>
      </c>
      <c r="D22" s="413" t="s">
        <v>173</v>
      </c>
      <c r="E22" s="502"/>
      <c r="F22" s="503"/>
      <c r="G22" s="187"/>
      <c r="H22" s="187"/>
      <c r="I22" s="187"/>
      <c r="K22" s="110" t="s">
        <v>505</v>
      </c>
      <c r="L22" s="137" t="s">
        <v>504</v>
      </c>
    </row>
    <row r="23" spans="1:12" ht="15" customHeight="1" x14ac:dyDescent="0.3">
      <c r="A23" s="178"/>
      <c r="B23" s="293"/>
      <c r="C23" s="108" t="str">
        <f t="shared" si="0"/>
        <v>16 - Suspension de garanties lors du remisage du véhicule</v>
      </c>
      <c r="D23" s="413" t="s">
        <v>188</v>
      </c>
      <c r="E23" s="502"/>
      <c r="F23" s="503"/>
      <c r="G23" s="187"/>
      <c r="H23" s="187"/>
      <c r="I23" s="187"/>
      <c r="K23" s="110" t="s">
        <v>50</v>
      </c>
      <c r="L23" s="137" t="s">
        <v>506</v>
      </c>
    </row>
    <row r="24" spans="1:12" ht="22.5" customHeight="1" x14ac:dyDescent="0.3">
      <c r="A24" s="178"/>
      <c r="B24" s="293"/>
      <c r="C24" s="108" t="str">
        <f t="shared" si="0"/>
        <v>17 - Remise en vigueur des garanties après le remisage du véhicule</v>
      </c>
      <c r="D24" s="413" t="s">
        <v>189</v>
      </c>
      <c r="E24" s="502"/>
      <c r="F24" s="503"/>
      <c r="G24" s="187"/>
      <c r="H24" s="187"/>
      <c r="I24" s="187"/>
      <c r="K24" s="110" t="s">
        <v>51</v>
      </c>
      <c r="L24" s="137" t="s">
        <v>507</v>
      </c>
    </row>
    <row r="25" spans="1:12" ht="15" customHeight="1" x14ac:dyDescent="0.35">
      <c r="A25" s="315"/>
      <c r="B25" s="301"/>
      <c r="C25" s="108" t="str">
        <f t="shared" si="0"/>
        <v>19 - Limitation de l'indemnité (Chapitre B)</v>
      </c>
      <c r="D25" s="410" t="s">
        <v>190</v>
      </c>
      <c r="E25" s="502"/>
      <c r="F25" s="503"/>
      <c r="G25" s="317"/>
      <c r="H25" s="317"/>
      <c r="I25" s="317"/>
      <c r="K25" s="82" t="s">
        <v>509</v>
      </c>
      <c r="L25" s="137" t="s">
        <v>508</v>
      </c>
    </row>
    <row r="26" spans="1:12" ht="15" customHeight="1" x14ac:dyDescent="0.35">
      <c r="A26" s="315"/>
      <c r="B26" s="301"/>
      <c r="C26" s="108" t="str">
        <f t="shared" si="0"/>
        <v>20 - Frais de déplacement (Chapitre B)</v>
      </c>
      <c r="D26" s="410" t="s">
        <v>191</v>
      </c>
      <c r="E26" s="502"/>
      <c r="F26" s="503"/>
      <c r="G26" s="317"/>
      <c r="H26" s="317"/>
      <c r="I26" s="317"/>
      <c r="K26" s="82" t="s">
        <v>511</v>
      </c>
      <c r="L26" s="137" t="s">
        <v>510</v>
      </c>
    </row>
    <row r="27" spans="1:12" ht="22.5" customHeight="1" x14ac:dyDescent="0.35">
      <c r="A27" s="178"/>
      <c r="B27" s="293"/>
      <c r="C27" s="108" t="str">
        <f t="shared" si="0"/>
        <v>20a - Frais de déplacement (formule étendue) (Chapitre B)</v>
      </c>
      <c r="D27" s="413" t="s">
        <v>192</v>
      </c>
      <c r="E27" s="502"/>
      <c r="F27" s="503"/>
      <c r="G27" s="187"/>
      <c r="H27" s="187"/>
      <c r="I27" s="187"/>
      <c r="K27" s="110" t="s">
        <v>513</v>
      </c>
      <c r="L27" s="137" t="s">
        <v>512</v>
      </c>
    </row>
    <row r="28" spans="1:12" ht="22.5" customHeight="1" x14ac:dyDescent="0.35">
      <c r="A28" s="178"/>
      <c r="B28" s="293"/>
      <c r="C28" s="108" t="str">
        <f t="shared" si="0"/>
        <v>20b - Frais de déplacement et perte de revenu (Chapitre B)</v>
      </c>
      <c r="D28" s="413" t="s">
        <v>193</v>
      </c>
      <c r="E28" s="502"/>
      <c r="F28" s="503"/>
      <c r="G28" s="187"/>
      <c r="H28" s="187"/>
      <c r="I28" s="187"/>
      <c r="K28" s="110" t="s">
        <v>550</v>
      </c>
      <c r="L28" s="137" t="s">
        <v>552</v>
      </c>
    </row>
    <row r="29" spans="1:12" ht="22.5" customHeight="1" x14ac:dyDescent="0.35">
      <c r="A29" s="178"/>
      <c r="B29" s="293"/>
      <c r="C29" s="108" t="str">
        <f t="shared" si="0"/>
        <v>20c - Frais de déplacement et perte de revenu (formule étendue) (Chapitre B)</v>
      </c>
      <c r="D29" s="413" t="s">
        <v>194</v>
      </c>
      <c r="E29" s="502"/>
      <c r="F29" s="503"/>
      <c r="G29" s="187"/>
      <c r="H29" s="187"/>
      <c r="I29" s="187"/>
      <c r="K29" s="110" t="s">
        <v>551</v>
      </c>
      <c r="L29" s="137" t="s">
        <v>553</v>
      </c>
    </row>
    <row r="30" spans="1:12" ht="22.5" customHeight="1" x14ac:dyDescent="0.35">
      <c r="A30" s="178"/>
      <c r="B30" s="293"/>
      <c r="C30" s="108" t="str">
        <f t="shared" si="0"/>
        <v>21a - Assurance des parcs automobiles (avec ajustement mensuel de la prime d'assurance)</v>
      </c>
      <c r="D30" s="413" t="s">
        <v>195</v>
      </c>
      <c r="E30" s="502"/>
      <c r="F30" s="503"/>
      <c r="G30" s="187"/>
      <c r="H30" s="187"/>
      <c r="I30" s="187"/>
      <c r="K30" s="110" t="s">
        <v>515</v>
      </c>
      <c r="L30" s="137" t="s">
        <v>514</v>
      </c>
    </row>
    <row r="31" spans="1:12" ht="22.5" customHeight="1" x14ac:dyDescent="0.35">
      <c r="A31" s="178"/>
      <c r="B31" s="293"/>
      <c r="C31" s="108" t="str">
        <f t="shared" si="0"/>
        <v>21b - Assurance des parcs automobiles (avec ajustement annuel de la prime d'assurance)</v>
      </c>
      <c r="D31" s="413" t="s">
        <v>66</v>
      </c>
      <c r="E31" s="502"/>
      <c r="F31" s="503"/>
      <c r="G31" s="187"/>
      <c r="H31" s="187"/>
      <c r="I31" s="187"/>
      <c r="K31" s="110" t="s">
        <v>517</v>
      </c>
      <c r="L31" s="137" t="s">
        <v>516</v>
      </c>
    </row>
    <row r="32" spans="1:12" ht="15" customHeight="1" x14ac:dyDescent="0.35">
      <c r="A32" s="315"/>
      <c r="B32" s="301"/>
      <c r="C32" s="108" t="str">
        <f t="shared" si="0"/>
        <v>23a - Préavis au créancier (Chapitre B)</v>
      </c>
      <c r="D32" s="410" t="s">
        <v>158</v>
      </c>
      <c r="E32" s="502"/>
      <c r="F32" s="503"/>
      <c r="G32" s="317"/>
      <c r="H32" s="317"/>
      <c r="I32" s="317"/>
      <c r="K32" s="82" t="s">
        <v>519</v>
      </c>
      <c r="L32" s="137" t="s">
        <v>518</v>
      </c>
    </row>
    <row r="33" spans="1:12" ht="15" customHeight="1" x14ac:dyDescent="0.35">
      <c r="A33" s="315"/>
      <c r="B33" s="301"/>
      <c r="C33" s="108" t="str">
        <f t="shared" si="0"/>
        <v>23b - Garantie accordée au créancier (Chapitre B)</v>
      </c>
      <c r="D33" s="410" t="s">
        <v>159</v>
      </c>
      <c r="E33" s="502"/>
      <c r="F33" s="503"/>
      <c r="G33" s="317"/>
      <c r="H33" s="317"/>
      <c r="I33" s="317"/>
      <c r="K33" s="82" t="s">
        <v>521</v>
      </c>
      <c r="L33" s="137" t="s">
        <v>520</v>
      </c>
    </row>
    <row r="34" spans="1:12" ht="22.5" customHeight="1" x14ac:dyDescent="0.35">
      <c r="A34" s="178"/>
      <c r="B34" s="293"/>
      <c r="C34" s="108" t="str">
        <f t="shared" si="0"/>
        <v>24 - Suspension de garanties pour le matériel de lutte contre l'incendie (Chapitre B)</v>
      </c>
      <c r="D34" s="413" t="s">
        <v>160</v>
      </c>
      <c r="E34" s="502"/>
      <c r="F34" s="503"/>
      <c r="G34" s="187"/>
      <c r="H34" s="187"/>
      <c r="I34" s="187"/>
      <c r="K34" s="110" t="s">
        <v>523</v>
      </c>
      <c r="L34" s="137" t="s">
        <v>522</v>
      </c>
    </row>
    <row r="35" spans="1:12" ht="15" customHeight="1" x14ac:dyDescent="0.3">
      <c r="A35" s="315"/>
      <c r="B35" s="301"/>
      <c r="C35" s="108" t="str">
        <f t="shared" si="0"/>
        <v>25 - Modifications des Conditions particulières</v>
      </c>
      <c r="D35" s="410" t="s">
        <v>161</v>
      </c>
      <c r="E35" s="502"/>
      <c r="F35" s="503"/>
      <c r="G35" s="317"/>
      <c r="H35" s="317"/>
      <c r="I35" s="317"/>
      <c r="K35" s="82" t="s">
        <v>52</v>
      </c>
      <c r="L35" s="137" t="s">
        <v>524</v>
      </c>
    </row>
    <row r="36" spans="1:12" ht="45" customHeight="1" x14ac:dyDescent="0.35">
      <c r="A36" s="178"/>
      <c r="B36" s="293"/>
      <c r="C36" s="108" t="str">
        <f t="shared" si="0"/>
        <v>27 - Responsabilité civile du fait de dommages causés à des véhicules dont l'assuré désigné n'est pas propriétaire (incluant les véhicules fournis par un employeur) (Chapitre A)</v>
      </c>
      <c r="D36" s="413" t="s">
        <v>162</v>
      </c>
      <c r="E36" s="502"/>
      <c r="F36" s="503"/>
      <c r="G36" s="187"/>
      <c r="H36" s="187"/>
      <c r="I36" s="187"/>
      <c r="K36" s="110" t="s">
        <v>525</v>
      </c>
      <c r="L36" s="137" t="s">
        <v>527</v>
      </c>
    </row>
    <row r="37" spans="1:12" ht="45" customHeight="1" x14ac:dyDescent="0.35">
      <c r="A37" s="178"/>
      <c r="B37" s="293"/>
      <c r="C37" s="108" t="str">
        <f t="shared" si="0"/>
        <v>27a - Responsabilité civile du fait de dommages causés à des véhicules dont l'assuré désigné n'est pas propriétaire (excluant les véhicules fournis par un employeur) (Chapitre A)</v>
      </c>
      <c r="D37" s="413" t="s">
        <v>196</v>
      </c>
      <c r="E37" s="502"/>
      <c r="F37" s="503"/>
      <c r="G37" s="187"/>
      <c r="H37" s="187"/>
      <c r="I37" s="187"/>
      <c r="K37" s="110" t="s">
        <v>528</v>
      </c>
      <c r="L37" s="137" t="s">
        <v>526</v>
      </c>
    </row>
    <row r="38" spans="1:12" ht="15" customHeight="1" x14ac:dyDescent="0.3">
      <c r="A38" s="178"/>
      <c r="B38" s="293"/>
      <c r="C38" s="108" t="str">
        <f t="shared" si="0"/>
        <v>28 - Restriction de garanties pour les conducteurs désignés</v>
      </c>
      <c r="D38" s="413" t="s">
        <v>197</v>
      </c>
      <c r="E38" s="502"/>
      <c r="F38" s="503"/>
      <c r="G38" s="187"/>
      <c r="H38" s="187"/>
      <c r="I38" s="187"/>
      <c r="K38" s="110" t="s">
        <v>53</v>
      </c>
      <c r="L38" s="137" t="s">
        <v>529</v>
      </c>
    </row>
    <row r="39" spans="1:12" ht="22.5" customHeight="1" x14ac:dyDescent="0.35">
      <c r="A39" s="178"/>
      <c r="B39" s="293"/>
      <c r="C39" s="108" t="str">
        <f t="shared" si="0"/>
        <v>28b - Modification du montant d'assurance sur les lieux d'un aérodrome (Chapitre A)</v>
      </c>
      <c r="D39" s="413" t="s">
        <v>198</v>
      </c>
      <c r="E39" s="502"/>
      <c r="F39" s="503"/>
      <c r="G39" s="187"/>
      <c r="H39" s="187"/>
      <c r="I39" s="187"/>
      <c r="K39" s="110" t="s">
        <v>531</v>
      </c>
      <c r="L39" s="137" t="s">
        <v>530</v>
      </c>
    </row>
    <row r="40" spans="1:12" ht="15" customHeight="1" x14ac:dyDescent="0.3">
      <c r="A40" s="178"/>
      <c r="B40" s="293"/>
      <c r="C40" s="108" t="str">
        <f t="shared" si="0"/>
        <v>29 - Extension de garanties pour les conducteurs désignés</v>
      </c>
      <c r="D40" s="413" t="s">
        <v>199</v>
      </c>
      <c r="E40" s="502"/>
      <c r="F40" s="503"/>
      <c r="G40" s="187"/>
      <c r="H40" s="187"/>
      <c r="I40" s="187"/>
      <c r="K40" s="110" t="s">
        <v>54</v>
      </c>
      <c r="L40" s="137" t="s">
        <v>532</v>
      </c>
    </row>
    <row r="41" spans="1:12" ht="22.5" customHeight="1" x14ac:dyDescent="0.35">
      <c r="A41" s="178"/>
      <c r="B41" s="293"/>
      <c r="C41" s="108" t="str">
        <f t="shared" si="0"/>
        <v>30 - Restriction des garanties pour certains équipements et matériel fixés au véhicule (Chapitre A)</v>
      </c>
      <c r="D41" s="413" t="s">
        <v>67</v>
      </c>
      <c r="E41" s="502"/>
      <c r="F41" s="503"/>
      <c r="G41" s="187"/>
      <c r="H41" s="187"/>
      <c r="I41" s="187"/>
      <c r="K41" s="110" t="s">
        <v>534</v>
      </c>
      <c r="L41" s="137" t="s">
        <v>533</v>
      </c>
    </row>
    <row r="42" spans="1:12" ht="15" customHeight="1" x14ac:dyDescent="0.3">
      <c r="A42" s="315"/>
      <c r="B42" s="301"/>
      <c r="C42" s="108" t="str">
        <f t="shared" si="0"/>
        <v>31 - Équipement n'appartenant pas à l'assuré désigné</v>
      </c>
      <c r="D42" s="410" t="s">
        <v>200</v>
      </c>
      <c r="E42" s="502"/>
      <c r="F42" s="503"/>
      <c r="G42" s="317"/>
      <c r="H42" s="317"/>
      <c r="I42" s="317"/>
      <c r="K42" s="82" t="s">
        <v>55</v>
      </c>
      <c r="L42" s="137" t="s">
        <v>535</v>
      </c>
    </row>
    <row r="43" spans="1:12" ht="15" customHeight="1" x14ac:dyDescent="0.3">
      <c r="A43" s="315"/>
      <c r="B43" s="301"/>
      <c r="C43" s="108" t="str">
        <f t="shared" si="0"/>
        <v>32 - Véhicules à but uniquement récréatif</v>
      </c>
      <c r="D43" s="410" t="s">
        <v>201</v>
      </c>
      <c r="E43" s="502"/>
      <c r="F43" s="503"/>
      <c r="G43" s="317"/>
      <c r="H43" s="317"/>
      <c r="I43" s="317"/>
      <c r="K43" s="82" t="s">
        <v>56</v>
      </c>
      <c r="L43" s="137" t="s">
        <v>536</v>
      </c>
    </row>
    <row r="44" spans="1:12" ht="15" customHeight="1" x14ac:dyDescent="0.3">
      <c r="A44" s="315"/>
      <c r="B44" s="301"/>
      <c r="C44" s="108" t="str">
        <f t="shared" si="0"/>
        <v>33 - Assurance des frais d'assistance routière</v>
      </c>
      <c r="D44" s="410" t="s">
        <v>202</v>
      </c>
      <c r="E44" s="502"/>
      <c r="F44" s="503"/>
      <c r="G44" s="317"/>
      <c r="H44" s="317"/>
      <c r="I44" s="317"/>
      <c r="K44" s="82" t="s">
        <v>57</v>
      </c>
      <c r="L44" s="137" t="s">
        <v>537</v>
      </c>
    </row>
    <row r="45" spans="1:12" ht="15" customHeight="1" x14ac:dyDescent="0.3">
      <c r="A45" s="315"/>
      <c r="B45" s="301"/>
      <c r="C45" s="108" t="str">
        <f t="shared" si="0"/>
        <v>34 - Assurance de personnes</v>
      </c>
      <c r="D45" s="410" t="s">
        <v>203</v>
      </c>
      <c r="E45" s="502"/>
      <c r="F45" s="503"/>
      <c r="G45" s="317"/>
      <c r="H45" s="317"/>
      <c r="I45" s="317"/>
      <c r="K45" s="82" t="s">
        <v>58</v>
      </c>
      <c r="L45" s="137" t="s">
        <v>538</v>
      </c>
    </row>
    <row r="46" spans="1:12" ht="22.5" customHeight="1" x14ac:dyDescent="0.35">
      <c r="A46" s="178"/>
      <c r="B46" s="293"/>
      <c r="C46" s="108" t="str">
        <f t="shared" si="0"/>
        <v>34 (A-B) - Assurance de personnes (modifications des montants d'assurance ou des personnes assurées)</v>
      </c>
      <c r="D46" s="413" t="s">
        <v>204</v>
      </c>
      <c r="E46" s="502"/>
      <c r="F46" s="503"/>
      <c r="G46" s="187"/>
      <c r="H46" s="187"/>
      <c r="I46" s="187"/>
      <c r="K46" s="110" t="s">
        <v>59</v>
      </c>
      <c r="L46" s="137" t="s">
        <v>539</v>
      </c>
    </row>
    <row r="47" spans="1:12" ht="22.5" customHeight="1" x14ac:dyDescent="0.35">
      <c r="A47" s="178"/>
      <c r="B47" s="293"/>
      <c r="C47" s="108" t="str">
        <f t="shared" si="0"/>
        <v>37 (A-B) - Modification aux garanties pour les accessoires électroniques (Chapitre B)</v>
      </c>
      <c r="D47" s="413" t="s">
        <v>205</v>
      </c>
      <c r="E47" s="502"/>
      <c r="F47" s="503"/>
      <c r="G47" s="187"/>
      <c r="H47" s="187"/>
      <c r="I47" s="187"/>
      <c r="K47" s="110" t="s">
        <v>541</v>
      </c>
      <c r="L47" s="137" t="s">
        <v>540</v>
      </c>
    </row>
    <row r="48" spans="1:12" ht="15" customHeight="1" x14ac:dyDescent="0.35">
      <c r="A48" s="597"/>
      <c r="B48" s="328"/>
      <c r="C48" s="108" t="str">
        <f t="shared" si="0"/>
        <v>40 - Franchise en cas d'incendie (Chapitre B)</v>
      </c>
      <c r="D48" s="410" t="s">
        <v>206</v>
      </c>
      <c r="E48" s="502"/>
      <c r="F48" s="503"/>
      <c r="G48" s="317"/>
      <c r="H48" s="317"/>
      <c r="I48" s="317"/>
      <c r="K48" s="82" t="s">
        <v>543</v>
      </c>
      <c r="L48" s="137" t="s">
        <v>542</v>
      </c>
    </row>
    <row r="49" spans="1:12" ht="15" customHeight="1" x14ac:dyDescent="0.35">
      <c r="A49" s="597"/>
      <c r="B49" s="329"/>
      <c r="C49" s="108" t="str">
        <f t="shared" si="0"/>
        <v>41 - Modification aux franchises (Chapitre B)</v>
      </c>
      <c r="D49" s="410" t="s">
        <v>207</v>
      </c>
      <c r="E49" s="502"/>
      <c r="F49" s="503"/>
      <c r="G49" s="317"/>
      <c r="H49" s="317"/>
      <c r="I49" s="317"/>
      <c r="K49" s="82" t="s">
        <v>545</v>
      </c>
      <c r="L49" s="137" t="s">
        <v>544</v>
      </c>
    </row>
    <row r="50" spans="1:12" ht="15" customHeight="1" x14ac:dyDescent="0.35">
      <c r="A50" s="597"/>
      <c r="B50" s="330"/>
      <c r="C50" s="108" t="str">
        <f t="shared" si="0"/>
        <v>43 (A à F) - Modification à l'indemnisation (Chapitre B)</v>
      </c>
      <c r="D50" s="410" t="s">
        <v>208</v>
      </c>
      <c r="E50" s="502"/>
      <c r="F50" s="503"/>
      <c r="G50" s="187"/>
      <c r="H50" s="187"/>
      <c r="I50" s="187"/>
      <c r="K50" s="82" t="s">
        <v>60</v>
      </c>
      <c r="L50" s="137" t="s">
        <v>546</v>
      </c>
    </row>
    <row r="51" spans="1:12" ht="22.5" customHeight="1" x14ac:dyDescent="0.3">
      <c r="A51" s="158"/>
      <c r="B51" s="448"/>
      <c r="C51" s="108" t="str">
        <f t="shared" si="0"/>
        <v>44 - Ajouts de pays ou d'endroits pour l'application des garanties</v>
      </c>
      <c r="D51" s="413" t="s">
        <v>68</v>
      </c>
      <c r="E51" s="502"/>
      <c r="F51" s="503"/>
      <c r="G51" s="187"/>
      <c r="H51" s="187"/>
      <c r="I51" s="187"/>
      <c r="K51" s="110" t="s">
        <v>61</v>
      </c>
      <c r="L51" s="137" t="s">
        <v>547</v>
      </c>
    </row>
    <row r="52" spans="1:12" ht="22.5" customHeight="1" x14ac:dyDescent="0.35">
      <c r="A52" s="178"/>
      <c r="B52" s="293"/>
      <c r="C52" s="108" t="str">
        <f t="shared" si="0"/>
        <v>45 - Engagement formel visant le risque de vol d'un véhicule en entier (Chapitre B)</v>
      </c>
      <c r="D52" s="413" t="s">
        <v>163</v>
      </c>
      <c r="E52" s="504"/>
      <c r="F52" s="505"/>
      <c r="G52" s="187"/>
      <c r="H52" s="187"/>
      <c r="I52" s="187"/>
      <c r="K52" s="110" t="s">
        <v>549</v>
      </c>
      <c r="L52" s="137" t="s">
        <v>548</v>
      </c>
    </row>
    <row r="53" spans="1:12" ht="15" customHeight="1" x14ac:dyDescent="0.3">
      <c r="A53" s="158"/>
      <c r="B53" s="448"/>
      <c r="C53" s="436" t="str">
        <f t="shared" si="0"/>
        <v>Autres avenants ? Veuillez préciser.</v>
      </c>
      <c r="D53" s="35"/>
      <c r="E53" s="415"/>
      <c r="F53" s="416"/>
      <c r="G53" s="331"/>
      <c r="H53" s="187"/>
      <c r="I53" s="187"/>
      <c r="K53" s="92" t="s">
        <v>554</v>
      </c>
      <c r="L53" s="137" t="s">
        <v>555</v>
      </c>
    </row>
    <row r="54" spans="1:12" ht="15" customHeight="1" x14ac:dyDescent="0.3">
      <c r="A54" s="178"/>
      <c r="B54" s="293"/>
      <c r="C54" s="506"/>
      <c r="D54" s="435">
        <v>100</v>
      </c>
      <c r="E54" s="502"/>
      <c r="F54" s="503"/>
      <c r="G54" s="190"/>
      <c r="H54" s="187"/>
      <c r="I54" s="187"/>
    </row>
    <row r="55" spans="1:12" ht="15" customHeight="1" x14ac:dyDescent="0.3">
      <c r="A55" s="178"/>
      <c r="B55" s="293"/>
      <c r="C55" s="506"/>
      <c r="D55" s="435">
        <v>101</v>
      </c>
      <c r="E55" s="502"/>
      <c r="F55" s="503"/>
      <c r="G55" s="190"/>
      <c r="H55" s="187"/>
      <c r="I55" s="187"/>
    </row>
    <row r="56" spans="1:12" ht="15" customHeight="1" x14ac:dyDescent="0.3">
      <c r="A56" s="178"/>
      <c r="B56" s="293"/>
      <c r="C56" s="506"/>
      <c r="D56" s="435">
        <v>102</v>
      </c>
      <c r="E56" s="502"/>
      <c r="F56" s="503"/>
      <c r="G56" s="190"/>
      <c r="H56" s="187"/>
      <c r="I56" s="187"/>
    </row>
    <row r="57" spans="1:12" ht="15" customHeight="1" x14ac:dyDescent="0.3">
      <c r="A57" s="178"/>
      <c r="B57" s="293"/>
      <c r="C57" s="506"/>
      <c r="D57" s="435">
        <v>103</v>
      </c>
      <c r="E57" s="502"/>
      <c r="F57" s="503"/>
      <c r="G57" s="190"/>
      <c r="H57" s="187"/>
      <c r="I57" s="187"/>
    </row>
    <row r="58" spans="1:12" ht="15" customHeight="1" x14ac:dyDescent="0.3">
      <c r="A58" s="178"/>
      <c r="B58" s="293"/>
      <c r="C58" s="506"/>
      <c r="D58" s="435">
        <v>104</v>
      </c>
      <c r="E58" s="502"/>
      <c r="F58" s="503"/>
      <c r="G58" s="190"/>
      <c r="H58" s="187"/>
      <c r="I58" s="187"/>
    </row>
    <row r="59" spans="1:12" ht="15" customHeight="1" x14ac:dyDescent="0.3">
      <c r="A59" s="178"/>
      <c r="B59" s="293"/>
      <c r="C59" s="506"/>
      <c r="D59" s="435">
        <v>105</v>
      </c>
      <c r="E59" s="502"/>
      <c r="F59" s="503"/>
      <c r="G59" s="190"/>
      <c r="H59" s="187"/>
      <c r="I59" s="187"/>
    </row>
    <row r="60" spans="1:12" ht="15" customHeight="1" x14ac:dyDescent="0.3">
      <c r="A60" s="178"/>
      <c r="B60" s="293"/>
      <c r="C60" s="506"/>
      <c r="D60" s="435">
        <v>106</v>
      </c>
      <c r="E60" s="502"/>
      <c r="F60" s="503"/>
      <c r="G60" s="190"/>
      <c r="H60" s="187"/>
      <c r="I60" s="187"/>
    </row>
    <row r="61" spans="1:12" ht="15" customHeight="1" x14ac:dyDescent="0.3">
      <c r="A61" s="178"/>
      <c r="B61" s="293"/>
      <c r="C61" s="506"/>
      <c r="D61" s="435">
        <v>107</v>
      </c>
      <c r="E61" s="502"/>
      <c r="F61" s="503"/>
      <c r="G61" s="190"/>
      <c r="H61" s="187"/>
      <c r="I61" s="187"/>
    </row>
    <row r="62" spans="1:12" ht="15" customHeight="1" x14ac:dyDescent="0.3">
      <c r="A62" s="178"/>
      <c r="B62" s="293"/>
      <c r="C62" s="507"/>
      <c r="D62" s="435">
        <v>108</v>
      </c>
      <c r="E62" s="504"/>
      <c r="F62" s="505"/>
      <c r="G62" s="190"/>
      <c r="H62" s="187"/>
      <c r="I62" s="187"/>
    </row>
    <row r="64" spans="1:12" x14ac:dyDescent="0.3">
      <c r="A64" s="540" t="s">
        <v>673</v>
      </c>
      <c r="B64" s="540"/>
      <c r="C64" s="540"/>
      <c r="D64" s="540"/>
      <c r="E64" s="540"/>
      <c r="F64" s="540"/>
      <c r="G64" s="540"/>
      <c r="H64" s="540"/>
      <c r="I64" s="540"/>
    </row>
  </sheetData>
  <sheetProtection algorithmName="SHA-512" hashValue="ySIfcLuhd08gtFMM+HkrugJO4g06wwFR/JH0zAb3AFpZMHuw8Y5DclRcXIAkbQpPUu75ajNjHzGjY1MAnAqf5g==" saltValue="0kbJBEYRPyRu/ny6Ys5G2Q==" spinCount="100000" sheet="1" selectLockedCells="1"/>
  <mergeCells count="3">
    <mergeCell ref="A48:A50"/>
    <mergeCell ref="E1:I1"/>
    <mergeCell ref="A64:I64"/>
  </mergeCells>
  <pageMargins left="0.7" right="0.7" top="0.75" bottom="0.75" header="0.3" footer="0.3"/>
  <pageSetup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O53"/>
  <sheetViews>
    <sheetView workbookViewId="0">
      <selection activeCell="F10" sqref="F10"/>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10.75" style="137" customWidth="1"/>
    <col min="5" max="5" width="3.5" style="137" bestFit="1" customWidth="1"/>
    <col min="6" max="9" width="10.75" style="137" customWidth="1"/>
    <col min="10" max="10" width="11" style="137"/>
    <col min="11" max="11" width="96.33203125" style="137" hidden="1" customWidth="1" outlineLevel="1"/>
    <col min="12" max="12" width="102.5" style="137" hidden="1" customWidth="1" outlineLevel="1"/>
    <col min="13" max="13" width="21.58203125" style="137" hidden="1" customWidth="1" outlineLevel="1"/>
    <col min="14" max="14" width="18.75" style="137" hidden="1" customWidth="1" outlineLevel="1"/>
    <col min="15" max="15" width="11" style="137" collapsed="1"/>
    <col min="16" max="16384" width="11" style="137"/>
  </cols>
  <sheetData>
    <row r="1" spans="1:14" ht="24" customHeight="1" x14ac:dyDescent="0.3">
      <c r="A1" s="306" t="s">
        <v>9</v>
      </c>
      <c r="B1" s="184"/>
      <c r="C1" s="206" t="str">
        <f>+IF(Langage=0,K1,L1)</f>
        <v>Nom de l'assureur :</v>
      </c>
      <c r="D1" s="144"/>
      <c r="E1" s="594">
        <f>'100'!B10</f>
        <v>0</v>
      </c>
      <c r="F1" s="595"/>
      <c r="G1" s="595"/>
      <c r="H1" s="595"/>
      <c r="I1" s="596"/>
      <c r="K1" s="137" t="s">
        <v>1</v>
      </c>
      <c r="L1" s="137" t="s">
        <v>294</v>
      </c>
    </row>
    <row r="2" spans="1:14" ht="24" customHeight="1" x14ac:dyDescent="0.3">
      <c r="A2" s="159"/>
      <c r="B2" s="19"/>
      <c r="C2" s="19"/>
      <c r="D2" s="19"/>
      <c r="E2" s="19"/>
      <c r="F2" s="19"/>
      <c r="G2" s="156"/>
      <c r="H2" s="156"/>
      <c r="I2" s="156"/>
    </row>
    <row r="3" spans="1:14" ht="15" customHeight="1" x14ac:dyDescent="0.3">
      <c r="A3" s="167" t="s">
        <v>62</v>
      </c>
      <c r="B3" s="332"/>
      <c r="C3" s="191" t="str">
        <f>+IF(Langage=0,K3,L3)</f>
        <v>RENSEIGNEMENTS QUANT AUX CHANGEMENTS DE TARIFS POUR LES AFFAIRES DIRECTES SOUSCRITES</v>
      </c>
      <c r="D3" s="169"/>
      <c r="E3" s="169"/>
      <c r="F3" s="169"/>
      <c r="G3" s="169"/>
      <c r="H3" s="169"/>
      <c r="I3" s="169"/>
      <c r="K3" s="137" t="s">
        <v>558</v>
      </c>
      <c r="L3" s="137" t="s">
        <v>357</v>
      </c>
    </row>
    <row r="4" spans="1:14" ht="12.75" customHeight="1" x14ac:dyDescent="0.3">
      <c r="A4" s="159"/>
      <c r="B4" s="273"/>
      <c r="C4" s="19"/>
      <c r="D4" s="19"/>
      <c r="E4" s="19"/>
      <c r="F4" s="333"/>
      <c r="G4" s="19"/>
      <c r="H4" s="19"/>
      <c r="I4" s="19"/>
    </row>
    <row r="5" spans="1:14" ht="15" customHeight="1" x14ac:dyDescent="0.3">
      <c r="A5" s="158"/>
      <c r="B5" s="322"/>
      <c r="C5" s="200" t="str">
        <f>+IF(Langage=0,K5,L5)</f>
        <v>Sans considérer les modifications apportées aux tarifs de base en 2023, identifier par un X si les tarifs ont été modifiés</v>
      </c>
      <c r="D5" s="201"/>
      <c r="E5" s="201"/>
      <c r="F5" s="201"/>
      <c r="G5" s="201"/>
      <c r="H5" s="201"/>
      <c r="I5" s="201"/>
      <c r="K5" s="202" t="str">
        <f>"Sans considérer les modifications apportées aux tarifs de base en "&amp;_AF&amp;", identifier par un X si les tarifs ont été modifiés"</f>
        <v>Sans considérer les modifications apportées aux tarifs de base en 2023, identifier par un X si les tarifs ont été modifiés</v>
      </c>
      <c r="L5" s="137" t="str">
        <f>"Excluding the changes to the base rates in "&amp;_AF&amp;", indicate with an X if you changed your rates for the following"</f>
        <v>Excluding the changes to the base rates in 2023, indicate with an X if you changed your rates for the following</v>
      </c>
    </row>
    <row r="6" spans="1:14" ht="15" customHeight="1" x14ac:dyDescent="0.3">
      <c r="A6" s="158"/>
      <c r="B6" s="201"/>
      <c r="C6" s="200" t="str">
        <f>+IF(Langage=0,K6,L6)</f>
        <v>pour les critères de tarification mentionnés ci-après.</v>
      </c>
      <c r="D6" s="201"/>
      <c r="E6" s="201"/>
      <c r="F6" s="201"/>
      <c r="G6" s="201"/>
      <c r="H6" s="201"/>
      <c r="I6" s="201"/>
      <c r="K6" s="202" t="s">
        <v>63</v>
      </c>
      <c r="L6" s="137" t="s">
        <v>559</v>
      </c>
    </row>
    <row r="7" spans="1:14" ht="12.75" customHeight="1" x14ac:dyDescent="0.3">
      <c r="A7" s="158"/>
      <c r="B7" s="156"/>
      <c r="C7" s="156"/>
      <c r="D7" s="156"/>
      <c r="E7" s="156"/>
      <c r="F7" s="156"/>
      <c r="G7" s="156"/>
      <c r="H7" s="156"/>
      <c r="I7" s="156"/>
    </row>
    <row r="8" spans="1:14" ht="33.75" customHeight="1" x14ac:dyDescent="0.3">
      <c r="A8" s="178"/>
      <c r="B8" s="216"/>
      <c r="C8" s="101" t="str">
        <f>+IF(Langage=0,K8,L8)</f>
        <v>CRITÈRES DE TARIFICATION</v>
      </c>
      <c r="D8" s="37"/>
      <c r="E8" s="37"/>
      <c r="F8" s="111" t="str">
        <f>+IF(Langage=0,M8,N8)</f>
        <v>Tarifs modifiés en 2023 ?</v>
      </c>
      <c r="G8" s="327"/>
      <c r="H8" s="327"/>
      <c r="I8" s="327"/>
      <c r="K8" s="137" t="s">
        <v>11</v>
      </c>
      <c r="L8" s="137" t="s">
        <v>447</v>
      </c>
      <c r="M8" s="137" t="str">
        <f>"Tarifs modifiés en "&amp;_AF&amp;" ?"</f>
        <v>Tarifs modifiés en 2023 ?</v>
      </c>
      <c r="N8" s="137" t="str">
        <f>"Rate change in "&amp;_AF&amp;"?"</f>
        <v>Rate change in 2023?</v>
      </c>
    </row>
    <row r="9" spans="1:14" ht="33.75" customHeight="1" x14ac:dyDescent="0.3">
      <c r="A9" s="178"/>
      <c r="B9" s="216"/>
      <c r="C9" s="33"/>
      <c r="D9" s="38"/>
      <c r="E9" s="39"/>
      <c r="F9" s="418" t="s">
        <v>107</v>
      </c>
      <c r="G9" s="327"/>
      <c r="H9" s="327"/>
      <c r="I9" s="327"/>
    </row>
    <row r="10" spans="1:14" ht="15" customHeight="1" x14ac:dyDescent="0.3">
      <c r="A10" s="178"/>
      <c r="B10" s="293"/>
      <c r="C10" s="602" t="str">
        <f t="shared" ref="C10:C37" si="0">+IF(Langage=0,K10,L10)</f>
        <v>Âge</v>
      </c>
      <c r="D10" s="603"/>
      <c r="E10" s="417" t="s">
        <v>64</v>
      </c>
      <c r="F10" s="508"/>
      <c r="G10" s="187"/>
      <c r="H10" s="187"/>
      <c r="I10" s="187"/>
      <c r="K10" s="92" t="s">
        <v>16</v>
      </c>
      <c r="L10" s="137" t="s">
        <v>452</v>
      </c>
    </row>
    <row r="11" spans="1:14" ht="15" customHeight="1" x14ac:dyDescent="0.3">
      <c r="A11" s="178"/>
      <c r="B11" s="293"/>
      <c r="C11" s="602" t="str">
        <f t="shared" si="0"/>
        <v>Sexe</v>
      </c>
      <c r="D11" s="603"/>
      <c r="E11" s="417" t="s">
        <v>157</v>
      </c>
      <c r="F11" s="508"/>
      <c r="G11" s="187"/>
      <c r="H11" s="187"/>
      <c r="I11" s="187"/>
      <c r="K11" s="92" t="s">
        <v>17</v>
      </c>
      <c r="L11" s="137" t="s">
        <v>453</v>
      </c>
    </row>
    <row r="12" spans="1:14" ht="15" customHeight="1" x14ac:dyDescent="0.3">
      <c r="A12" s="178"/>
      <c r="B12" s="293"/>
      <c r="C12" s="602" t="str">
        <f t="shared" si="0"/>
        <v>État civil</v>
      </c>
      <c r="D12" s="603"/>
      <c r="E12" s="417" t="s">
        <v>180</v>
      </c>
      <c r="F12" s="508"/>
      <c r="G12" s="187"/>
      <c r="H12" s="187"/>
      <c r="I12" s="187"/>
      <c r="K12" s="92" t="s">
        <v>18</v>
      </c>
      <c r="L12" s="137" t="s">
        <v>454</v>
      </c>
    </row>
    <row r="13" spans="1:14" ht="15" customHeight="1" x14ac:dyDescent="0.3">
      <c r="A13" s="178"/>
      <c r="B13" s="293"/>
      <c r="C13" s="602" t="str">
        <f t="shared" si="0"/>
        <v>Pointage de stabilité financière (Credit Scoring)</v>
      </c>
      <c r="D13" s="603"/>
      <c r="E13" s="417" t="s">
        <v>181</v>
      </c>
      <c r="F13" s="508"/>
      <c r="G13" s="187"/>
      <c r="H13" s="187"/>
      <c r="I13" s="187"/>
      <c r="K13" s="92" t="s">
        <v>451</v>
      </c>
      <c r="L13" s="137" t="s">
        <v>455</v>
      </c>
    </row>
    <row r="14" spans="1:14" ht="15" customHeight="1" x14ac:dyDescent="0.3">
      <c r="A14" s="178"/>
      <c r="B14" s="293"/>
      <c r="C14" s="602" t="str">
        <f t="shared" si="0"/>
        <v>Permis de conduire (type de permis : apprenti, probatoire, permanent, etc.)</v>
      </c>
      <c r="D14" s="603"/>
      <c r="E14" s="417" t="s">
        <v>182</v>
      </c>
      <c r="F14" s="508"/>
      <c r="G14" s="187"/>
      <c r="H14" s="187"/>
      <c r="I14" s="187"/>
      <c r="K14" s="92" t="s">
        <v>19</v>
      </c>
      <c r="L14" s="137" t="s">
        <v>456</v>
      </c>
    </row>
    <row r="15" spans="1:14" ht="15" customHeight="1" x14ac:dyDescent="0.3">
      <c r="A15" s="178"/>
      <c r="B15" s="293"/>
      <c r="C15" s="602" t="str">
        <f t="shared" si="0"/>
        <v>Cours de conduite</v>
      </c>
      <c r="D15" s="603"/>
      <c r="E15" s="417" t="s">
        <v>183</v>
      </c>
      <c r="F15" s="508"/>
      <c r="G15" s="187"/>
      <c r="H15" s="187"/>
      <c r="I15" s="187"/>
      <c r="K15" s="92" t="s">
        <v>20</v>
      </c>
      <c r="L15" s="137" t="s">
        <v>457</v>
      </c>
    </row>
    <row r="16" spans="1:14" ht="15" customHeight="1" x14ac:dyDescent="0.3">
      <c r="A16" s="178"/>
      <c r="B16" s="293"/>
      <c r="C16" s="602" t="str">
        <f t="shared" si="0"/>
        <v>Expérience de conduite  (nombre d'années de détention d'un permis de conduire)</v>
      </c>
      <c r="D16" s="603"/>
      <c r="E16" s="417" t="s">
        <v>184</v>
      </c>
      <c r="F16" s="508"/>
      <c r="G16" s="187"/>
      <c r="H16" s="187"/>
      <c r="I16" s="187"/>
      <c r="K16" s="92" t="s">
        <v>21</v>
      </c>
      <c r="L16" s="137" t="s">
        <v>458</v>
      </c>
    </row>
    <row r="17" spans="1:12" ht="15" customHeight="1" x14ac:dyDescent="0.3">
      <c r="A17" s="178"/>
      <c r="B17" s="293"/>
      <c r="C17" s="602" t="str">
        <f t="shared" si="0"/>
        <v>Expérience d’infractions / condamnations</v>
      </c>
      <c r="D17" s="603"/>
      <c r="E17" s="417" t="s">
        <v>185</v>
      </c>
      <c r="F17" s="508"/>
      <c r="G17" s="187"/>
      <c r="H17" s="187"/>
      <c r="I17" s="187"/>
      <c r="K17" s="92" t="s">
        <v>22</v>
      </c>
      <c r="L17" s="137" t="s">
        <v>459</v>
      </c>
    </row>
    <row r="18" spans="1:12" ht="15" customHeight="1" x14ac:dyDescent="0.3">
      <c r="A18" s="178"/>
      <c r="B18" s="293"/>
      <c r="C18" s="602" t="str">
        <f t="shared" si="0"/>
        <v>Accidents responsables</v>
      </c>
      <c r="D18" s="603"/>
      <c r="E18" s="417" t="s">
        <v>186</v>
      </c>
      <c r="F18" s="508"/>
      <c r="G18" s="187"/>
      <c r="H18" s="187"/>
      <c r="I18" s="187"/>
      <c r="K18" s="92" t="s">
        <v>23</v>
      </c>
      <c r="L18" s="137" t="s">
        <v>460</v>
      </c>
    </row>
    <row r="19" spans="1:12" ht="15" customHeight="1" x14ac:dyDescent="0.3">
      <c r="A19" s="178"/>
      <c r="B19" s="293"/>
      <c r="C19" s="602" t="str">
        <f t="shared" si="0"/>
        <v xml:space="preserve">Accidents non-responsables    </v>
      </c>
      <c r="D19" s="603"/>
      <c r="E19" s="417" t="s">
        <v>187</v>
      </c>
      <c r="F19" s="508"/>
      <c r="G19" s="187"/>
      <c r="H19" s="187"/>
      <c r="I19" s="187"/>
      <c r="K19" s="92" t="s">
        <v>24</v>
      </c>
      <c r="L19" s="137" t="s">
        <v>461</v>
      </c>
    </row>
    <row r="20" spans="1:12" ht="15" customHeight="1" x14ac:dyDescent="0.3">
      <c r="A20" s="178"/>
      <c r="B20" s="293"/>
      <c r="C20" s="602" t="str">
        <f t="shared" si="0"/>
        <v>Autres sinistres</v>
      </c>
      <c r="D20" s="603"/>
      <c r="E20" s="417" t="s">
        <v>65</v>
      </c>
      <c r="F20" s="508"/>
      <c r="G20" s="187"/>
      <c r="H20" s="187"/>
      <c r="I20" s="187"/>
      <c r="K20" s="92" t="s">
        <v>25</v>
      </c>
      <c r="L20" s="137" t="s">
        <v>462</v>
      </c>
    </row>
    <row r="21" spans="1:12" ht="15" customHeight="1" x14ac:dyDescent="0.3">
      <c r="A21" s="178"/>
      <c r="B21" s="293"/>
      <c r="C21" s="602" t="str">
        <f t="shared" si="0"/>
        <v>Profession / occupation / membre d'un groupe</v>
      </c>
      <c r="D21" s="603"/>
      <c r="E21" s="417" t="s">
        <v>173</v>
      </c>
      <c r="F21" s="508"/>
      <c r="G21" s="187"/>
      <c r="H21" s="187"/>
      <c r="I21" s="187"/>
      <c r="K21" s="92" t="s">
        <v>26</v>
      </c>
      <c r="L21" s="137" t="s">
        <v>463</v>
      </c>
    </row>
    <row r="22" spans="1:12" ht="15" customHeight="1" x14ac:dyDescent="0.3">
      <c r="A22" s="178"/>
      <c r="B22" s="293"/>
      <c r="C22" s="602" t="str">
        <f t="shared" si="0"/>
        <v>Conducteur occasionnel</v>
      </c>
      <c r="D22" s="603"/>
      <c r="E22" s="417" t="s">
        <v>188</v>
      </c>
      <c r="F22" s="508"/>
      <c r="G22" s="187"/>
      <c r="H22" s="187"/>
      <c r="I22" s="187"/>
      <c r="K22" s="92" t="s">
        <v>27</v>
      </c>
      <c r="L22" s="137" t="s">
        <v>464</v>
      </c>
    </row>
    <row r="23" spans="1:12" ht="15" customHeight="1" x14ac:dyDescent="0.3">
      <c r="A23" s="178"/>
      <c r="B23" s="293"/>
      <c r="C23" s="602" t="str">
        <f t="shared" si="0"/>
        <v>Localisation</v>
      </c>
      <c r="D23" s="603"/>
      <c r="E23" s="417" t="s">
        <v>189</v>
      </c>
      <c r="F23" s="508"/>
      <c r="G23" s="187"/>
      <c r="H23" s="187"/>
      <c r="I23" s="187"/>
      <c r="K23" s="92" t="s">
        <v>28</v>
      </c>
      <c r="L23" s="137" t="s">
        <v>465</v>
      </c>
    </row>
    <row r="24" spans="1:12" ht="15" customHeight="1" x14ac:dyDescent="0.3">
      <c r="A24" s="178"/>
      <c r="B24" s="293"/>
      <c r="C24" s="602" t="str">
        <f t="shared" si="0"/>
        <v>Utilisation du véhicule</v>
      </c>
      <c r="D24" s="603"/>
      <c r="E24" s="417" t="s">
        <v>190</v>
      </c>
      <c r="F24" s="508"/>
      <c r="G24" s="187"/>
      <c r="H24" s="187"/>
      <c r="I24" s="187"/>
      <c r="K24" s="92" t="s">
        <v>29</v>
      </c>
      <c r="L24" s="137" t="s">
        <v>466</v>
      </c>
    </row>
    <row r="25" spans="1:12" ht="15" customHeight="1" x14ac:dyDescent="0.3">
      <c r="A25" s="178"/>
      <c r="B25" s="293"/>
      <c r="C25" s="602" t="str">
        <f t="shared" si="0"/>
        <v>Kilométrage</v>
      </c>
      <c r="D25" s="603"/>
      <c r="E25" s="417" t="s">
        <v>191</v>
      </c>
      <c r="F25" s="508"/>
      <c r="G25" s="187"/>
      <c r="H25" s="187"/>
      <c r="I25" s="187"/>
      <c r="K25" s="92" t="s">
        <v>30</v>
      </c>
      <c r="L25" s="137" t="s">
        <v>467</v>
      </c>
    </row>
    <row r="26" spans="1:12" ht="15" customHeight="1" x14ac:dyDescent="0.3">
      <c r="A26" s="178"/>
      <c r="B26" s="293"/>
      <c r="C26" s="602" t="str">
        <f t="shared" si="0"/>
        <v>Utilisation hors Québec</v>
      </c>
      <c r="D26" s="603"/>
      <c r="E26" s="417" t="s">
        <v>192</v>
      </c>
      <c r="F26" s="508"/>
      <c r="G26" s="187"/>
      <c r="H26" s="187"/>
      <c r="I26" s="187"/>
      <c r="K26" s="92" t="s">
        <v>31</v>
      </c>
      <c r="L26" s="137" t="s">
        <v>468</v>
      </c>
    </row>
    <row r="27" spans="1:12" ht="15" customHeight="1" x14ac:dyDescent="0.3">
      <c r="A27" s="178"/>
      <c r="B27" s="293"/>
      <c r="C27" s="602" t="str">
        <f t="shared" si="0"/>
        <v>Système de protection contre le vol</v>
      </c>
      <c r="D27" s="603"/>
      <c r="E27" s="417" t="s">
        <v>193</v>
      </c>
      <c r="F27" s="508"/>
      <c r="G27" s="187"/>
      <c r="H27" s="187"/>
      <c r="I27" s="187"/>
      <c r="K27" s="92" t="s">
        <v>32</v>
      </c>
      <c r="L27" s="137" t="s">
        <v>469</v>
      </c>
    </row>
    <row r="28" spans="1:12" ht="15" customHeight="1" x14ac:dyDescent="0.3">
      <c r="A28" s="178"/>
      <c r="B28" s="293"/>
      <c r="C28" s="602" t="str">
        <f t="shared" si="0"/>
        <v>Marque / année / modèle de véhicule (table de groupes de véhicule)</v>
      </c>
      <c r="D28" s="603"/>
      <c r="E28" s="417" t="s">
        <v>194</v>
      </c>
      <c r="F28" s="508"/>
      <c r="G28" s="187"/>
      <c r="H28" s="187"/>
      <c r="I28" s="187"/>
      <c r="K28" s="92" t="s">
        <v>33</v>
      </c>
      <c r="L28" s="137" t="s">
        <v>470</v>
      </c>
    </row>
    <row r="29" spans="1:12" ht="15" customHeight="1" x14ac:dyDescent="0.3">
      <c r="A29" s="178"/>
      <c r="B29" s="293"/>
      <c r="C29" s="602" t="str">
        <f t="shared" si="0"/>
        <v>Couverture complète (chap, A, B et avenants)</v>
      </c>
      <c r="D29" s="603"/>
      <c r="E29" s="417" t="s">
        <v>195</v>
      </c>
      <c r="F29" s="508"/>
      <c r="G29" s="187"/>
      <c r="H29" s="187"/>
      <c r="I29" s="187"/>
      <c r="K29" s="92" t="s">
        <v>34</v>
      </c>
      <c r="L29" s="137" t="s">
        <v>471</v>
      </c>
    </row>
    <row r="30" spans="1:12" ht="15" customHeight="1" x14ac:dyDescent="0.3">
      <c r="A30" s="178"/>
      <c r="B30" s="293"/>
      <c r="C30" s="602" t="str">
        <f t="shared" si="0"/>
        <v xml:space="preserve">Pluralité de véhicules </v>
      </c>
      <c r="D30" s="603"/>
      <c r="E30" s="417" t="s">
        <v>66</v>
      </c>
      <c r="F30" s="508"/>
      <c r="G30" s="187"/>
      <c r="H30" s="187"/>
      <c r="I30" s="187"/>
      <c r="K30" s="92" t="s">
        <v>35</v>
      </c>
      <c r="L30" s="137" t="s">
        <v>472</v>
      </c>
    </row>
    <row r="31" spans="1:12" ht="15" customHeight="1" x14ac:dyDescent="0.3">
      <c r="A31" s="178"/>
      <c r="B31" s="293"/>
      <c r="C31" s="602" t="str">
        <f t="shared" si="0"/>
        <v>Renouvellements</v>
      </c>
      <c r="D31" s="603"/>
      <c r="E31" s="417" t="s">
        <v>158</v>
      </c>
      <c r="F31" s="508"/>
      <c r="G31" s="187"/>
      <c r="H31" s="187"/>
      <c r="I31" s="187"/>
      <c r="K31" s="92" t="s">
        <v>36</v>
      </c>
      <c r="L31" s="137" t="s">
        <v>473</v>
      </c>
    </row>
    <row r="32" spans="1:12" ht="15" customHeight="1" x14ac:dyDescent="0.3">
      <c r="A32" s="178"/>
      <c r="B32" s="293"/>
      <c r="C32" s="602" t="str">
        <f t="shared" si="0"/>
        <v>Pluralité de contrats (exemple : auto &amp; habitation)</v>
      </c>
      <c r="D32" s="603"/>
      <c r="E32" s="417" t="s">
        <v>159</v>
      </c>
      <c r="F32" s="508"/>
      <c r="G32" s="187"/>
      <c r="H32" s="187"/>
      <c r="I32" s="187"/>
      <c r="K32" s="92" t="s">
        <v>37</v>
      </c>
      <c r="L32" s="137" t="s">
        <v>474</v>
      </c>
    </row>
    <row r="33" spans="1:12" ht="15" customHeight="1" x14ac:dyDescent="0.3">
      <c r="A33" s="158"/>
      <c r="B33" s="156"/>
      <c r="C33" s="602" t="str">
        <f t="shared" si="0"/>
        <v>Agriculteurs</v>
      </c>
      <c r="D33" s="603"/>
      <c r="E33" s="417" t="s">
        <v>160</v>
      </c>
      <c r="F33" s="508"/>
      <c r="G33" s="156"/>
      <c r="H33" s="156"/>
      <c r="I33" s="156"/>
      <c r="K33" s="92" t="s">
        <v>38</v>
      </c>
      <c r="L33" s="137" t="s">
        <v>475</v>
      </c>
    </row>
    <row r="34" spans="1:12" ht="15" customHeight="1" x14ac:dyDescent="0.3">
      <c r="A34" s="159"/>
      <c r="B34" s="19"/>
      <c r="C34" s="602" t="str">
        <f t="shared" si="0"/>
        <v>Étudiants / jeunes à la maison</v>
      </c>
      <c r="D34" s="603"/>
      <c r="E34" s="417" t="s">
        <v>161</v>
      </c>
      <c r="F34" s="508"/>
      <c r="G34" s="19"/>
      <c r="H34" s="19"/>
      <c r="I34" s="19"/>
      <c r="K34" s="92" t="s">
        <v>39</v>
      </c>
      <c r="L34" s="137" t="s">
        <v>476</v>
      </c>
    </row>
    <row r="35" spans="1:12" ht="15" customHeight="1" x14ac:dyDescent="0.3">
      <c r="A35" s="159"/>
      <c r="B35" s="19"/>
      <c r="C35" s="602" t="str">
        <f t="shared" si="0"/>
        <v>Retraités</v>
      </c>
      <c r="D35" s="603"/>
      <c r="E35" s="417" t="s">
        <v>162</v>
      </c>
      <c r="F35" s="508"/>
      <c r="G35" s="162"/>
      <c r="H35" s="162"/>
      <c r="I35" s="162"/>
      <c r="K35" s="92" t="s">
        <v>40</v>
      </c>
      <c r="L35" s="137" t="s">
        <v>477</v>
      </c>
    </row>
    <row r="36" spans="1:12" ht="15" customHeight="1" x14ac:dyDescent="0.3">
      <c r="A36" s="158"/>
      <c r="B36" s="156"/>
      <c r="C36" s="602" t="str">
        <f t="shared" si="0"/>
        <v>Internet</v>
      </c>
      <c r="D36" s="603"/>
      <c r="E36" s="419" t="s">
        <v>196</v>
      </c>
      <c r="F36" s="509"/>
      <c r="G36" s="156"/>
      <c r="H36" s="156"/>
      <c r="I36" s="156"/>
      <c r="K36" s="92" t="s">
        <v>41</v>
      </c>
      <c r="L36" s="137" t="s">
        <v>41</v>
      </c>
    </row>
    <row r="37" spans="1:12" ht="15" customHeight="1" x14ac:dyDescent="0.3">
      <c r="A37" s="178"/>
      <c r="B37" s="293"/>
      <c r="C37" s="604" t="str">
        <f t="shared" si="0"/>
        <v>Autres critères ou rabais? Veuillez préciser.</v>
      </c>
      <c r="D37" s="605"/>
      <c r="E37" s="40"/>
      <c r="F37" s="412"/>
      <c r="G37" s="187"/>
      <c r="H37" s="187"/>
      <c r="I37" s="187"/>
      <c r="K37" s="92" t="s">
        <v>42</v>
      </c>
      <c r="L37" s="137" t="s">
        <v>478</v>
      </c>
    </row>
    <row r="38" spans="1:12" ht="15" customHeight="1" x14ac:dyDescent="0.3">
      <c r="A38" s="287"/>
      <c r="B38" s="288"/>
      <c r="C38" s="598"/>
      <c r="D38" s="599"/>
      <c r="E38" s="437" t="s">
        <v>109</v>
      </c>
      <c r="F38" s="508"/>
      <c r="G38" s="334"/>
      <c r="H38" s="334"/>
      <c r="I38" s="334"/>
    </row>
    <row r="39" spans="1:12" ht="15" customHeight="1" x14ac:dyDescent="0.3">
      <c r="A39" s="287"/>
      <c r="B39" s="288"/>
      <c r="C39" s="598"/>
      <c r="D39" s="599"/>
      <c r="E39" s="437" t="s">
        <v>209</v>
      </c>
      <c r="F39" s="508"/>
      <c r="G39" s="334"/>
      <c r="H39" s="334"/>
      <c r="I39" s="334"/>
    </row>
    <row r="40" spans="1:12" ht="15" customHeight="1" x14ac:dyDescent="0.3">
      <c r="A40" s="287"/>
      <c r="B40" s="288"/>
      <c r="C40" s="598"/>
      <c r="D40" s="599"/>
      <c r="E40" s="437" t="s">
        <v>210</v>
      </c>
      <c r="F40" s="508"/>
      <c r="G40" s="334"/>
      <c r="H40" s="334"/>
      <c r="I40" s="334"/>
    </row>
    <row r="41" spans="1:12" ht="15" customHeight="1" x14ac:dyDescent="0.3">
      <c r="A41" s="287"/>
      <c r="B41" s="288"/>
      <c r="C41" s="598"/>
      <c r="D41" s="599"/>
      <c r="E41" s="437" t="s">
        <v>211</v>
      </c>
      <c r="F41" s="508"/>
      <c r="G41" s="334"/>
      <c r="H41" s="334"/>
      <c r="I41" s="334"/>
    </row>
    <row r="42" spans="1:12" ht="15" customHeight="1" x14ac:dyDescent="0.3">
      <c r="A42" s="287"/>
      <c r="B42" s="288"/>
      <c r="C42" s="598"/>
      <c r="D42" s="599"/>
      <c r="E42" s="437" t="s">
        <v>212</v>
      </c>
      <c r="F42" s="508"/>
      <c r="G42" s="334"/>
      <c r="H42" s="334"/>
      <c r="I42" s="334"/>
    </row>
    <row r="43" spans="1:12" ht="15" customHeight="1" x14ac:dyDescent="0.3">
      <c r="A43" s="287"/>
      <c r="B43" s="288"/>
      <c r="C43" s="598"/>
      <c r="D43" s="599"/>
      <c r="E43" s="437" t="s">
        <v>213</v>
      </c>
      <c r="F43" s="508"/>
      <c r="G43" s="334"/>
      <c r="H43" s="334"/>
      <c r="I43" s="334"/>
    </row>
    <row r="44" spans="1:12" ht="15" customHeight="1" x14ac:dyDescent="0.3">
      <c r="A44" s="287"/>
      <c r="B44" s="288"/>
      <c r="C44" s="598"/>
      <c r="D44" s="599"/>
      <c r="E44" s="437" t="s">
        <v>214</v>
      </c>
      <c r="F44" s="508"/>
      <c r="G44" s="334"/>
      <c r="H44" s="334"/>
      <c r="I44" s="334"/>
    </row>
    <row r="45" spans="1:12" ht="15" customHeight="1" x14ac:dyDescent="0.3">
      <c r="A45" s="287"/>
      <c r="B45" s="288"/>
      <c r="C45" s="598"/>
      <c r="D45" s="599"/>
      <c r="E45" s="437" t="s">
        <v>215</v>
      </c>
      <c r="F45" s="508"/>
      <c r="G45" s="334"/>
      <c r="H45" s="334"/>
      <c r="I45" s="334"/>
    </row>
    <row r="46" spans="1:12" ht="15" customHeight="1" x14ac:dyDescent="0.3">
      <c r="A46" s="287"/>
      <c r="B46" s="288"/>
      <c r="C46" s="598"/>
      <c r="D46" s="599"/>
      <c r="E46" s="437" t="s">
        <v>216</v>
      </c>
      <c r="F46" s="508"/>
      <c r="G46" s="334"/>
      <c r="H46" s="334"/>
      <c r="I46" s="334"/>
    </row>
    <row r="47" spans="1:12" ht="15" customHeight="1" x14ac:dyDescent="0.3">
      <c r="A47" s="287"/>
      <c r="B47" s="288"/>
      <c r="C47" s="598"/>
      <c r="D47" s="599"/>
      <c r="E47" s="437" t="s">
        <v>217</v>
      </c>
      <c r="F47" s="508"/>
      <c r="G47" s="334"/>
      <c r="H47" s="334"/>
      <c r="I47" s="334"/>
    </row>
    <row r="48" spans="1:12" ht="15" customHeight="1" x14ac:dyDescent="0.3">
      <c r="A48" s="158"/>
      <c r="B48" s="156"/>
      <c r="C48" s="598"/>
      <c r="D48" s="599"/>
      <c r="E48" s="437" t="s">
        <v>136</v>
      </c>
      <c r="F48" s="508"/>
      <c r="G48" s="156"/>
      <c r="H48" s="156"/>
      <c r="I48" s="156"/>
    </row>
    <row r="49" spans="1:9" ht="15" customHeight="1" x14ac:dyDescent="0.3">
      <c r="A49" s="158"/>
      <c r="B49" s="156"/>
      <c r="C49" s="598"/>
      <c r="D49" s="599"/>
      <c r="E49" s="437" t="s">
        <v>218</v>
      </c>
      <c r="F49" s="508"/>
      <c r="G49" s="156"/>
      <c r="H49" s="156"/>
      <c r="I49" s="156"/>
    </row>
    <row r="50" spans="1:9" ht="15" customHeight="1" x14ac:dyDescent="0.3">
      <c r="A50" s="158"/>
      <c r="B50" s="156"/>
      <c r="C50" s="598"/>
      <c r="D50" s="599"/>
      <c r="E50" s="437" t="s">
        <v>219</v>
      </c>
      <c r="F50" s="508"/>
      <c r="G50" s="156"/>
      <c r="H50" s="156"/>
      <c r="I50" s="156"/>
    </row>
    <row r="51" spans="1:9" ht="15" customHeight="1" x14ac:dyDescent="0.3">
      <c r="A51" s="158"/>
      <c r="B51" s="156"/>
      <c r="C51" s="600"/>
      <c r="D51" s="601"/>
      <c r="E51" s="437" t="s">
        <v>220</v>
      </c>
      <c r="F51" s="509"/>
      <c r="G51" s="156"/>
      <c r="H51" s="156"/>
      <c r="I51" s="156"/>
    </row>
    <row r="53" spans="1:9" x14ac:dyDescent="0.3">
      <c r="A53" s="540" t="s">
        <v>674</v>
      </c>
      <c r="B53" s="540"/>
      <c r="C53" s="540"/>
      <c r="D53" s="540"/>
      <c r="E53" s="540"/>
      <c r="F53" s="540"/>
      <c r="G53" s="540"/>
      <c r="H53" s="540"/>
      <c r="I53" s="540"/>
    </row>
  </sheetData>
  <sheetProtection algorithmName="SHA-512" hashValue="QWb3fJqttzQ5X/5qxz5eEYV0UoJe/9k2wCfR/3OqLVMUfwxnNcRPQwsChEyOCe0xIZAxwayWXwkKR6eeQhvINg==" saltValue="WJP3D7JOiM+mhEvrtqix4w==" spinCount="100000" sheet="1" selectLockedCells="1"/>
  <mergeCells count="44">
    <mergeCell ref="C15:D15"/>
    <mergeCell ref="C10:D10"/>
    <mergeCell ref="C11:D11"/>
    <mergeCell ref="C12:D12"/>
    <mergeCell ref="C13:D13"/>
    <mergeCell ref="C14:D14"/>
    <mergeCell ref="C27:D27"/>
    <mergeCell ref="C16:D16"/>
    <mergeCell ref="C17:D17"/>
    <mergeCell ref="C18:D18"/>
    <mergeCell ref="C19:D19"/>
    <mergeCell ref="C20:D20"/>
    <mergeCell ref="C21:D21"/>
    <mergeCell ref="C45:D45"/>
    <mergeCell ref="C46:D46"/>
    <mergeCell ref="C34:D34"/>
    <mergeCell ref="C35:D35"/>
    <mergeCell ref="C37:D37"/>
    <mergeCell ref="C38:D38"/>
    <mergeCell ref="C39:D39"/>
    <mergeCell ref="C40:D40"/>
    <mergeCell ref="C36:D36"/>
    <mergeCell ref="E1:I1"/>
    <mergeCell ref="C41:D41"/>
    <mergeCell ref="C42:D42"/>
    <mergeCell ref="C43:D43"/>
    <mergeCell ref="C44:D44"/>
    <mergeCell ref="C28:D28"/>
    <mergeCell ref="C29:D29"/>
    <mergeCell ref="C30:D30"/>
    <mergeCell ref="C31:D31"/>
    <mergeCell ref="C32:D32"/>
    <mergeCell ref="C33:D33"/>
    <mergeCell ref="C22:D22"/>
    <mergeCell ref="C23:D23"/>
    <mergeCell ref="C24:D24"/>
    <mergeCell ref="C25:D25"/>
    <mergeCell ref="C26:D26"/>
    <mergeCell ref="A53:I53"/>
    <mergeCell ref="C47:D47"/>
    <mergeCell ref="C48:D48"/>
    <mergeCell ref="C49:D49"/>
    <mergeCell ref="C50:D50"/>
    <mergeCell ref="C51:D51"/>
  </mergeCells>
  <pageMargins left="0.7" right="0.7" top="0.75" bottom="0.75" header="0.3" footer="0.3"/>
  <pageSetup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AA49"/>
  <sheetViews>
    <sheetView workbookViewId="0">
      <selection sqref="A1:XFD1048576"/>
    </sheetView>
  </sheetViews>
  <sheetFormatPr baseColWidth="10" defaultColWidth="11" defaultRowHeight="14" outlineLevelCol="1" x14ac:dyDescent="0.3"/>
  <cols>
    <col min="1" max="1" width="2.25" style="130" customWidth="1"/>
    <col min="2" max="2" width="11.33203125" style="130" customWidth="1"/>
    <col min="3" max="3" width="9.83203125" style="130" customWidth="1"/>
    <col min="4" max="4" width="20.58203125" style="130" customWidth="1"/>
    <col min="5" max="9" width="13.75" style="130" customWidth="1"/>
    <col min="10" max="10" width="11" style="130"/>
    <col min="11" max="11" width="153.5" style="130" hidden="1" customWidth="1" outlineLevel="1"/>
    <col min="12" max="12" width="110.25" style="130" hidden="1" customWidth="1" outlineLevel="1"/>
    <col min="13" max="13" width="11" style="130" hidden="1" customWidth="1" outlineLevel="1"/>
    <col min="14" max="14" width="11.5" style="130" hidden="1" customWidth="1" outlineLevel="1"/>
    <col min="15" max="15" width="22.58203125" style="130" hidden="1" customWidth="1" outlineLevel="1"/>
    <col min="16" max="16" width="20.83203125" style="130" hidden="1" customWidth="1" outlineLevel="1"/>
    <col min="17" max="17" width="33.5" style="130" hidden="1" customWidth="1" outlineLevel="1"/>
    <col min="18" max="18" width="24.75" style="130" hidden="1" customWidth="1" outlineLevel="1"/>
    <col min="19" max="19" width="30.75" style="130" hidden="1" customWidth="1" outlineLevel="1"/>
    <col min="20" max="20" width="22.25" style="130" hidden="1" customWidth="1" outlineLevel="1"/>
    <col min="21" max="21" width="28.58203125" style="130" hidden="1" customWidth="1" outlineLevel="1"/>
    <col min="22" max="22" width="22.83203125" style="130" hidden="1" customWidth="1" outlineLevel="1"/>
    <col min="23" max="23" width="14.5" style="130" hidden="1" customWidth="1" outlineLevel="1"/>
    <col min="24" max="24" width="13.75" style="130" hidden="1" customWidth="1" outlineLevel="1"/>
    <col min="25" max="25" width="25.58203125" style="130" hidden="1" customWidth="1" outlineLevel="1"/>
    <col min="26" max="26" width="17.83203125" style="130" hidden="1" customWidth="1" outlineLevel="1"/>
    <col min="27" max="27" width="11" style="130" collapsed="1"/>
    <col min="28" max="16384" width="11" style="130"/>
  </cols>
  <sheetData>
    <row r="1" spans="1:12" ht="24" customHeight="1" x14ac:dyDescent="0.3">
      <c r="A1" s="335"/>
      <c r="B1" s="336"/>
      <c r="C1" s="337"/>
      <c r="D1" s="338" t="str">
        <f>+IF(Langage=0,K1,L1)</f>
        <v>Nom de l'assureur :</v>
      </c>
      <c r="E1" s="558">
        <f>'100'!B10</f>
        <v>0</v>
      </c>
      <c r="F1" s="559"/>
      <c r="G1" s="559"/>
      <c r="H1" s="559"/>
      <c r="I1" s="560"/>
      <c r="K1" s="130" t="s">
        <v>1</v>
      </c>
      <c r="L1" s="130" t="s">
        <v>294</v>
      </c>
    </row>
    <row r="2" spans="1:12" ht="24" customHeight="1" x14ac:dyDescent="0.3">
      <c r="A2" s="339"/>
      <c r="B2" s="340"/>
      <c r="C2" s="341"/>
      <c r="D2" s="341"/>
      <c r="E2" s="341"/>
      <c r="F2" s="341"/>
      <c r="G2" s="342"/>
      <c r="H2" s="339"/>
      <c r="I2" s="339"/>
    </row>
    <row r="3" spans="1:12" ht="43.5" customHeight="1" x14ac:dyDescent="0.3">
      <c r="A3" s="608" t="str">
        <f>+IF(Langage=0,K3,L3)</f>
        <v>PRIMES D'ASSURANCE POUR DIFFÉRENTS PROFILS D'ASSURÉS
- Voitures de tourisme seulement -</v>
      </c>
      <c r="B3" s="608"/>
      <c r="C3" s="608"/>
      <c r="D3" s="608"/>
      <c r="E3" s="608"/>
      <c r="F3" s="608"/>
      <c r="G3" s="608"/>
      <c r="H3" s="608"/>
      <c r="I3" s="608"/>
      <c r="K3" s="343" t="s">
        <v>562</v>
      </c>
      <c r="L3" s="343" t="s">
        <v>563</v>
      </c>
    </row>
    <row r="4" spans="1:12" ht="24" customHeight="1" x14ac:dyDescent="0.3">
      <c r="A4" s="344"/>
      <c r="B4" s="341"/>
      <c r="C4" s="341"/>
      <c r="D4" s="341"/>
      <c r="E4" s="341"/>
      <c r="F4" s="342"/>
      <c r="G4" s="339"/>
      <c r="H4" s="339"/>
      <c r="I4" s="339"/>
    </row>
    <row r="5" spans="1:12" ht="80.25" customHeight="1" x14ac:dyDescent="0.3">
      <c r="A5" s="345"/>
      <c r="B5" s="607" t="str">
        <f>+IF(Langage=0,K5,L5)</f>
        <v>Nous avons développé un ensemble de profils d'assurés détaillés. Chaque profil présente les caractéristiques communes décrites ci-après, mais varient selon le profil du conducteur, de la voiture et de la résidence.
Dans le tableau de l'onglet "510", veuillez indiquer la prime que vous demanderiez à un assuré pour chaque profil. S'il vous manque une information particulière pour déterminer l'une des primes, faites une hypothèse conservatrice et expliquez-en la teneur. De plus, pour chaque profil, nous vous demandons de calculer la prime pour un HOMME et pour une FEMME.</v>
      </c>
      <c r="C5" s="607"/>
      <c r="D5" s="607"/>
      <c r="E5" s="607"/>
      <c r="F5" s="607"/>
      <c r="G5" s="607"/>
      <c r="H5" s="607"/>
      <c r="I5" s="607"/>
      <c r="K5" s="343" t="s">
        <v>564</v>
      </c>
      <c r="L5" s="343" t="s">
        <v>565</v>
      </c>
    </row>
    <row r="6" spans="1:12" ht="18" customHeight="1" x14ac:dyDescent="0.3">
      <c r="A6" s="344"/>
      <c r="B6" s="346"/>
      <c r="C6" s="346"/>
      <c r="D6" s="339"/>
      <c r="E6" s="346"/>
      <c r="F6" s="342"/>
      <c r="G6" s="339"/>
      <c r="H6" s="339"/>
      <c r="I6" s="339"/>
    </row>
    <row r="7" spans="1:12" ht="15" customHeight="1" x14ac:dyDescent="0.3">
      <c r="A7" s="347"/>
      <c r="B7" s="348" t="str">
        <f>+IF(Langage=0,K7,L7)</f>
        <v>Caractéristiques communes à tous les profils d'assurés :</v>
      </c>
      <c r="C7" s="346"/>
      <c r="D7" s="346"/>
      <c r="E7" s="346"/>
      <c r="F7" s="342"/>
      <c r="G7" s="339"/>
      <c r="H7" s="339"/>
      <c r="I7" s="339"/>
      <c r="K7" s="349" t="s">
        <v>221</v>
      </c>
      <c r="L7" s="349" t="s">
        <v>566</v>
      </c>
    </row>
    <row r="8" spans="1:12" ht="12.75" customHeight="1" x14ac:dyDescent="0.3">
      <c r="A8" s="347"/>
      <c r="B8" s="346"/>
      <c r="C8" s="346"/>
      <c r="D8" s="339"/>
      <c r="E8" s="346"/>
      <c r="F8" s="342"/>
      <c r="G8" s="339"/>
      <c r="H8" s="339"/>
      <c r="I8" s="339"/>
    </row>
    <row r="9" spans="1:12" ht="15" customHeight="1" x14ac:dyDescent="0.3">
      <c r="A9" s="347"/>
      <c r="B9" s="607" t="str">
        <f t="shared" ref="B9:B25" si="0">+IF(Langage=0,K9,L9)</f>
        <v>Aucune réclamation et aucune infraction au cours des 10 dernières années</v>
      </c>
      <c r="C9" s="607"/>
      <c r="D9" s="607"/>
      <c r="E9" s="607"/>
      <c r="F9" s="607"/>
      <c r="G9" s="607"/>
      <c r="H9" s="607"/>
      <c r="I9" s="607"/>
      <c r="K9" s="350" t="s">
        <v>222</v>
      </c>
      <c r="L9" s="130" t="s">
        <v>568</v>
      </c>
    </row>
    <row r="10" spans="1:12" ht="15" customHeight="1" x14ac:dyDescent="0.3">
      <c r="A10" s="347"/>
      <c r="B10" s="607" t="str">
        <f t="shared" si="0"/>
        <v>Conducteur ayant exclusivement une classe de permis 5</v>
      </c>
      <c r="C10" s="607"/>
      <c r="D10" s="607"/>
      <c r="E10" s="607"/>
      <c r="F10" s="607"/>
      <c r="G10" s="607"/>
      <c r="H10" s="607"/>
      <c r="I10" s="607"/>
      <c r="K10" s="350" t="s">
        <v>223</v>
      </c>
      <c r="L10" s="130" t="s">
        <v>569</v>
      </c>
    </row>
    <row r="11" spans="1:12" ht="15" customHeight="1" x14ac:dyDescent="0.3">
      <c r="A11" s="347"/>
      <c r="B11" s="607" t="str">
        <f t="shared" si="0"/>
        <v>Un seul véhicule et un seul conducteur sur la police</v>
      </c>
      <c r="C11" s="607"/>
      <c r="D11" s="607"/>
      <c r="E11" s="607"/>
      <c r="F11" s="607"/>
      <c r="G11" s="607"/>
      <c r="H11" s="607"/>
      <c r="I11" s="607"/>
      <c r="K11" s="350" t="s">
        <v>224</v>
      </c>
      <c r="L11" s="130" t="s">
        <v>570</v>
      </c>
    </row>
    <row r="12" spans="1:12" ht="15" customHeight="1" x14ac:dyDescent="0.3">
      <c r="A12" s="347"/>
      <c r="B12" s="607" t="str">
        <f t="shared" si="0"/>
        <v>Pas de dommages aux vitres ou à la carosserie de la voiture</v>
      </c>
      <c r="C12" s="607"/>
      <c r="D12" s="607"/>
      <c r="E12" s="607"/>
      <c r="F12" s="607"/>
      <c r="G12" s="607"/>
      <c r="H12" s="607"/>
      <c r="I12" s="607"/>
      <c r="K12" s="350" t="s">
        <v>225</v>
      </c>
      <c r="L12" s="130" t="s">
        <v>571</v>
      </c>
    </row>
    <row r="13" spans="1:12" ht="15" customHeight="1" x14ac:dyDescent="0.3">
      <c r="A13" s="347"/>
      <c r="B13" s="607" t="str">
        <f t="shared" si="0"/>
        <v>Pas plus d'un créancier sur la voiture</v>
      </c>
      <c r="C13" s="607"/>
      <c r="D13" s="607"/>
      <c r="E13" s="607"/>
      <c r="F13" s="607"/>
      <c r="G13" s="607"/>
      <c r="H13" s="607"/>
      <c r="I13" s="607"/>
      <c r="K13" s="350" t="s">
        <v>226</v>
      </c>
      <c r="L13" s="130" t="s">
        <v>572</v>
      </c>
    </row>
    <row r="14" spans="1:12" ht="15" customHeight="1" x14ac:dyDescent="0.3">
      <c r="A14" s="347"/>
      <c r="B14" s="607" t="str">
        <f t="shared" si="0"/>
        <v>Voiture non modifiée</v>
      </c>
      <c r="C14" s="607"/>
      <c r="D14" s="607"/>
      <c r="E14" s="607"/>
      <c r="F14" s="607"/>
      <c r="G14" s="607"/>
      <c r="H14" s="607"/>
      <c r="I14" s="607"/>
      <c r="K14" s="350" t="s">
        <v>227</v>
      </c>
      <c r="L14" s="130" t="s">
        <v>573</v>
      </c>
    </row>
    <row r="15" spans="1:12" ht="15" customHeight="1" x14ac:dyDescent="0.3">
      <c r="A15" s="347"/>
      <c r="B15" s="607" t="str">
        <f t="shared" si="0"/>
        <v xml:space="preserve">Pas d'usage de la voiture à des fins commerciales, dans une autre province ou dans un autre pays </v>
      </c>
      <c r="C15" s="607"/>
      <c r="D15" s="607"/>
      <c r="E15" s="607"/>
      <c r="F15" s="607"/>
      <c r="G15" s="607"/>
      <c r="H15" s="607"/>
      <c r="I15" s="607"/>
      <c r="K15" s="350" t="s">
        <v>228</v>
      </c>
      <c r="L15" s="130" t="s">
        <v>574</v>
      </c>
    </row>
    <row r="16" spans="1:12" ht="15" customHeight="1" x14ac:dyDescent="0.3">
      <c r="A16" s="347"/>
      <c r="B16" s="607" t="str">
        <f t="shared" si="0"/>
        <v>Aucun antécédent criminel, jugement défavorable, permis révoqué, police résiliée, fausse déclaration ou refus par un autre assureur</v>
      </c>
      <c r="C16" s="607"/>
      <c r="D16" s="607"/>
      <c r="E16" s="607"/>
      <c r="F16" s="607"/>
      <c r="G16" s="607"/>
      <c r="H16" s="607"/>
      <c r="I16" s="607"/>
      <c r="K16" s="350" t="s">
        <v>229</v>
      </c>
      <c r="L16" s="130" t="s">
        <v>575</v>
      </c>
    </row>
    <row r="17" spans="1:26" ht="15" customHeight="1" x14ac:dyDescent="0.3">
      <c r="A17" s="347"/>
      <c r="B17" s="607" t="str">
        <f t="shared" si="0"/>
        <v>Aucune police habitation</v>
      </c>
      <c r="C17" s="607"/>
      <c r="D17" s="607"/>
      <c r="E17" s="607"/>
      <c r="F17" s="607"/>
      <c r="G17" s="607"/>
      <c r="H17" s="607"/>
      <c r="I17" s="607"/>
      <c r="K17" s="350" t="s">
        <v>230</v>
      </c>
      <c r="L17" s="130" t="s">
        <v>576</v>
      </c>
    </row>
    <row r="18" spans="1:26" ht="15" customHeight="1" x14ac:dyDescent="0.3">
      <c r="A18" s="347"/>
      <c r="B18" s="607" t="str">
        <f t="shared" si="0"/>
        <v>Aucun antivol ou dispositif de repérage supplémentaire à l'équipement de série de la voiture</v>
      </c>
      <c r="C18" s="607"/>
      <c r="D18" s="607"/>
      <c r="E18" s="607"/>
      <c r="F18" s="607"/>
      <c r="G18" s="607"/>
      <c r="H18" s="607"/>
      <c r="I18" s="607"/>
      <c r="K18" s="350" t="s">
        <v>231</v>
      </c>
      <c r="L18" s="130" t="s">
        <v>577</v>
      </c>
    </row>
    <row r="19" spans="1:26" ht="15" customHeight="1" x14ac:dyDescent="0.3">
      <c r="A19" s="347"/>
      <c r="B19" s="607" t="str">
        <f t="shared" si="0"/>
        <v>Chapitre A (responsabilité civile) = 1M$</v>
      </c>
      <c r="C19" s="607"/>
      <c r="D19" s="607"/>
      <c r="E19" s="607"/>
      <c r="F19" s="607"/>
      <c r="G19" s="607"/>
      <c r="H19" s="607"/>
      <c r="I19" s="607"/>
      <c r="K19" s="350" t="s">
        <v>232</v>
      </c>
      <c r="L19" s="130" t="s">
        <v>578</v>
      </c>
    </row>
    <row r="20" spans="1:26" ht="15" customHeight="1" x14ac:dyDescent="0.3">
      <c r="A20" s="347"/>
      <c r="B20" s="607" t="str">
        <f t="shared" si="0"/>
        <v>Chapitre B2 (collision) = 500$</v>
      </c>
      <c r="C20" s="607"/>
      <c r="D20" s="607"/>
      <c r="E20" s="607"/>
      <c r="F20" s="607"/>
      <c r="G20" s="607"/>
      <c r="H20" s="607"/>
      <c r="I20" s="607"/>
      <c r="K20" s="350" t="s">
        <v>233</v>
      </c>
      <c r="L20" s="130" t="s">
        <v>579</v>
      </c>
    </row>
    <row r="21" spans="1:26" ht="15" customHeight="1" x14ac:dyDescent="0.3">
      <c r="A21" s="347"/>
      <c r="B21" s="607" t="str">
        <f t="shared" si="0"/>
        <v>Chapitre B3 (accident sans collision ni versement) = 250$</v>
      </c>
      <c r="C21" s="607"/>
      <c r="D21" s="607"/>
      <c r="E21" s="607"/>
      <c r="F21" s="607"/>
      <c r="G21" s="607"/>
      <c r="H21" s="607"/>
      <c r="I21" s="607"/>
      <c r="K21" s="350" t="s">
        <v>234</v>
      </c>
      <c r="L21" s="130" t="s">
        <v>580</v>
      </c>
    </row>
    <row r="22" spans="1:26" ht="15" customHeight="1" x14ac:dyDescent="0.3">
      <c r="A22" s="347"/>
      <c r="B22" s="607" t="str">
        <f t="shared" si="0"/>
        <v>KM annuel = 20 000 km (aucun km pour affaires)</v>
      </c>
      <c r="C22" s="607"/>
      <c r="D22" s="607"/>
      <c r="E22" s="607"/>
      <c r="F22" s="607"/>
      <c r="G22" s="607"/>
      <c r="H22" s="607"/>
      <c r="I22" s="607"/>
      <c r="K22" s="350" t="s">
        <v>235</v>
      </c>
      <c r="L22" s="130" t="s">
        <v>581</v>
      </c>
    </row>
    <row r="23" spans="1:26" ht="15" customHeight="1" x14ac:dyDescent="0.3">
      <c r="A23" s="347"/>
      <c r="B23" s="607" t="str">
        <f t="shared" si="0"/>
        <v>Premier propriétaire de la voiture achetée neuve le 1er janvier de l'année-modèle de la voiture</v>
      </c>
      <c r="C23" s="607"/>
      <c r="D23" s="607"/>
      <c r="E23" s="607"/>
      <c r="F23" s="607"/>
      <c r="G23" s="607"/>
      <c r="H23" s="607"/>
      <c r="I23" s="607"/>
      <c r="K23" s="350" t="s">
        <v>236</v>
      </c>
      <c r="L23" s="130" t="s">
        <v>582</v>
      </c>
    </row>
    <row r="24" spans="1:26" ht="15" customHeight="1" x14ac:dyDescent="0.3">
      <c r="A24" s="347"/>
      <c r="B24" s="607" t="str">
        <f t="shared" si="0"/>
        <v>Assuré de façon continue depuis la date à laquelle le conducteur est devenu conducteur principal</v>
      </c>
      <c r="C24" s="607"/>
      <c r="D24" s="607"/>
      <c r="E24" s="607"/>
      <c r="F24" s="607"/>
      <c r="G24" s="607"/>
      <c r="H24" s="607"/>
      <c r="I24" s="607"/>
      <c r="K24" s="350" t="s">
        <v>237</v>
      </c>
      <c r="L24" s="130" t="s">
        <v>583</v>
      </c>
    </row>
    <row r="25" spans="1:26" ht="15" customHeight="1" x14ac:dyDescent="0.3">
      <c r="A25" s="347"/>
      <c r="B25" s="607" t="str">
        <f t="shared" si="0"/>
        <v>Pointage de stabilité financière (Credit Scoring) = Excellent</v>
      </c>
      <c r="C25" s="607"/>
      <c r="D25" s="607"/>
      <c r="E25" s="607"/>
      <c r="F25" s="607"/>
      <c r="G25" s="607"/>
      <c r="H25" s="607"/>
      <c r="I25" s="607"/>
      <c r="K25" s="350" t="s">
        <v>567</v>
      </c>
      <c r="L25" s="130" t="s">
        <v>584</v>
      </c>
    </row>
    <row r="26" spans="1:26" ht="12.75" customHeight="1" x14ac:dyDescent="0.3">
      <c r="A26" s="344"/>
      <c r="B26" s="351"/>
      <c r="C26" s="352"/>
      <c r="D26" s="353"/>
      <c r="E26" s="352"/>
      <c r="F26" s="354"/>
      <c r="G26" s="355"/>
      <c r="H26" s="353"/>
      <c r="I26" s="353"/>
    </row>
    <row r="27" spans="1:26" ht="12.75" customHeight="1" x14ac:dyDescent="0.3">
      <c r="A27" s="344"/>
      <c r="B27" s="356"/>
      <c r="C27" s="357"/>
      <c r="D27" s="352"/>
      <c r="E27" s="352"/>
      <c r="F27" s="354"/>
      <c r="G27" s="355"/>
      <c r="H27" s="353"/>
      <c r="I27" s="353"/>
    </row>
    <row r="28" spans="1:26" ht="15" customHeight="1" x14ac:dyDescent="0.3">
      <c r="A28" s="113" t="str">
        <f>+IF(Langage=0,K28,L28)</f>
        <v>PROFILS CONDUCTEURS</v>
      </c>
      <c r="B28" s="112"/>
      <c r="C28" s="41"/>
      <c r="D28" s="42"/>
      <c r="E28" s="42"/>
      <c r="F28" s="42"/>
      <c r="G28" s="42"/>
      <c r="H28" s="42"/>
      <c r="I28" s="43"/>
      <c r="K28" s="350" t="s">
        <v>238</v>
      </c>
      <c r="L28" s="130" t="s">
        <v>585</v>
      </c>
    </row>
    <row r="29" spans="1:26" ht="12.75" customHeight="1" x14ac:dyDescent="0.3">
      <c r="A29" s="344"/>
      <c r="B29" s="346"/>
      <c r="C29" s="357"/>
      <c r="D29" s="352"/>
      <c r="E29" s="352"/>
      <c r="F29" s="354"/>
      <c r="G29" s="355"/>
      <c r="H29" s="353"/>
      <c r="I29" s="353"/>
    </row>
    <row r="30" spans="1:26" ht="33.75" customHeight="1" x14ac:dyDescent="0.3">
      <c r="A30" s="358"/>
      <c r="B30" s="114" t="str">
        <f>+IF(Langage=0,K30,L30)</f>
        <v>Date de naissance</v>
      </c>
      <c r="C30" s="114" t="str">
        <f>+IF(Langage=0,M30,N30)</f>
        <v>État Civil</v>
      </c>
      <c r="D30" s="114" t="str">
        <f>+IF(Langage=0,O30,P30)</f>
        <v>Occupation</v>
      </c>
      <c r="E30" s="114" t="str">
        <f>+IF(Langage=0,Q30,R30)</f>
        <v>Propriétaire ou locataire de la résidence</v>
      </c>
      <c r="F30" s="114" t="str">
        <f>+IF(Langage=0,S30,T30)</f>
        <v>Propriétaire ou locataire de la voiture</v>
      </c>
      <c r="G30" s="421" t="str">
        <f>+IF(Langage=0,U30,V30)</f>
        <v>KM pour aller au travail seulement</v>
      </c>
      <c r="H30" s="114" t="str">
        <f>+IF(Langage=0,W30,X30)</f>
        <v>Permis depuis le</v>
      </c>
      <c r="I30" s="114" t="str">
        <f>+IF(Langage=0,Y30,Z30)</f>
        <v>Conducteur principal depuis le</v>
      </c>
      <c r="K30" s="123" t="s">
        <v>239</v>
      </c>
      <c r="L30" s="124" t="s">
        <v>586</v>
      </c>
      <c r="M30" s="123" t="s">
        <v>240</v>
      </c>
      <c r="N30" s="130" t="s">
        <v>454</v>
      </c>
      <c r="O30" s="130" t="s">
        <v>241</v>
      </c>
      <c r="P30" s="130" t="s">
        <v>241</v>
      </c>
      <c r="Q30" s="130" t="s">
        <v>242</v>
      </c>
      <c r="R30" s="130" t="s">
        <v>587</v>
      </c>
      <c r="S30" s="130" t="s">
        <v>243</v>
      </c>
      <c r="T30" s="130" t="s">
        <v>588</v>
      </c>
      <c r="U30" s="130" t="s">
        <v>244</v>
      </c>
      <c r="V30" s="130" t="s">
        <v>589</v>
      </c>
      <c r="W30" s="130" t="s">
        <v>590</v>
      </c>
      <c r="X30" s="130" t="s">
        <v>591</v>
      </c>
      <c r="Y30" s="130" t="s">
        <v>592</v>
      </c>
      <c r="Z30" s="130" t="s">
        <v>593</v>
      </c>
    </row>
    <row r="31" spans="1:26" ht="15" customHeight="1" x14ac:dyDescent="0.3">
      <c r="A31" s="116" t="s">
        <v>245</v>
      </c>
      <c r="B31" s="115" t="str">
        <f>+IF(Langage=0,K31,L31)</f>
        <v>1 janvier 1997</v>
      </c>
      <c r="C31" s="115" t="str">
        <f>+IF(Langage=0,M31,N31)</f>
        <v>Célibataire</v>
      </c>
      <c r="D31" s="115" t="str">
        <f>+IF(Langage=0,O31,P31)</f>
        <v>Étudiant</v>
      </c>
      <c r="E31" s="115" t="str">
        <f>+IF(Langage=0,Q31,R31)</f>
        <v>Locataire</v>
      </c>
      <c r="F31" s="420" t="str">
        <f>+IF(Langage=0,S31,T31)</f>
        <v>Locataire</v>
      </c>
      <c r="G31" s="430" t="str">
        <f>+IF(Langage=0,U31,V31)</f>
        <v>0</v>
      </c>
      <c r="H31" s="115" t="str">
        <f>+IF(Langage=0,W31,X31)</f>
        <v>1 janvier 2014</v>
      </c>
      <c r="I31" s="115" t="str">
        <f>+IF(Langage=0,Y31,Z31)</f>
        <v>1 janvier 2015</v>
      </c>
      <c r="K31" s="125" t="s">
        <v>246</v>
      </c>
      <c r="L31" s="127" t="s">
        <v>594</v>
      </c>
      <c r="M31" s="125" t="s">
        <v>247</v>
      </c>
      <c r="N31" s="127" t="s">
        <v>597</v>
      </c>
      <c r="O31" s="125" t="s">
        <v>248</v>
      </c>
      <c r="P31" s="127" t="s">
        <v>599</v>
      </c>
      <c r="Q31" s="125" t="s">
        <v>249</v>
      </c>
      <c r="R31" s="127" t="s">
        <v>601</v>
      </c>
      <c r="S31" s="125" t="s">
        <v>249</v>
      </c>
      <c r="T31" s="127" t="s">
        <v>603</v>
      </c>
      <c r="U31" s="125" t="s">
        <v>113</v>
      </c>
      <c r="V31" s="130">
        <v>0</v>
      </c>
      <c r="W31" s="125" t="s">
        <v>250</v>
      </c>
      <c r="X31" s="127" t="s">
        <v>604</v>
      </c>
      <c r="Y31" s="125" t="s">
        <v>251</v>
      </c>
      <c r="Z31" s="127" t="s">
        <v>607</v>
      </c>
    </row>
    <row r="32" spans="1:26" ht="15" customHeight="1" x14ac:dyDescent="0.3">
      <c r="A32" s="117" t="s">
        <v>252</v>
      </c>
      <c r="B32" s="115" t="str">
        <f>+IF(Langage=0,K32,L32)</f>
        <v>1 janvier 1968</v>
      </c>
      <c r="C32" s="115" t="str">
        <f>+IF(Langage=0,M32,N32)</f>
        <v>Marié</v>
      </c>
      <c r="D32" s="115" t="str">
        <f>+IF(Langage=0,O32,P32)</f>
        <v>Professionnel (assurance)</v>
      </c>
      <c r="E32" s="115" t="str">
        <f>+IF(Langage=0,Q32,R32)</f>
        <v>Propriétaire</v>
      </c>
      <c r="F32" s="420" t="str">
        <f>+IF(Langage=0,S32,T32)</f>
        <v>Propriétaire</v>
      </c>
      <c r="G32" s="430" t="str">
        <f>+IF(Langage=0,U32,V32)</f>
        <v>15</v>
      </c>
      <c r="H32" s="115" t="str">
        <f>+IF(Langage=0,W32,X32)</f>
        <v>1 janvier 1986</v>
      </c>
      <c r="I32" s="115" t="str">
        <f>+IF(Langage=0,Y32,Z32)</f>
        <v>1 janvier 1986</v>
      </c>
      <c r="K32" s="125" t="s">
        <v>253</v>
      </c>
      <c r="L32" s="127" t="s">
        <v>595</v>
      </c>
      <c r="M32" s="125" t="s">
        <v>254</v>
      </c>
      <c r="N32" s="127" t="s">
        <v>598</v>
      </c>
      <c r="O32" s="126" t="s">
        <v>255</v>
      </c>
      <c r="P32" s="127" t="s">
        <v>600</v>
      </c>
      <c r="Q32" s="125" t="s">
        <v>256</v>
      </c>
      <c r="R32" s="127" t="s">
        <v>602</v>
      </c>
      <c r="S32" s="125" t="s">
        <v>256</v>
      </c>
      <c r="T32" s="127" t="s">
        <v>602</v>
      </c>
      <c r="U32" s="125" t="s">
        <v>257</v>
      </c>
      <c r="V32" s="130">
        <v>15</v>
      </c>
      <c r="W32" s="125" t="s">
        <v>258</v>
      </c>
      <c r="X32" s="127" t="s">
        <v>605</v>
      </c>
      <c r="Y32" s="125" t="s">
        <v>258</v>
      </c>
      <c r="Z32" s="127" t="s">
        <v>605</v>
      </c>
    </row>
    <row r="33" spans="1:26" ht="15" customHeight="1" x14ac:dyDescent="0.3">
      <c r="A33" s="117" t="s">
        <v>259</v>
      </c>
      <c r="B33" s="115" t="str">
        <f>+IF(Langage=0,K33,L33)</f>
        <v>1 janvier 1945</v>
      </c>
      <c r="C33" s="115" t="str">
        <f>+IF(Langage=0,M33,N33)</f>
        <v>Marié</v>
      </c>
      <c r="D33" s="115" t="str">
        <f>+IF(Langage=0,O33,P33)</f>
        <v>Retraité</v>
      </c>
      <c r="E33" s="115" t="str">
        <f>+IF(Langage=0,Q33,R33)</f>
        <v>Propriétaire</v>
      </c>
      <c r="F33" s="420" t="str">
        <f>+IF(Langage=0,S33,T33)</f>
        <v>Propriétaire</v>
      </c>
      <c r="G33" s="431" t="str">
        <f>+IF(Langage=0,U33,V33)</f>
        <v>0</v>
      </c>
      <c r="H33" s="115" t="str">
        <f>+IF(Langage=0,W33,X33)</f>
        <v>1 janvier 1963</v>
      </c>
      <c r="I33" s="115" t="str">
        <f>+IF(Langage=0,Y33,Z33)</f>
        <v>1 janvier 1963</v>
      </c>
      <c r="K33" s="125" t="s">
        <v>260</v>
      </c>
      <c r="L33" s="127" t="s">
        <v>596</v>
      </c>
      <c r="M33" s="125" t="s">
        <v>254</v>
      </c>
      <c r="N33" s="127" t="s">
        <v>598</v>
      </c>
      <c r="O33" s="125" t="s">
        <v>261</v>
      </c>
      <c r="P33" s="127" t="s">
        <v>477</v>
      </c>
      <c r="Q33" s="125" t="s">
        <v>256</v>
      </c>
      <c r="R33" s="127" t="s">
        <v>602</v>
      </c>
      <c r="S33" s="125" t="s">
        <v>256</v>
      </c>
      <c r="T33" s="127" t="s">
        <v>602</v>
      </c>
      <c r="U33" s="125" t="s">
        <v>113</v>
      </c>
      <c r="V33" s="130">
        <v>0</v>
      </c>
      <c r="W33" s="125" t="s">
        <v>262</v>
      </c>
      <c r="X33" s="127" t="s">
        <v>606</v>
      </c>
      <c r="Y33" s="125" t="s">
        <v>262</v>
      </c>
      <c r="Z33" s="127" t="s">
        <v>606</v>
      </c>
    </row>
    <row r="34" spans="1:26" ht="12.75" customHeight="1" x14ac:dyDescent="0.3">
      <c r="A34" s="359"/>
      <c r="B34" s="360"/>
      <c r="C34" s="360"/>
      <c r="D34" s="360"/>
      <c r="E34" s="360"/>
      <c r="F34" s="360"/>
      <c r="G34" s="360"/>
      <c r="H34" s="360"/>
      <c r="I34" s="360"/>
    </row>
    <row r="35" spans="1:26" ht="15" customHeight="1" x14ac:dyDescent="0.3">
      <c r="A35" s="113" t="str">
        <f>+IF(Langage=0,K35,L35)</f>
        <v>PROFILS VOITURES</v>
      </c>
      <c r="B35" s="41"/>
      <c r="C35" s="41"/>
      <c r="D35" s="42"/>
      <c r="E35" s="42"/>
      <c r="F35" s="42"/>
      <c r="G35" s="42"/>
      <c r="H35" s="42"/>
      <c r="I35" s="43"/>
      <c r="K35" s="127" t="s">
        <v>263</v>
      </c>
      <c r="L35" s="127" t="s">
        <v>608</v>
      </c>
    </row>
    <row r="36" spans="1:26" ht="12.75" customHeight="1" x14ac:dyDescent="0.3">
      <c r="A36" s="359"/>
      <c r="B36" s="361"/>
      <c r="C36" s="360"/>
      <c r="D36" s="360"/>
      <c r="E36" s="360"/>
      <c r="F36" s="360"/>
      <c r="G36" s="360"/>
      <c r="H36" s="360"/>
      <c r="I36" s="360"/>
    </row>
    <row r="37" spans="1:26" ht="15" customHeight="1" x14ac:dyDescent="0.3">
      <c r="A37" s="358"/>
      <c r="B37" s="118" t="str">
        <f>+IF(Langage=0,K37,L37)</f>
        <v>Année</v>
      </c>
      <c r="C37" s="118" t="str">
        <f>+IF(Langage=0,M37,N37)</f>
        <v>Marque</v>
      </c>
      <c r="D37" s="118" t="str">
        <f>+IF(Langage=0,O37,P37)</f>
        <v>Modèle</v>
      </c>
      <c r="E37" s="118" t="str">
        <f>+IF(Langage=0,Q37,R37)</f>
        <v>Code</v>
      </c>
      <c r="F37" s="362"/>
      <c r="G37" s="362"/>
      <c r="H37" s="362"/>
      <c r="I37" s="362"/>
      <c r="K37" s="127" t="s">
        <v>264</v>
      </c>
      <c r="L37" s="127" t="s">
        <v>609</v>
      </c>
      <c r="M37" s="130" t="s">
        <v>265</v>
      </c>
      <c r="N37" s="130" t="s">
        <v>610</v>
      </c>
      <c r="O37" s="130" t="s">
        <v>266</v>
      </c>
      <c r="P37" s="130" t="s">
        <v>611</v>
      </c>
      <c r="Q37" s="130" t="s">
        <v>267</v>
      </c>
      <c r="R37" s="130" t="s">
        <v>267</v>
      </c>
    </row>
    <row r="38" spans="1:26" ht="15" customHeight="1" x14ac:dyDescent="0.3">
      <c r="A38" s="121" t="s">
        <v>268</v>
      </c>
      <c r="B38" s="119">
        <v>2016</v>
      </c>
      <c r="C38" s="119" t="s">
        <v>269</v>
      </c>
      <c r="D38" s="119" t="s">
        <v>688</v>
      </c>
      <c r="E38" s="443" t="s">
        <v>689</v>
      </c>
      <c r="F38" s="363"/>
      <c r="G38" s="363"/>
      <c r="H38" s="363"/>
      <c r="I38" s="363"/>
    </row>
    <row r="39" spans="1:26" ht="15" customHeight="1" x14ac:dyDescent="0.3">
      <c r="A39" s="122" t="s">
        <v>270</v>
      </c>
      <c r="B39" s="119">
        <v>2017</v>
      </c>
      <c r="C39" s="119" t="s">
        <v>271</v>
      </c>
      <c r="D39" s="119" t="s">
        <v>690</v>
      </c>
      <c r="E39" s="443" t="s">
        <v>691</v>
      </c>
      <c r="F39" s="363"/>
      <c r="G39" s="363"/>
      <c r="H39" s="363"/>
      <c r="I39" s="363"/>
    </row>
    <row r="40" spans="1:26" ht="22.5" customHeight="1" x14ac:dyDescent="0.3">
      <c r="A40" s="122" t="s">
        <v>272</v>
      </c>
      <c r="B40" s="119">
        <v>2018</v>
      </c>
      <c r="C40" s="119" t="s">
        <v>273</v>
      </c>
      <c r="D40" s="120" t="s">
        <v>692</v>
      </c>
      <c r="E40" s="119">
        <v>7675</v>
      </c>
      <c r="F40" s="363"/>
      <c r="G40" s="363"/>
      <c r="H40" s="363"/>
      <c r="I40" s="363"/>
    </row>
    <row r="41" spans="1:26" ht="12.75" customHeight="1" x14ac:dyDescent="0.3">
      <c r="A41" s="359"/>
      <c r="B41" s="360"/>
      <c r="C41" s="360"/>
      <c r="D41" s="360"/>
      <c r="E41" s="360"/>
      <c r="F41" s="360"/>
      <c r="G41" s="360"/>
      <c r="H41" s="360"/>
      <c r="I41" s="360"/>
    </row>
    <row r="42" spans="1:26" ht="15" customHeight="1" x14ac:dyDescent="0.3">
      <c r="A42" s="113" t="str">
        <f>+IF(Langage=0,K42,L42)</f>
        <v>PROFILS RÉSIDENCES</v>
      </c>
      <c r="B42" s="112"/>
      <c r="C42" s="41"/>
      <c r="D42" s="44"/>
      <c r="E42" s="44"/>
      <c r="F42" s="44"/>
      <c r="G42" s="44"/>
      <c r="H42" s="44"/>
      <c r="I42" s="45"/>
      <c r="K42" s="130" t="s">
        <v>274</v>
      </c>
      <c r="L42" s="130" t="s">
        <v>612</v>
      </c>
    </row>
    <row r="43" spans="1:26" ht="12.75" customHeight="1" x14ac:dyDescent="0.3">
      <c r="A43" s="364"/>
      <c r="B43" s="365"/>
      <c r="C43" s="360"/>
      <c r="D43" s="360"/>
      <c r="E43" s="360"/>
      <c r="F43" s="360"/>
      <c r="G43" s="360"/>
      <c r="H43" s="360"/>
      <c r="I43" s="360"/>
    </row>
    <row r="44" spans="1:26" ht="15" customHeight="1" x14ac:dyDescent="0.3">
      <c r="A44" s="366"/>
      <c r="B44" s="118" t="str">
        <f>+IF(Langage=0,K44,L44)</f>
        <v>Code postal</v>
      </c>
      <c r="C44" s="362"/>
      <c r="D44" s="362"/>
      <c r="E44" s="362"/>
      <c r="F44" s="362"/>
      <c r="G44" s="362"/>
      <c r="H44" s="362"/>
      <c r="I44" s="362"/>
      <c r="K44" s="130" t="s">
        <v>275</v>
      </c>
      <c r="L44" s="130" t="s">
        <v>613</v>
      </c>
    </row>
    <row r="45" spans="1:26" ht="15" customHeight="1" x14ac:dyDescent="0.3">
      <c r="A45" s="121" t="s">
        <v>276</v>
      </c>
      <c r="B45" s="119" t="s">
        <v>693</v>
      </c>
      <c r="C45" s="367"/>
      <c r="D45" s="363"/>
      <c r="E45" s="363"/>
      <c r="F45" s="363"/>
      <c r="G45" s="363"/>
      <c r="H45" s="363"/>
      <c r="I45" s="363"/>
    </row>
    <row r="46" spans="1:26" ht="15" customHeight="1" x14ac:dyDescent="0.3">
      <c r="A46" s="122" t="s">
        <v>277</v>
      </c>
      <c r="B46" s="119" t="s">
        <v>694</v>
      </c>
      <c r="C46" s="367"/>
      <c r="D46" s="363"/>
      <c r="E46" s="363"/>
      <c r="F46" s="363"/>
      <c r="G46" s="363"/>
      <c r="H46" s="363"/>
      <c r="I46" s="363"/>
    </row>
    <row r="47" spans="1:26" ht="15" customHeight="1" x14ac:dyDescent="0.3">
      <c r="A47" s="122" t="s">
        <v>278</v>
      </c>
      <c r="B47" s="119" t="s">
        <v>279</v>
      </c>
      <c r="C47" s="367"/>
      <c r="D47" s="363"/>
      <c r="E47" s="363"/>
      <c r="F47" s="363"/>
      <c r="G47" s="363"/>
      <c r="H47" s="363"/>
      <c r="I47" s="363"/>
    </row>
    <row r="49" spans="1:9" x14ac:dyDescent="0.3">
      <c r="A49" s="606" t="s">
        <v>675</v>
      </c>
      <c r="B49" s="606"/>
      <c r="C49" s="606"/>
      <c r="D49" s="606"/>
      <c r="E49" s="606"/>
      <c r="F49" s="606"/>
      <c r="G49" s="606"/>
      <c r="H49" s="606"/>
      <c r="I49" s="606"/>
    </row>
  </sheetData>
  <sheetProtection algorithmName="SHA-512" hashValue="RrhfqCIUTgQtxvVHpKetjoxwGmzogqdm14hMoRp4f0bU5MkKKVujtFA4jsRnjkUuTJPb+jCvtDUthPToDEYkZg==" saltValue="LP3+AojjfhiZIoJjBf6JSg==" spinCount="100000" sheet="1" objects="1" scenarios="1" selectLockedCells="1"/>
  <mergeCells count="21">
    <mergeCell ref="E1:I1"/>
    <mergeCell ref="A3:I3"/>
    <mergeCell ref="B5:I5"/>
    <mergeCell ref="B9:I9"/>
    <mergeCell ref="B10:I10"/>
    <mergeCell ref="B11:I11"/>
    <mergeCell ref="B12:I12"/>
    <mergeCell ref="B13:I13"/>
    <mergeCell ref="B14:I14"/>
    <mergeCell ref="B15:I15"/>
    <mergeCell ref="B16:I16"/>
    <mergeCell ref="B17:I17"/>
    <mergeCell ref="B18:I18"/>
    <mergeCell ref="B19:I19"/>
    <mergeCell ref="B20:I20"/>
    <mergeCell ref="A49:I49"/>
    <mergeCell ref="B21:I21"/>
    <mergeCell ref="B22:I22"/>
    <mergeCell ref="B23:I23"/>
    <mergeCell ref="B24:I24"/>
    <mergeCell ref="B25:I25"/>
  </mergeCells>
  <pageMargins left="0.7" right="0.7" top="0.75" bottom="0.75" header="0.3" footer="0.3"/>
  <pageSetup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Y28"/>
  <sheetViews>
    <sheetView workbookViewId="0">
      <selection activeCell="F13" sqref="F13"/>
    </sheetView>
  </sheetViews>
  <sheetFormatPr baseColWidth="10" defaultColWidth="11" defaultRowHeight="14" outlineLevelCol="1" x14ac:dyDescent="0.3"/>
  <cols>
    <col min="1" max="2" width="3.5" style="137" customWidth="1"/>
    <col min="3" max="5" width="12" style="137" customWidth="1"/>
    <col min="6" max="7" width="9.25" style="137" customWidth="1"/>
    <col min="8" max="8" width="14.5" style="137" customWidth="1"/>
    <col min="9" max="9" width="54.58203125" style="137" customWidth="1"/>
    <col min="10" max="10" width="11" style="137"/>
    <col min="11" max="11" width="108.83203125" style="137" hidden="1" customWidth="1" outlineLevel="1"/>
    <col min="12" max="12" width="94.33203125" style="137" hidden="1" customWidth="1" outlineLevel="1"/>
    <col min="13" max="14" width="13.08203125" style="137" hidden="1" customWidth="1" outlineLevel="1"/>
    <col min="15" max="15" width="16.33203125" style="137" hidden="1" customWidth="1" outlineLevel="1"/>
    <col min="16" max="16" width="16.08203125" style="137" hidden="1" customWidth="1" outlineLevel="1"/>
    <col min="17" max="20" width="0" style="137" hidden="1" customWidth="1" outlineLevel="1"/>
    <col min="21" max="21" width="24.75" style="137" hidden="1" customWidth="1" outlineLevel="1"/>
    <col min="22" max="22" width="19.75" style="137" hidden="1" customWidth="1" outlineLevel="1"/>
    <col min="23" max="23" width="19.58203125" style="137" hidden="1" customWidth="1" outlineLevel="1"/>
    <col min="24" max="24" width="16.75" style="137" hidden="1" customWidth="1" outlineLevel="1"/>
    <col min="25" max="25" width="11" style="137" collapsed="1"/>
    <col min="26" max="16384" width="11" style="137"/>
  </cols>
  <sheetData>
    <row r="1" spans="1:24" ht="24" customHeight="1" x14ac:dyDescent="0.3">
      <c r="A1" s="368"/>
      <c r="B1" s="368"/>
      <c r="C1" s="369"/>
      <c r="D1" s="327"/>
      <c r="E1" s="368"/>
      <c r="F1" s="370"/>
      <c r="G1" s="144" t="str">
        <f>+IF(Langage=0,K1,L1)</f>
        <v>Nom de l'assureur :</v>
      </c>
      <c r="H1" s="558">
        <f>'100'!B10</f>
        <v>0</v>
      </c>
      <c r="I1" s="560"/>
      <c r="K1" s="137" t="s">
        <v>1</v>
      </c>
      <c r="L1" s="137" t="s">
        <v>294</v>
      </c>
    </row>
    <row r="2" spans="1:24" ht="24" customHeight="1" x14ac:dyDescent="0.3">
      <c r="A2" s="327"/>
      <c r="B2" s="327"/>
      <c r="C2" s="371"/>
      <c r="D2" s="442"/>
      <c r="E2" s="442"/>
      <c r="F2" s="442"/>
      <c r="G2" s="442"/>
      <c r="H2" s="454"/>
      <c r="I2" s="327"/>
    </row>
    <row r="3" spans="1:24" ht="45.75" customHeight="1" x14ac:dyDescent="0.3">
      <c r="A3" s="561" t="str">
        <f>+IF(Langage=0,K3,L3)</f>
        <v>PRIMES D'ASSURANCE POUR DIFFÉRENTS PROFILS D'ASSURÉS
- Voitures de tourisme seulement -</v>
      </c>
      <c r="B3" s="561"/>
      <c r="C3" s="561"/>
      <c r="D3" s="561"/>
      <c r="E3" s="561"/>
      <c r="F3" s="561"/>
      <c r="G3" s="561"/>
      <c r="H3" s="561"/>
      <c r="I3" s="561"/>
      <c r="K3" s="343" t="s">
        <v>562</v>
      </c>
      <c r="L3" s="343" t="s">
        <v>563</v>
      </c>
    </row>
    <row r="4" spans="1:24" ht="12" customHeight="1" x14ac:dyDescent="0.3">
      <c r="A4" s="300"/>
      <c r="B4" s="300"/>
      <c r="C4" s="19"/>
      <c r="D4" s="19"/>
      <c r="E4" s="19"/>
      <c r="F4" s="19"/>
      <c r="G4" s="183"/>
      <c r="H4" s="201"/>
      <c r="I4" s="201"/>
    </row>
    <row r="5" spans="1:24" ht="12" customHeight="1" x14ac:dyDescent="0.3">
      <c r="A5" s="372"/>
      <c r="B5" s="372"/>
      <c r="C5" s="454"/>
      <c r="D5" s="373"/>
      <c r="E5" s="373"/>
      <c r="F5" s="313"/>
      <c r="G5" s="313"/>
      <c r="H5" s="372"/>
      <c r="I5" s="372"/>
    </row>
    <row r="6" spans="1:24" ht="15" customHeight="1" x14ac:dyDescent="0.3">
      <c r="A6" s="200" t="str">
        <f>+IF(Langage=0,K6,L6)</f>
        <v>Selon les indications mentionnées dans l'onglet précédent et pour chaque profil, veuillez indiquer la prime demandée pour un HOMME et pour une FEMME,</v>
      </c>
      <c r="B6" s="19"/>
      <c r="C6" s="19"/>
      <c r="D6" s="19"/>
      <c r="E6" s="19"/>
      <c r="F6" s="19"/>
      <c r="G6" s="19"/>
      <c r="H6" s="19"/>
      <c r="I6" s="19"/>
      <c r="K6" s="200" t="s">
        <v>280</v>
      </c>
      <c r="L6" s="137" t="s">
        <v>618</v>
      </c>
    </row>
    <row r="7" spans="1:24" ht="15" customHeight="1" x14ac:dyDescent="0.3">
      <c r="A7" s="200" t="str">
        <f>+IF(Langage=0,K7,L7)</f>
        <v>et nous mentionner si vous avez effectué des hypothèses supplémentaires.</v>
      </c>
      <c r="B7" s="19"/>
      <c r="C7" s="19"/>
      <c r="D7" s="19"/>
      <c r="E7" s="19"/>
      <c r="F7" s="19"/>
      <c r="G7" s="19"/>
      <c r="H7" s="19"/>
      <c r="I7" s="372"/>
      <c r="K7" s="200" t="s">
        <v>281</v>
      </c>
      <c r="L7" s="137" t="s">
        <v>619</v>
      </c>
    </row>
    <row r="8" spans="1:24" ht="12" customHeight="1" x14ac:dyDescent="0.3">
      <c r="A8" s="442"/>
      <c r="B8" s="442"/>
      <c r="C8" s="454"/>
      <c r="D8" s="373"/>
      <c r="E8" s="373"/>
      <c r="F8" s="313"/>
      <c r="G8" s="313"/>
      <c r="H8" s="372"/>
      <c r="I8" s="372"/>
    </row>
    <row r="9" spans="1:24" ht="12" customHeight="1" x14ac:dyDescent="0.3">
      <c r="A9" s="368"/>
      <c r="B9" s="368"/>
      <c r="C9" s="454"/>
      <c r="D9" s="373"/>
      <c r="E9" s="373"/>
      <c r="F9" s="313"/>
      <c r="G9" s="313"/>
      <c r="H9" s="372"/>
      <c r="I9" s="372"/>
    </row>
    <row r="10" spans="1:24" ht="15" customHeight="1" x14ac:dyDescent="0.3">
      <c r="A10" s="374"/>
      <c r="B10" s="374"/>
      <c r="C10" s="375"/>
      <c r="D10" s="375"/>
      <c r="E10" s="375"/>
      <c r="F10" s="609" t="str">
        <f>+IF(Langage=0,K10,L10)</f>
        <v>PRIME ($)</v>
      </c>
      <c r="G10" s="610"/>
      <c r="H10" s="372"/>
      <c r="I10" s="372"/>
      <c r="K10" s="137" t="s">
        <v>282</v>
      </c>
      <c r="L10" s="137" t="s">
        <v>620</v>
      </c>
    </row>
    <row r="11" spans="1:24" ht="22.5" customHeight="1" x14ac:dyDescent="0.3">
      <c r="A11" s="374"/>
      <c r="B11" s="374"/>
      <c r="C11" s="102" t="str">
        <f>+IF(Langage=0,K11,L11)</f>
        <v>Profils Conducteurs</v>
      </c>
      <c r="D11" s="102" t="str">
        <f>+IF(Langage=0,M11,N11)</f>
        <v>Profils Voitures</v>
      </c>
      <c r="E11" s="102" t="str">
        <f>+IF(Langage=0,O11,P11)</f>
        <v>Profils Résidences</v>
      </c>
      <c r="F11" s="128" t="str">
        <f>+IF(Langage=0,Q11,R11)</f>
        <v>Homme</v>
      </c>
      <c r="G11" s="128" t="str">
        <f>+IF(Langage=0,S11,T11)</f>
        <v>Femme</v>
      </c>
      <c r="H11" s="102" t="str">
        <f>+IF(Langage=0,U11,V11)</f>
        <v>Hypothèses supplémentaires</v>
      </c>
      <c r="I11" s="102" t="str">
        <f>+IF(Langage=0,W11,X11)</f>
        <v>Hypothèses effectuées</v>
      </c>
      <c r="K11" s="137" t="s">
        <v>621</v>
      </c>
      <c r="L11" s="137" t="s">
        <v>622</v>
      </c>
      <c r="M11" s="59" t="s">
        <v>623</v>
      </c>
      <c r="N11" s="59" t="s">
        <v>624</v>
      </c>
      <c r="O11" s="59" t="s">
        <v>625</v>
      </c>
      <c r="P11" s="59" t="s">
        <v>626</v>
      </c>
      <c r="Q11" s="59" t="s">
        <v>283</v>
      </c>
      <c r="R11" s="59" t="s">
        <v>627</v>
      </c>
      <c r="S11" s="59" t="s">
        <v>284</v>
      </c>
      <c r="T11" s="59" t="s">
        <v>628</v>
      </c>
      <c r="U11" s="59" t="s">
        <v>629</v>
      </c>
      <c r="V11" s="59" t="s">
        <v>630</v>
      </c>
      <c r="W11" s="59" t="s">
        <v>631</v>
      </c>
      <c r="X11" s="59" t="s">
        <v>632</v>
      </c>
    </row>
    <row r="12" spans="1:24" ht="22.5" customHeight="1" x14ac:dyDescent="0.3">
      <c r="A12" s="374"/>
      <c r="B12" s="374"/>
      <c r="C12" s="48"/>
      <c r="D12" s="49"/>
      <c r="E12" s="50"/>
      <c r="F12" s="423" t="s">
        <v>107</v>
      </c>
      <c r="G12" s="423" t="s">
        <v>108</v>
      </c>
      <c r="H12" s="418" t="s">
        <v>124</v>
      </c>
      <c r="I12" s="424" t="s">
        <v>135</v>
      </c>
    </row>
    <row r="13" spans="1:24" ht="15" customHeight="1" x14ac:dyDescent="0.3">
      <c r="A13" s="51">
        <v>1</v>
      </c>
      <c r="B13" s="52" t="s">
        <v>64</v>
      </c>
      <c r="C13" s="53" t="s">
        <v>245</v>
      </c>
      <c r="D13" s="53" t="s">
        <v>270</v>
      </c>
      <c r="E13" s="422" t="s">
        <v>276</v>
      </c>
      <c r="F13" s="510"/>
      <c r="G13" s="510"/>
      <c r="H13" s="511"/>
      <c r="I13" s="512"/>
    </row>
    <row r="14" spans="1:24" ht="15" customHeight="1" x14ac:dyDescent="0.3">
      <c r="A14" s="54">
        <v>2</v>
      </c>
      <c r="B14" s="52" t="s">
        <v>157</v>
      </c>
      <c r="C14" s="53" t="s">
        <v>245</v>
      </c>
      <c r="D14" s="53" t="s">
        <v>270</v>
      </c>
      <c r="E14" s="422" t="s">
        <v>277</v>
      </c>
      <c r="F14" s="510"/>
      <c r="G14" s="510"/>
      <c r="H14" s="511"/>
      <c r="I14" s="512"/>
    </row>
    <row r="15" spans="1:24" ht="15" customHeight="1" x14ac:dyDescent="0.3">
      <c r="A15" s="54">
        <v>3</v>
      </c>
      <c r="B15" s="52" t="s">
        <v>180</v>
      </c>
      <c r="C15" s="53" t="s">
        <v>245</v>
      </c>
      <c r="D15" s="53" t="s">
        <v>272</v>
      </c>
      <c r="E15" s="422" t="s">
        <v>278</v>
      </c>
      <c r="F15" s="510"/>
      <c r="G15" s="510"/>
      <c r="H15" s="511"/>
      <c r="I15" s="512"/>
    </row>
    <row r="16" spans="1:24" ht="15" customHeight="1" x14ac:dyDescent="0.3">
      <c r="A16" s="55">
        <v>4</v>
      </c>
      <c r="B16" s="56" t="s">
        <v>181</v>
      </c>
      <c r="C16" s="57" t="s">
        <v>252</v>
      </c>
      <c r="D16" s="57" t="s">
        <v>268</v>
      </c>
      <c r="E16" s="425" t="s">
        <v>276</v>
      </c>
      <c r="F16" s="513"/>
      <c r="G16" s="513"/>
      <c r="H16" s="514"/>
      <c r="I16" s="515"/>
    </row>
    <row r="17" spans="1:12" ht="15" customHeight="1" x14ac:dyDescent="0.3">
      <c r="A17" s="55">
        <v>5</v>
      </c>
      <c r="B17" s="56" t="s">
        <v>182</v>
      </c>
      <c r="C17" s="57" t="s">
        <v>252</v>
      </c>
      <c r="D17" s="57" t="s">
        <v>270</v>
      </c>
      <c r="E17" s="425" t="s">
        <v>277</v>
      </c>
      <c r="F17" s="513"/>
      <c r="G17" s="513"/>
      <c r="H17" s="514"/>
      <c r="I17" s="515"/>
    </row>
    <row r="18" spans="1:12" ht="15" customHeight="1" x14ac:dyDescent="0.3">
      <c r="A18" s="55">
        <v>6</v>
      </c>
      <c r="B18" s="56" t="s">
        <v>183</v>
      </c>
      <c r="C18" s="57" t="s">
        <v>252</v>
      </c>
      <c r="D18" s="57" t="s">
        <v>272</v>
      </c>
      <c r="E18" s="425" t="s">
        <v>277</v>
      </c>
      <c r="F18" s="513"/>
      <c r="G18" s="513"/>
      <c r="H18" s="514"/>
      <c r="I18" s="515"/>
    </row>
    <row r="19" spans="1:12" ht="15" customHeight="1" x14ac:dyDescent="0.3">
      <c r="A19" s="55">
        <v>7</v>
      </c>
      <c r="B19" s="56" t="s">
        <v>184</v>
      </c>
      <c r="C19" s="57" t="s">
        <v>252</v>
      </c>
      <c r="D19" s="57" t="s">
        <v>272</v>
      </c>
      <c r="E19" s="425" t="s">
        <v>278</v>
      </c>
      <c r="F19" s="513"/>
      <c r="G19" s="513"/>
      <c r="H19" s="514"/>
      <c r="I19" s="515"/>
    </row>
    <row r="20" spans="1:12" ht="15" customHeight="1" x14ac:dyDescent="0.3">
      <c r="A20" s="54">
        <v>8</v>
      </c>
      <c r="B20" s="52" t="s">
        <v>185</v>
      </c>
      <c r="C20" s="53" t="s">
        <v>259</v>
      </c>
      <c r="D20" s="53" t="s">
        <v>268</v>
      </c>
      <c r="E20" s="422" t="s">
        <v>278</v>
      </c>
      <c r="F20" s="510"/>
      <c r="G20" s="510"/>
      <c r="H20" s="511"/>
      <c r="I20" s="512"/>
    </row>
    <row r="21" spans="1:12" ht="15" customHeight="1" x14ac:dyDescent="0.3">
      <c r="A21" s="54">
        <v>9</v>
      </c>
      <c r="B21" s="52" t="s">
        <v>186</v>
      </c>
      <c r="C21" s="53" t="s">
        <v>259</v>
      </c>
      <c r="D21" s="53" t="s">
        <v>268</v>
      </c>
      <c r="E21" s="422" t="s">
        <v>276</v>
      </c>
      <c r="F21" s="510"/>
      <c r="G21" s="510"/>
      <c r="H21" s="511"/>
      <c r="I21" s="512"/>
    </row>
    <row r="22" spans="1:12" ht="15" customHeight="1" x14ac:dyDescent="0.3">
      <c r="A22" s="54">
        <v>10</v>
      </c>
      <c r="B22" s="52" t="s">
        <v>187</v>
      </c>
      <c r="C22" s="53" t="s">
        <v>259</v>
      </c>
      <c r="D22" s="53" t="s">
        <v>272</v>
      </c>
      <c r="E22" s="422" t="s">
        <v>276</v>
      </c>
      <c r="F22" s="516"/>
      <c r="G22" s="516"/>
      <c r="H22" s="517"/>
      <c r="I22" s="518"/>
    </row>
    <row r="24" spans="1:12" ht="12.75" customHeight="1" x14ac:dyDescent="0.3">
      <c r="C24" s="303" t="str">
        <f>+IF(Langage=0,K24,L24)</f>
        <v>Commentaire additionnel :</v>
      </c>
      <c r="D24" s="304"/>
      <c r="E24" s="155"/>
      <c r="F24" s="155"/>
      <c r="G24" s="155"/>
      <c r="H24" s="155"/>
      <c r="I24" s="155"/>
      <c r="K24" s="305" t="s">
        <v>285</v>
      </c>
      <c r="L24" s="137" t="s">
        <v>633</v>
      </c>
    </row>
    <row r="25" spans="1:12" ht="12.75" customHeight="1" x14ac:dyDescent="0.3">
      <c r="C25" s="611" t="s">
        <v>138</v>
      </c>
      <c r="D25" s="611"/>
      <c r="E25" s="611"/>
      <c r="F25" s="611"/>
      <c r="G25" s="611"/>
      <c r="H25" s="611"/>
      <c r="I25" s="611"/>
    </row>
    <row r="26" spans="1:12" ht="36" customHeight="1" x14ac:dyDescent="0.3">
      <c r="A26" s="47"/>
      <c r="B26" s="46">
        <v>100</v>
      </c>
      <c r="C26" s="612"/>
      <c r="D26" s="613"/>
      <c r="E26" s="613"/>
      <c r="F26" s="613"/>
      <c r="G26" s="613"/>
      <c r="H26" s="613"/>
      <c r="I26" s="614"/>
    </row>
    <row r="28" spans="1:12" x14ac:dyDescent="0.3">
      <c r="A28" s="540" t="s">
        <v>676</v>
      </c>
      <c r="B28" s="540"/>
      <c r="C28" s="540"/>
      <c r="D28" s="540"/>
      <c r="E28" s="540"/>
      <c r="F28" s="540"/>
      <c r="G28" s="540"/>
      <c r="H28" s="540"/>
      <c r="I28" s="540"/>
    </row>
  </sheetData>
  <sheetProtection algorithmName="SHA-512" hashValue="v10BBl1qi7oLyds61oSGnBJbfL1ZWzAumbSMwBEhdhmv5+OzioYhTm1tM8PeYsoMcR6JxVpgXaqWeoFj8Icxew==" saltValue="IfTDnyNiGWKAuuVaoiQu4Q==" spinCount="100000" sheet="1" objects="1" scenarios="1" selectLockedCells="1"/>
  <mergeCells count="6">
    <mergeCell ref="A28:I28"/>
    <mergeCell ref="H1:I1"/>
    <mergeCell ref="A3:I3"/>
    <mergeCell ref="F10:G10"/>
    <mergeCell ref="C25:I25"/>
    <mergeCell ref="C26:I26"/>
  </mergeCells>
  <pageMargins left="0.7" right="0.7" top="0.75" bottom="0.75" header="0.3" footer="0.3"/>
  <pageSetup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4" width="11" style="137" hidden="1" customWidth="1" outlineLevel="1"/>
    <col min="15" max="15" width="15"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206"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VÉHICULES RÉCRÉATIFS
(tarifées par véhicule)</v>
      </c>
      <c r="B3" s="561"/>
      <c r="C3" s="561"/>
      <c r="D3" s="561"/>
      <c r="E3" s="561"/>
      <c r="F3" s="561"/>
      <c r="G3" s="561"/>
      <c r="H3" s="561"/>
      <c r="I3" s="561"/>
      <c r="K3" s="181" t="s">
        <v>634</v>
      </c>
      <c r="L3" s="181" t="s">
        <v>635</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378" t="str">
        <f>+IF(Langage=0,K10,L10)</f>
        <v>Identifier par un X les critères utilisés pour la tarification des véhicules récréatifs</v>
      </c>
      <c r="D10" s="162"/>
      <c r="E10" s="162"/>
      <c r="F10" s="162"/>
      <c r="G10" s="162"/>
      <c r="H10" s="156"/>
      <c r="I10" s="156"/>
      <c r="K10" s="311" t="s">
        <v>287</v>
      </c>
      <c r="L10" s="137" t="s">
        <v>636</v>
      </c>
    </row>
    <row r="11" spans="1:16" ht="15" customHeight="1" x14ac:dyDescent="0.3">
      <c r="A11" s="159"/>
      <c r="B11" s="182"/>
      <c r="C11" s="379" t="str">
        <f>+IF(Langage=0,K11,L11)</f>
        <v>ET</v>
      </c>
      <c r="D11" s="171"/>
      <c r="E11" s="162"/>
      <c r="F11" s="162"/>
      <c r="G11" s="156"/>
      <c r="H11" s="156"/>
      <c r="I11" s="156"/>
      <c r="K11" s="77" t="s">
        <v>13</v>
      </c>
      <c r="L11" s="137" t="s">
        <v>363</v>
      </c>
    </row>
    <row r="12" spans="1:16" ht="15" customHeight="1" x14ac:dyDescent="0.3">
      <c r="A12" s="159"/>
      <c r="B12" s="19"/>
      <c r="C12" s="378"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378" t="str">
        <f t="shared" ref="C16:C43" si="0">+IF(Langage=0,K16,L16)</f>
        <v>Âge</v>
      </c>
      <c r="D16" s="426" t="s">
        <v>64</v>
      </c>
      <c r="E16" s="502"/>
      <c r="F16" s="503"/>
      <c r="G16" s="187"/>
      <c r="H16" s="187"/>
      <c r="I16" s="187"/>
      <c r="K16" s="92" t="s">
        <v>16</v>
      </c>
      <c r="L16" s="137" t="s">
        <v>452</v>
      </c>
    </row>
    <row r="17" spans="1:12" ht="15" customHeight="1" x14ac:dyDescent="0.3">
      <c r="A17" s="178"/>
      <c r="B17" s="293"/>
      <c r="C17" s="378" t="str">
        <f t="shared" si="0"/>
        <v>Sexe</v>
      </c>
      <c r="D17" s="426" t="s">
        <v>157</v>
      </c>
      <c r="E17" s="502"/>
      <c r="F17" s="503"/>
      <c r="G17" s="187"/>
      <c r="H17" s="187"/>
      <c r="I17" s="187"/>
      <c r="K17" s="92" t="s">
        <v>17</v>
      </c>
      <c r="L17" s="137" t="s">
        <v>453</v>
      </c>
    </row>
    <row r="18" spans="1:12" ht="15" customHeight="1" x14ac:dyDescent="0.3">
      <c r="A18" s="178"/>
      <c r="B18" s="293"/>
      <c r="C18" s="378" t="str">
        <f t="shared" si="0"/>
        <v>État civil</v>
      </c>
      <c r="D18" s="426" t="s">
        <v>180</v>
      </c>
      <c r="E18" s="502"/>
      <c r="F18" s="503"/>
      <c r="G18" s="187"/>
      <c r="H18" s="187"/>
      <c r="I18" s="187"/>
      <c r="K18" s="92" t="s">
        <v>18</v>
      </c>
      <c r="L18" s="137" t="s">
        <v>454</v>
      </c>
    </row>
    <row r="19" spans="1:12" ht="15" customHeight="1" x14ac:dyDescent="0.3">
      <c r="A19" s="178"/>
      <c r="B19" s="293"/>
      <c r="C19" s="378"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378"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378" t="str">
        <f t="shared" si="0"/>
        <v>Cours de conduite</v>
      </c>
      <c r="D21" s="426" t="s">
        <v>183</v>
      </c>
      <c r="E21" s="502"/>
      <c r="F21" s="503"/>
      <c r="G21" s="187"/>
      <c r="H21" s="187"/>
      <c r="I21" s="187"/>
      <c r="K21" s="92" t="s">
        <v>20</v>
      </c>
      <c r="L21" s="137" t="s">
        <v>457</v>
      </c>
    </row>
    <row r="22" spans="1:12" ht="22.5" customHeight="1" x14ac:dyDescent="0.3">
      <c r="A22" s="178"/>
      <c r="B22" s="293"/>
      <c r="C22" s="378"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378"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378" t="str">
        <f t="shared" si="0"/>
        <v>Accidents responsables</v>
      </c>
      <c r="D24" s="426" t="s">
        <v>186</v>
      </c>
      <c r="E24" s="502"/>
      <c r="F24" s="503"/>
      <c r="G24" s="187"/>
      <c r="H24" s="187"/>
      <c r="I24" s="187"/>
      <c r="K24" s="92" t="s">
        <v>23</v>
      </c>
      <c r="L24" s="137" t="s">
        <v>460</v>
      </c>
    </row>
    <row r="25" spans="1:12" ht="15" customHeight="1" x14ac:dyDescent="0.3">
      <c r="A25" s="178"/>
      <c r="B25" s="293"/>
      <c r="C25" s="378"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378" t="str">
        <f t="shared" si="0"/>
        <v>Autres sinistres</v>
      </c>
      <c r="D26" s="426" t="s">
        <v>65</v>
      </c>
      <c r="E26" s="502"/>
      <c r="F26" s="503"/>
      <c r="G26" s="187"/>
      <c r="H26" s="187"/>
      <c r="I26" s="187"/>
      <c r="K26" s="92" t="s">
        <v>25</v>
      </c>
      <c r="L26" s="137" t="s">
        <v>462</v>
      </c>
    </row>
    <row r="27" spans="1:12" ht="15" customHeight="1" x14ac:dyDescent="0.3">
      <c r="A27" s="178"/>
      <c r="B27" s="293"/>
      <c r="C27" s="378"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378" t="str">
        <f t="shared" si="0"/>
        <v>Conducteur occasionnel</v>
      </c>
      <c r="D28" s="426" t="s">
        <v>188</v>
      </c>
      <c r="E28" s="502"/>
      <c r="F28" s="503"/>
      <c r="G28" s="187"/>
      <c r="H28" s="187"/>
      <c r="I28" s="187"/>
      <c r="K28" s="92" t="s">
        <v>27</v>
      </c>
      <c r="L28" s="137" t="s">
        <v>464</v>
      </c>
    </row>
    <row r="29" spans="1:12" ht="15" customHeight="1" x14ac:dyDescent="0.3">
      <c r="A29" s="178"/>
      <c r="B29" s="293"/>
      <c r="C29" s="378" t="str">
        <f t="shared" si="0"/>
        <v>Localisation</v>
      </c>
      <c r="D29" s="426" t="s">
        <v>189</v>
      </c>
      <c r="E29" s="502"/>
      <c r="F29" s="503"/>
      <c r="G29" s="187"/>
      <c r="H29" s="187"/>
      <c r="I29" s="187"/>
      <c r="K29" s="92" t="s">
        <v>28</v>
      </c>
      <c r="L29" s="137" t="s">
        <v>465</v>
      </c>
    </row>
    <row r="30" spans="1:12" ht="15" customHeight="1" x14ac:dyDescent="0.3">
      <c r="A30" s="178"/>
      <c r="B30" s="293"/>
      <c r="C30" s="378" t="str">
        <f t="shared" si="0"/>
        <v>Utilisation du véhicule</v>
      </c>
      <c r="D30" s="426" t="s">
        <v>190</v>
      </c>
      <c r="E30" s="502"/>
      <c r="F30" s="503"/>
      <c r="G30" s="187"/>
      <c r="H30" s="187"/>
      <c r="I30" s="187"/>
      <c r="K30" s="92" t="s">
        <v>29</v>
      </c>
      <c r="L30" s="137" t="s">
        <v>466</v>
      </c>
    </row>
    <row r="31" spans="1:12" ht="15" customHeight="1" x14ac:dyDescent="0.3">
      <c r="A31" s="178"/>
      <c r="B31" s="293"/>
      <c r="C31" s="378" t="str">
        <f t="shared" si="0"/>
        <v>Kilométrage</v>
      </c>
      <c r="D31" s="426" t="s">
        <v>191</v>
      </c>
      <c r="E31" s="502"/>
      <c r="F31" s="503"/>
      <c r="G31" s="187"/>
      <c r="H31" s="187"/>
      <c r="I31" s="187"/>
      <c r="K31" s="92" t="s">
        <v>30</v>
      </c>
      <c r="L31" s="137" t="s">
        <v>467</v>
      </c>
    </row>
    <row r="32" spans="1:12" ht="15" customHeight="1" x14ac:dyDescent="0.3">
      <c r="A32" s="178"/>
      <c r="B32" s="293"/>
      <c r="C32" s="378" t="str">
        <f t="shared" si="0"/>
        <v>Utilisation hors Québec</v>
      </c>
      <c r="D32" s="426" t="s">
        <v>192</v>
      </c>
      <c r="E32" s="502"/>
      <c r="F32" s="503"/>
      <c r="G32" s="187"/>
      <c r="H32" s="187"/>
      <c r="I32" s="187"/>
      <c r="K32" s="92" t="s">
        <v>31</v>
      </c>
      <c r="L32" s="137" t="s">
        <v>468</v>
      </c>
    </row>
    <row r="33" spans="1:12" ht="15" customHeight="1" x14ac:dyDescent="0.3">
      <c r="A33" s="178"/>
      <c r="B33" s="293"/>
      <c r="C33" s="378" t="str">
        <f t="shared" si="0"/>
        <v>Système de protection contre le vol</v>
      </c>
      <c r="D33" s="426" t="s">
        <v>193</v>
      </c>
      <c r="E33" s="502"/>
      <c r="F33" s="503"/>
      <c r="G33" s="187"/>
      <c r="H33" s="187"/>
      <c r="I33" s="187"/>
      <c r="K33" s="92" t="s">
        <v>32</v>
      </c>
      <c r="L33" s="137" t="s">
        <v>469</v>
      </c>
    </row>
    <row r="34" spans="1:12" ht="22.5" customHeight="1" x14ac:dyDescent="0.3">
      <c r="A34" s="178"/>
      <c r="B34" s="293"/>
      <c r="C34" s="378"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378"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378"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378" t="str">
        <f t="shared" si="0"/>
        <v>Renouvellements</v>
      </c>
      <c r="D37" s="426" t="s">
        <v>158</v>
      </c>
      <c r="E37" s="502"/>
      <c r="F37" s="503"/>
      <c r="G37" s="187"/>
      <c r="H37" s="187"/>
      <c r="I37" s="187"/>
      <c r="K37" s="92" t="s">
        <v>36</v>
      </c>
      <c r="L37" s="137" t="s">
        <v>473</v>
      </c>
    </row>
    <row r="38" spans="1:12" ht="15" customHeight="1" x14ac:dyDescent="0.3">
      <c r="A38" s="178"/>
      <c r="B38" s="293"/>
      <c r="C38" s="378"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378" t="str">
        <f t="shared" si="0"/>
        <v>Agriculteurs</v>
      </c>
      <c r="D39" s="426" t="s">
        <v>160</v>
      </c>
      <c r="E39" s="502"/>
      <c r="F39" s="503"/>
      <c r="G39" s="187"/>
      <c r="H39" s="187"/>
      <c r="I39" s="187"/>
      <c r="K39" s="92" t="s">
        <v>38</v>
      </c>
      <c r="L39" s="137" t="s">
        <v>475</v>
      </c>
    </row>
    <row r="40" spans="1:12" ht="15" customHeight="1" x14ac:dyDescent="0.3">
      <c r="A40" s="178"/>
      <c r="B40" s="293"/>
      <c r="C40" s="378" t="str">
        <f t="shared" si="0"/>
        <v>Étudiants / jeunes à la maison</v>
      </c>
      <c r="D40" s="426" t="s">
        <v>161</v>
      </c>
      <c r="E40" s="502"/>
      <c r="F40" s="503"/>
      <c r="G40" s="187"/>
      <c r="H40" s="187"/>
      <c r="I40" s="187"/>
      <c r="K40" s="92" t="s">
        <v>39</v>
      </c>
      <c r="L40" s="137" t="s">
        <v>476</v>
      </c>
    </row>
    <row r="41" spans="1:12" ht="15" customHeight="1" x14ac:dyDescent="0.3">
      <c r="A41" s="178"/>
      <c r="B41" s="293"/>
      <c r="C41" s="378" t="str">
        <f t="shared" si="0"/>
        <v>Retraités</v>
      </c>
      <c r="D41" s="426" t="s">
        <v>162</v>
      </c>
      <c r="E41" s="502"/>
      <c r="F41" s="503"/>
      <c r="G41" s="187"/>
      <c r="H41" s="187"/>
      <c r="I41" s="187"/>
      <c r="K41" s="92" t="s">
        <v>40</v>
      </c>
      <c r="L41" s="137" t="s">
        <v>477</v>
      </c>
    </row>
    <row r="42" spans="1:12" ht="15" customHeight="1" x14ac:dyDescent="0.3">
      <c r="A42" s="178"/>
      <c r="B42" s="293"/>
      <c r="C42" s="378"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06"/>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677</v>
      </c>
      <c r="B55" s="540"/>
      <c r="C55" s="540"/>
      <c r="D55" s="540"/>
      <c r="E55" s="540"/>
      <c r="F55" s="540"/>
      <c r="G55" s="540"/>
      <c r="H55" s="540"/>
      <c r="I55" s="540"/>
    </row>
  </sheetData>
  <sheetProtection algorithmName="SHA-512" hashValue="DJCkXIq9IAeD4AmeK81AQPoGGdT3wosP5aRv129ly4CpOnRGiTqXRAzicEMlYbA9sEC1RDt+HLzn8nCwqK7iVQ==" saltValue="fXnYCFWj6ZPC+QnedkuOag==" spinCount="100000" sheet="1" selectLockedCells="1"/>
  <mergeCells count="4">
    <mergeCell ref="E1:I1"/>
    <mergeCell ref="A3:I3"/>
    <mergeCell ref="C6:I6"/>
    <mergeCell ref="A55:I55"/>
  </mergeCells>
  <pageMargins left="0.7" right="0.7" top="0.75" bottom="0.75" header="0.3" footer="0.3"/>
  <pageSetup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5" width="11"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144"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MOTOCYCLETTES
(tarifées par véhicule)</v>
      </c>
      <c r="B3" s="561"/>
      <c r="C3" s="561"/>
      <c r="D3" s="561"/>
      <c r="E3" s="561"/>
      <c r="F3" s="561"/>
      <c r="G3" s="561"/>
      <c r="H3" s="561"/>
      <c r="I3" s="561"/>
      <c r="K3" s="181" t="s">
        <v>639</v>
      </c>
      <c r="L3" s="181" t="s">
        <v>640</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299" t="str">
        <f>+IF(Langage=0,K10,L10)</f>
        <v>Identifier par un X les critères utilisés pour la tarification des motocyclettes</v>
      </c>
      <c r="D10" s="162"/>
      <c r="E10" s="162"/>
      <c r="F10" s="162"/>
      <c r="G10" s="162"/>
      <c r="H10" s="156"/>
      <c r="I10" s="156"/>
      <c r="K10" s="311" t="s">
        <v>641</v>
      </c>
      <c r="L10" s="137" t="s">
        <v>642</v>
      </c>
    </row>
    <row r="11" spans="1:16" ht="15" customHeight="1" x14ac:dyDescent="0.3">
      <c r="A11" s="159"/>
      <c r="B11" s="182"/>
      <c r="C11" s="152" t="str">
        <f>+IF(Langage=0,K11,L11)</f>
        <v>ET</v>
      </c>
      <c r="D11" s="171"/>
      <c r="E11" s="162"/>
      <c r="F11" s="162"/>
      <c r="G11" s="156"/>
      <c r="H11" s="156"/>
      <c r="I11" s="156"/>
      <c r="K11" s="77" t="s">
        <v>13</v>
      </c>
      <c r="L11" s="137" t="s">
        <v>363</v>
      </c>
    </row>
    <row r="12" spans="1:16" ht="15" customHeight="1" x14ac:dyDescent="0.3">
      <c r="A12" s="159"/>
      <c r="B12" s="19"/>
      <c r="C12" s="299"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104" t="str">
        <f t="shared" ref="C16:C43" si="0">+IF(Langage=0,K16,L16)</f>
        <v>Âge</v>
      </c>
      <c r="D16" s="426" t="s">
        <v>64</v>
      </c>
      <c r="E16" s="502"/>
      <c r="F16" s="503"/>
      <c r="G16" s="187"/>
      <c r="H16" s="187"/>
      <c r="I16" s="187"/>
      <c r="K16" s="92" t="s">
        <v>16</v>
      </c>
      <c r="L16" s="137" t="s">
        <v>452</v>
      </c>
    </row>
    <row r="17" spans="1:12" ht="15" customHeight="1" x14ac:dyDescent="0.3">
      <c r="A17" s="178"/>
      <c r="B17" s="293"/>
      <c r="C17" s="104" t="str">
        <f t="shared" si="0"/>
        <v>Sexe</v>
      </c>
      <c r="D17" s="426" t="s">
        <v>157</v>
      </c>
      <c r="E17" s="502"/>
      <c r="F17" s="503"/>
      <c r="G17" s="187"/>
      <c r="H17" s="187"/>
      <c r="I17" s="187"/>
      <c r="K17" s="92" t="s">
        <v>17</v>
      </c>
      <c r="L17" s="137" t="s">
        <v>453</v>
      </c>
    </row>
    <row r="18" spans="1:12" ht="15" customHeight="1" x14ac:dyDescent="0.3">
      <c r="A18" s="178"/>
      <c r="B18" s="293"/>
      <c r="C18" s="104" t="str">
        <f t="shared" si="0"/>
        <v>État civil</v>
      </c>
      <c r="D18" s="426" t="s">
        <v>180</v>
      </c>
      <c r="E18" s="502"/>
      <c r="F18" s="503"/>
      <c r="G18" s="187"/>
      <c r="H18" s="187"/>
      <c r="I18" s="187"/>
      <c r="K18" s="92" t="s">
        <v>18</v>
      </c>
      <c r="L18" s="137" t="s">
        <v>454</v>
      </c>
    </row>
    <row r="19" spans="1:12" ht="15" customHeight="1" x14ac:dyDescent="0.3">
      <c r="A19" s="178"/>
      <c r="B19" s="293"/>
      <c r="C19" s="104"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104"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104" t="str">
        <f t="shared" si="0"/>
        <v>Cours de conduite</v>
      </c>
      <c r="D21" s="426" t="s">
        <v>183</v>
      </c>
      <c r="E21" s="502"/>
      <c r="F21" s="503"/>
      <c r="G21" s="187"/>
      <c r="H21" s="187"/>
      <c r="I21" s="187"/>
      <c r="K21" s="92" t="s">
        <v>20</v>
      </c>
      <c r="L21" s="137" t="s">
        <v>457</v>
      </c>
    </row>
    <row r="22" spans="1:12" ht="22.5" customHeight="1" x14ac:dyDescent="0.3">
      <c r="A22" s="178"/>
      <c r="B22" s="293"/>
      <c r="C22" s="104"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104"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104" t="str">
        <f t="shared" si="0"/>
        <v>Accidents responsables</v>
      </c>
      <c r="D24" s="426" t="s">
        <v>186</v>
      </c>
      <c r="E24" s="502"/>
      <c r="F24" s="503"/>
      <c r="G24" s="187"/>
      <c r="H24" s="187"/>
      <c r="I24" s="187"/>
      <c r="K24" s="92" t="s">
        <v>23</v>
      </c>
      <c r="L24" s="137" t="s">
        <v>460</v>
      </c>
    </row>
    <row r="25" spans="1:12" ht="15" customHeight="1" x14ac:dyDescent="0.3">
      <c r="A25" s="178"/>
      <c r="B25" s="293"/>
      <c r="C25" s="104"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104" t="str">
        <f t="shared" si="0"/>
        <v>Autres sinistres</v>
      </c>
      <c r="D26" s="426" t="s">
        <v>65</v>
      </c>
      <c r="E26" s="502"/>
      <c r="F26" s="503"/>
      <c r="G26" s="187"/>
      <c r="H26" s="187"/>
      <c r="I26" s="187"/>
      <c r="K26" s="92" t="s">
        <v>25</v>
      </c>
      <c r="L26" s="137" t="s">
        <v>462</v>
      </c>
    </row>
    <row r="27" spans="1:12" ht="15" customHeight="1" x14ac:dyDescent="0.3">
      <c r="A27" s="178"/>
      <c r="B27" s="293"/>
      <c r="C27" s="104"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104" t="str">
        <f t="shared" si="0"/>
        <v>Conducteur occasionnel</v>
      </c>
      <c r="D28" s="426" t="s">
        <v>188</v>
      </c>
      <c r="E28" s="502"/>
      <c r="F28" s="503"/>
      <c r="G28" s="187"/>
      <c r="H28" s="187"/>
      <c r="I28" s="187"/>
      <c r="K28" s="92" t="s">
        <v>27</v>
      </c>
      <c r="L28" s="137" t="s">
        <v>464</v>
      </c>
    </row>
    <row r="29" spans="1:12" ht="15" customHeight="1" x14ac:dyDescent="0.3">
      <c r="A29" s="178"/>
      <c r="B29" s="293"/>
      <c r="C29" s="104" t="str">
        <f t="shared" si="0"/>
        <v>Localisation</v>
      </c>
      <c r="D29" s="426" t="s">
        <v>189</v>
      </c>
      <c r="E29" s="502"/>
      <c r="F29" s="503"/>
      <c r="G29" s="187"/>
      <c r="H29" s="187"/>
      <c r="I29" s="187"/>
      <c r="K29" s="92" t="s">
        <v>28</v>
      </c>
      <c r="L29" s="137" t="s">
        <v>465</v>
      </c>
    </row>
    <row r="30" spans="1:12" ht="15" customHeight="1" x14ac:dyDescent="0.3">
      <c r="A30" s="178"/>
      <c r="B30" s="293"/>
      <c r="C30" s="104" t="str">
        <f t="shared" si="0"/>
        <v>Utilisation du véhicule</v>
      </c>
      <c r="D30" s="426" t="s">
        <v>190</v>
      </c>
      <c r="E30" s="502"/>
      <c r="F30" s="503"/>
      <c r="G30" s="187"/>
      <c r="H30" s="187"/>
      <c r="I30" s="187"/>
      <c r="K30" s="92" t="s">
        <v>29</v>
      </c>
      <c r="L30" s="137" t="s">
        <v>466</v>
      </c>
    </row>
    <row r="31" spans="1:12" ht="15" customHeight="1" x14ac:dyDescent="0.3">
      <c r="A31" s="178"/>
      <c r="B31" s="293"/>
      <c r="C31" s="104" t="str">
        <f t="shared" si="0"/>
        <v>Kilométrage</v>
      </c>
      <c r="D31" s="426" t="s">
        <v>191</v>
      </c>
      <c r="E31" s="502"/>
      <c r="F31" s="503"/>
      <c r="G31" s="187"/>
      <c r="H31" s="187"/>
      <c r="I31" s="187"/>
      <c r="K31" s="92" t="s">
        <v>30</v>
      </c>
      <c r="L31" s="137" t="s">
        <v>467</v>
      </c>
    </row>
    <row r="32" spans="1:12" ht="15" customHeight="1" x14ac:dyDescent="0.3">
      <c r="A32" s="178"/>
      <c r="B32" s="293"/>
      <c r="C32" s="104" t="str">
        <f t="shared" si="0"/>
        <v>Utilisation hors Québec</v>
      </c>
      <c r="D32" s="426" t="s">
        <v>192</v>
      </c>
      <c r="E32" s="502"/>
      <c r="F32" s="503"/>
      <c r="G32" s="187"/>
      <c r="H32" s="187"/>
      <c r="I32" s="187"/>
      <c r="K32" s="92" t="s">
        <v>31</v>
      </c>
      <c r="L32" s="137" t="s">
        <v>468</v>
      </c>
    </row>
    <row r="33" spans="1:12" ht="15" customHeight="1" x14ac:dyDescent="0.3">
      <c r="A33" s="178"/>
      <c r="B33" s="293"/>
      <c r="C33" s="104" t="str">
        <f t="shared" si="0"/>
        <v>Système de protection contre le vol</v>
      </c>
      <c r="D33" s="426" t="s">
        <v>193</v>
      </c>
      <c r="E33" s="502"/>
      <c r="F33" s="503"/>
      <c r="G33" s="187"/>
      <c r="H33" s="187"/>
      <c r="I33" s="187"/>
      <c r="K33" s="92" t="s">
        <v>32</v>
      </c>
      <c r="L33" s="137" t="s">
        <v>469</v>
      </c>
    </row>
    <row r="34" spans="1:12" ht="22.5" customHeight="1" x14ac:dyDescent="0.3">
      <c r="A34" s="178"/>
      <c r="B34" s="293"/>
      <c r="C34" s="104"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104"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104"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104" t="str">
        <f t="shared" si="0"/>
        <v>Renouvellements</v>
      </c>
      <c r="D37" s="426" t="s">
        <v>158</v>
      </c>
      <c r="E37" s="502"/>
      <c r="F37" s="503"/>
      <c r="G37" s="187"/>
      <c r="H37" s="187"/>
      <c r="I37" s="187"/>
      <c r="K37" s="92" t="s">
        <v>36</v>
      </c>
      <c r="L37" s="137" t="s">
        <v>473</v>
      </c>
    </row>
    <row r="38" spans="1:12" ht="15" customHeight="1" x14ac:dyDescent="0.3">
      <c r="A38" s="178"/>
      <c r="B38" s="293"/>
      <c r="C38" s="104"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104" t="str">
        <f t="shared" si="0"/>
        <v>Agriculteurs</v>
      </c>
      <c r="D39" s="426" t="s">
        <v>160</v>
      </c>
      <c r="E39" s="502"/>
      <c r="F39" s="503"/>
      <c r="G39" s="187"/>
      <c r="H39" s="187"/>
      <c r="I39" s="187"/>
      <c r="K39" s="92" t="s">
        <v>38</v>
      </c>
      <c r="L39" s="137" t="s">
        <v>475</v>
      </c>
    </row>
    <row r="40" spans="1:12" ht="15" customHeight="1" x14ac:dyDescent="0.3">
      <c r="A40" s="178"/>
      <c r="B40" s="293"/>
      <c r="C40" s="104" t="str">
        <f t="shared" si="0"/>
        <v>Étudiants / jeunes à la maison</v>
      </c>
      <c r="D40" s="426" t="s">
        <v>161</v>
      </c>
      <c r="E40" s="502"/>
      <c r="F40" s="503"/>
      <c r="G40" s="187"/>
      <c r="H40" s="187"/>
      <c r="I40" s="187"/>
      <c r="K40" s="92" t="s">
        <v>39</v>
      </c>
      <c r="L40" s="137" t="s">
        <v>476</v>
      </c>
    </row>
    <row r="41" spans="1:12" ht="15" customHeight="1" x14ac:dyDescent="0.3">
      <c r="A41" s="178"/>
      <c r="B41" s="293"/>
      <c r="C41" s="104" t="str">
        <f t="shared" si="0"/>
        <v>Retraités</v>
      </c>
      <c r="D41" s="426" t="s">
        <v>162</v>
      </c>
      <c r="E41" s="502"/>
      <c r="F41" s="503"/>
      <c r="G41" s="187"/>
      <c r="H41" s="187"/>
      <c r="I41" s="187"/>
      <c r="K41" s="92" t="s">
        <v>40</v>
      </c>
      <c r="L41" s="137" t="s">
        <v>477</v>
      </c>
    </row>
    <row r="42" spans="1:12" ht="15" customHeight="1" x14ac:dyDescent="0.3">
      <c r="A42" s="178"/>
      <c r="B42" s="293"/>
      <c r="C42" s="104"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06"/>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678</v>
      </c>
      <c r="B55" s="540"/>
      <c r="C55" s="540"/>
      <c r="D55" s="540"/>
      <c r="E55" s="540"/>
      <c r="F55" s="540"/>
      <c r="G55" s="540"/>
      <c r="H55" s="540"/>
      <c r="I55" s="540"/>
    </row>
  </sheetData>
  <sheetProtection algorithmName="SHA-512" hashValue="ol2EKbUW+Kr2bhKEvJG79fs7fXYZd2yVm4wo5WBJBGg8xThkXHNSZlAXTtddAZne3+3gGyLCainKqtw20ygKLA==" saltValue="2D0knpCqS5p/THRfBnCk2Q==" spinCount="100000" sheet="1" selectLockedCells="1"/>
  <mergeCells count="4">
    <mergeCell ref="E1:I1"/>
    <mergeCell ref="A3:I3"/>
    <mergeCell ref="C6:I6"/>
    <mergeCell ref="A55:I55"/>
  </mergeCells>
  <pageMargins left="0.7" right="0.7" top="0.75" bottom="0.75" header="0.3" footer="0.3"/>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7"/>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5" width="11"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144"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MOTONEIGES
(tarifées par véhicule)</v>
      </c>
      <c r="B3" s="561"/>
      <c r="C3" s="561"/>
      <c r="D3" s="561"/>
      <c r="E3" s="561"/>
      <c r="F3" s="561"/>
      <c r="G3" s="561"/>
      <c r="H3" s="561"/>
      <c r="I3" s="561"/>
      <c r="K3" s="181" t="s">
        <v>643</v>
      </c>
      <c r="L3" s="181" t="s">
        <v>644</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299" t="str">
        <f>+IF(Langage=0,K10,L10)</f>
        <v>Identifier par un X les critères utilisés pour la tarification des motoneiges</v>
      </c>
      <c r="D10" s="162"/>
      <c r="E10" s="162"/>
      <c r="F10" s="162"/>
      <c r="G10" s="162"/>
      <c r="H10" s="156"/>
      <c r="I10" s="156"/>
      <c r="K10" s="311" t="s">
        <v>645</v>
      </c>
      <c r="L10" s="137" t="s">
        <v>646</v>
      </c>
    </row>
    <row r="11" spans="1:16" ht="15" customHeight="1" x14ac:dyDescent="0.3">
      <c r="A11" s="159"/>
      <c r="B11" s="182"/>
      <c r="C11" s="152" t="str">
        <f>+IF(Langage=0,K11,L11)</f>
        <v>ET</v>
      </c>
      <c r="D11" s="171"/>
      <c r="E11" s="162"/>
      <c r="F11" s="162"/>
      <c r="G11" s="156"/>
      <c r="H11" s="156"/>
      <c r="I11" s="156"/>
      <c r="K11" s="77" t="s">
        <v>13</v>
      </c>
      <c r="L11" s="137" t="s">
        <v>363</v>
      </c>
    </row>
    <row r="12" spans="1:16" ht="15" customHeight="1" x14ac:dyDescent="0.3">
      <c r="A12" s="159"/>
      <c r="B12" s="19"/>
      <c r="C12" s="299"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299" t="str">
        <f t="shared" ref="C16:C43" si="0">+IF(Langage=0,K16,L16)</f>
        <v>Âge</v>
      </c>
      <c r="D16" s="426" t="s">
        <v>64</v>
      </c>
      <c r="E16" s="502"/>
      <c r="F16" s="503"/>
      <c r="G16" s="187"/>
      <c r="H16" s="187"/>
      <c r="I16" s="187"/>
      <c r="K16" s="92" t="s">
        <v>16</v>
      </c>
      <c r="L16" s="137" t="s">
        <v>452</v>
      </c>
    </row>
    <row r="17" spans="1:12" ht="15" customHeight="1" x14ac:dyDescent="0.3">
      <c r="A17" s="178"/>
      <c r="B17" s="293"/>
      <c r="C17" s="299" t="str">
        <f t="shared" si="0"/>
        <v>Sexe</v>
      </c>
      <c r="D17" s="426" t="s">
        <v>157</v>
      </c>
      <c r="E17" s="502"/>
      <c r="F17" s="503"/>
      <c r="G17" s="187"/>
      <c r="H17" s="187"/>
      <c r="I17" s="187"/>
      <c r="K17" s="92" t="s">
        <v>17</v>
      </c>
      <c r="L17" s="137" t="s">
        <v>453</v>
      </c>
    </row>
    <row r="18" spans="1:12" ht="15" customHeight="1" x14ac:dyDescent="0.3">
      <c r="A18" s="178"/>
      <c r="B18" s="293"/>
      <c r="C18" s="299" t="str">
        <f t="shared" si="0"/>
        <v>État civil</v>
      </c>
      <c r="D18" s="426" t="s">
        <v>180</v>
      </c>
      <c r="E18" s="502"/>
      <c r="F18" s="503"/>
      <c r="G18" s="187"/>
      <c r="H18" s="187"/>
      <c r="I18" s="187"/>
      <c r="K18" s="92" t="s">
        <v>18</v>
      </c>
      <c r="L18" s="137" t="s">
        <v>454</v>
      </c>
    </row>
    <row r="19" spans="1:12" ht="15" customHeight="1" x14ac:dyDescent="0.3">
      <c r="A19" s="178"/>
      <c r="B19" s="293"/>
      <c r="C19" s="299"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299"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299" t="str">
        <f t="shared" si="0"/>
        <v>Cours de conduite</v>
      </c>
      <c r="D21" s="426" t="s">
        <v>183</v>
      </c>
      <c r="E21" s="502"/>
      <c r="F21" s="503"/>
      <c r="G21" s="187"/>
      <c r="H21" s="187"/>
      <c r="I21" s="187"/>
      <c r="K21" s="92" t="s">
        <v>20</v>
      </c>
      <c r="L21" s="137" t="s">
        <v>457</v>
      </c>
    </row>
    <row r="22" spans="1:12" ht="22.5" customHeight="1" x14ac:dyDescent="0.3">
      <c r="A22" s="178"/>
      <c r="B22" s="293"/>
      <c r="C22" s="299"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299"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299" t="str">
        <f t="shared" si="0"/>
        <v>Accidents responsables</v>
      </c>
      <c r="D24" s="426" t="s">
        <v>186</v>
      </c>
      <c r="E24" s="502"/>
      <c r="F24" s="503"/>
      <c r="G24" s="187"/>
      <c r="H24" s="187"/>
      <c r="I24" s="187"/>
      <c r="K24" s="92" t="s">
        <v>23</v>
      </c>
      <c r="L24" s="137" t="s">
        <v>460</v>
      </c>
    </row>
    <row r="25" spans="1:12" ht="15" customHeight="1" x14ac:dyDescent="0.3">
      <c r="A25" s="178"/>
      <c r="B25" s="293"/>
      <c r="C25" s="299"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299" t="str">
        <f t="shared" si="0"/>
        <v>Autres sinistres</v>
      </c>
      <c r="D26" s="426" t="s">
        <v>65</v>
      </c>
      <c r="E26" s="502"/>
      <c r="F26" s="503"/>
      <c r="G26" s="187"/>
      <c r="H26" s="187"/>
      <c r="I26" s="187"/>
      <c r="K26" s="92" t="s">
        <v>25</v>
      </c>
      <c r="L26" s="137" t="s">
        <v>462</v>
      </c>
    </row>
    <row r="27" spans="1:12" ht="15" customHeight="1" x14ac:dyDescent="0.3">
      <c r="A27" s="178"/>
      <c r="B27" s="293"/>
      <c r="C27" s="299"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299" t="str">
        <f t="shared" si="0"/>
        <v>Conducteur occasionnel</v>
      </c>
      <c r="D28" s="426" t="s">
        <v>188</v>
      </c>
      <c r="E28" s="502"/>
      <c r="F28" s="503"/>
      <c r="G28" s="187"/>
      <c r="H28" s="187"/>
      <c r="I28" s="187"/>
      <c r="K28" s="92" t="s">
        <v>27</v>
      </c>
      <c r="L28" s="137" t="s">
        <v>464</v>
      </c>
    </row>
    <row r="29" spans="1:12" ht="15" customHeight="1" x14ac:dyDescent="0.3">
      <c r="A29" s="178"/>
      <c r="B29" s="293"/>
      <c r="C29" s="299" t="str">
        <f t="shared" si="0"/>
        <v>Localisation</v>
      </c>
      <c r="D29" s="426" t="s">
        <v>189</v>
      </c>
      <c r="E29" s="502"/>
      <c r="F29" s="503"/>
      <c r="G29" s="187"/>
      <c r="H29" s="187"/>
      <c r="I29" s="187"/>
      <c r="K29" s="92" t="s">
        <v>28</v>
      </c>
      <c r="L29" s="137" t="s">
        <v>465</v>
      </c>
    </row>
    <row r="30" spans="1:12" ht="15" customHeight="1" x14ac:dyDescent="0.3">
      <c r="A30" s="178"/>
      <c r="B30" s="293"/>
      <c r="C30" s="299" t="str">
        <f t="shared" si="0"/>
        <v>Utilisation du véhicule</v>
      </c>
      <c r="D30" s="426" t="s">
        <v>190</v>
      </c>
      <c r="E30" s="502"/>
      <c r="F30" s="503"/>
      <c r="G30" s="187"/>
      <c r="H30" s="187"/>
      <c r="I30" s="187"/>
      <c r="K30" s="92" t="s">
        <v>29</v>
      </c>
      <c r="L30" s="137" t="s">
        <v>466</v>
      </c>
    </row>
    <row r="31" spans="1:12" ht="15" customHeight="1" x14ac:dyDescent="0.3">
      <c r="A31" s="178"/>
      <c r="B31" s="293"/>
      <c r="C31" s="299" t="str">
        <f t="shared" si="0"/>
        <v>Kilométrage</v>
      </c>
      <c r="D31" s="426" t="s">
        <v>191</v>
      </c>
      <c r="E31" s="502"/>
      <c r="F31" s="503"/>
      <c r="G31" s="187"/>
      <c r="H31" s="187"/>
      <c r="I31" s="187"/>
      <c r="K31" s="92" t="s">
        <v>30</v>
      </c>
      <c r="L31" s="137" t="s">
        <v>467</v>
      </c>
    </row>
    <row r="32" spans="1:12" ht="15" customHeight="1" x14ac:dyDescent="0.3">
      <c r="A32" s="178"/>
      <c r="B32" s="293"/>
      <c r="C32" s="299" t="str">
        <f t="shared" si="0"/>
        <v>Utilisation hors Québec</v>
      </c>
      <c r="D32" s="426" t="s">
        <v>192</v>
      </c>
      <c r="E32" s="502"/>
      <c r="F32" s="503"/>
      <c r="G32" s="187"/>
      <c r="H32" s="187"/>
      <c r="I32" s="187"/>
      <c r="K32" s="92" t="s">
        <v>31</v>
      </c>
      <c r="L32" s="137" t="s">
        <v>468</v>
      </c>
    </row>
    <row r="33" spans="1:12" ht="15" customHeight="1" x14ac:dyDescent="0.3">
      <c r="A33" s="178"/>
      <c r="B33" s="293"/>
      <c r="C33" s="299" t="str">
        <f t="shared" si="0"/>
        <v>Système de protection contre le vol</v>
      </c>
      <c r="D33" s="426" t="s">
        <v>193</v>
      </c>
      <c r="E33" s="502"/>
      <c r="F33" s="503"/>
      <c r="G33" s="187"/>
      <c r="H33" s="187"/>
      <c r="I33" s="187"/>
      <c r="K33" s="92" t="s">
        <v>32</v>
      </c>
      <c r="L33" s="137" t="s">
        <v>469</v>
      </c>
    </row>
    <row r="34" spans="1:12" ht="22.5" customHeight="1" x14ac:dyDescent="0.3">
      <c r="A34" s="178"/>
      <c r="B34" s="293"/>
      <c r="C34" s="299"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299"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299"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299" t="str">
        <f t="shared" si="0"/>
        <v>Renouvellements</v>
      </c>
      <c r="D37" s="426" t="s">
        <v>158</v>
      </c>
      <c r="E37" s="502"/>
      <c r="F37" s="503"/>
      <c r="G37" s="187"/>
      <c r="H37" s="187"/>
      <c r="I37" s="187"/>
      <c r="K37" s="92" t="s">
        <v>36</v>
      </c>
      <c r="L37" s="137" t="s">
        <v>473</v>
      </c>
    </row>
    <row r="38" spans="1:12" ht="15" customHeight="1" x14ac:dyDescent="0.3">
      <c r="A38" s="178"/>
      <c r="B38" s="293"/>
      <c r="C38" s="299"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299" t="str">
        <f t="shared" si="0"/>
        <v>Agriculteurs</v>
      </c>
      <c r="D39" s="426" t="s">
        <v>160</v>
      </c>
      <c r="E39" s="502"/>
      <c r="F39" s="503"/>
      <c r="G39" s="187"/>
      <c r="H39" s="187"/>
      <c r="I39" s="187"/>
      <c r="K39" s="92" t="s">
        <v>38</v>
      </c>
      <c r="L39" s="137" t="s">
        <v>475</v>
      </c>
    </row>
    <row r="40" spans="1:12" ht="15" customHeight="1" x14ac:dyDescent="0.3">
      <c r="A40" s="178"/>
      <c r="B40" s="293"/>
      <c r="C40" s="299" t="str">
        <f t="shared" si="0"/>
        <v>Étudiants / jeunes à la maison</v>
      </c>
      <c r="D40" s="426" t="s">
        <v>161</v>
      </c>
      <c r="E40" s="502"/>
      <c r="F40" s="503"/>
      <c r="G40" s="187"/>
      <c r="H40" s="187"/>
      <c r="I40" s="187"/>
      <c r="K40" s="92" t="s">
        <v>39</v>
      </c>
      <c r="L40" s="137" t="s">
        <v>476</v>
      </c>
    </row>
    <row r="41" spans="1:12" ht="15" customHeight="1" x14ac:dyDescent="0.3">
      <c r="A41" s="178"/>
      <c r="B41" s="293"/>
      <c r="C41" s="299" t="str">
        <f t="shared" si="0"/>
        <v>Retraités</v>
      </c>
      <c r="D41" s="426" t="s">
        <v>162</v>
      </c>
      <c r="E41" s="502"/>
      <c r="F41" s="503"/>
      <c r="G41" s="187"/>
      <c r="H41" s="187"/>
      <c r="I41" s="187"/>
      <c r="K41" s="92" t="s">
        <v>40</v>
      </c>
      <c r="L41" s="137" t="s">
        <v>477</v>
      </c>
    </row>
    <row r="42" spans="1:12" ht="15" customHeight="1" x14ac:dyDescent="0.3">
      <c r="A42" s="178"/>
      <c r="B42" s="293"/>
      <c r="C42" s="299"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06"/>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679</v>
      </c>
      <c r="B55" s="540"/>
      <c r="C55" s="540"/>
      <c r="D55" s="540"/>
      <c r="E55" s="540"/>
      <c r="F55" s="540"/>
      <c r="G55" s="540"/>
      <c r="H55" s="540"/>
      <c r="I55" s="540"/>
    </row>
  </sheetData>
  <sheetProtection algorithmName="SHA-512" hashValue="XiHJaJD/Kb/47I+VgPgZ60G3p13FJNo2DYnOSXrcr5DdqMnVIi+m+iafaNbi//9permnBAsuVRgiVWq4qgiP4w==" saltValue="vnveTu1mOyA0sJp4XJ+qiQ==" spinCount="100000" sheet="1" selectLockedCells="1"/>
  <mergeCells count="4">
    <mergeCell ref="E1:I1"/>
    <mergeCell ref="A3:I3"/>
    <mergeCell ref="C6:I6"/>
    <mergeCell ref="A55:I55"/>
  </mergeCells>
  <pageMargins left="0.7" right="0.7" top="0.75" bottom="0.75" header="0.3" footer="0.3"/>
  <pageSetup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8"/>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5" width="11"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144"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VÉHICULES TOUT-TERRAIN
(tarifées par véhicule)</v>
      </c>
      <c r="B3" s="561"/>
      <c r="C3" s="561"/>
      <c r="D3" s="561"/>
      <c r="E3" s="561"/>
      <c r="F3" s="561"/>
      <c r="G3" s="561"/>
      <c r="H3" s="561"/>
      <c r="I3" s="561"/>
      <c r="K3" s="181" t="s">
        <v>647</v>
      </c>
      <c r="L3" s="181" t="s">
        <v>648</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299" t="str">
        <f>+IF(Langage=0,K10,L10)</f>
        <v>Identifier par un X les critères utilisés pour la tarification des véhicules tout-terrain</v>
      </c>
      <c r="D10" s="162"/>
      <c r="E10" s="162"/>
      <c r="F10" s="162"/>
      <c r="G10" s="162"/>
      <c r="H10" s="156"/>
      <c r="I10" s="156"/>
      <c r="K10" s="311" t="s">
        <v>649</v>
      </c>
      <c r="L10" s="137" t="s">
        <v>650</v>
      </c>
    </row>
    <row r="11" spans="1:16" ht="15" customHeight="1" x14ac:dyDescent="0.3">
      <c r="A11" s="159"/>
      <c r="B11" s="182"/>
      <c r="C11" s="152" t="str">
        <f>+IF(Langage=0,K11,L11)</f>
        <v>ET</v>
      </c>
      <c r="D11" s="171"/>
      <c r="E11" s="162"/>
      <c r="F11" s="162"/>
      <c r="G11" s="156"/>
      <c r="H11" s="156"/>
      <c r="I11" s="156"/>
      <c r="K11" s="77" t="s">
        <v>13</v>
      </c>
      <c r="L11" s="137" t="s">
        <v>363</v>
      </c>
    </row>
    <row r="12" spans="1:16" ht="15" customHeight="1" x14ac:dyDescent="0.3">
      <c r="A12" s="159"/>
      <c r="B12" s="19"/>
      <c r="C12" s="299"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299" t="str">
        <f t="shared" ref="C16:C43" si="0">+IF(Langage=0,K16,L16)</f>
        <v>Âge</v>
      </c>
      <c r="D16" s="426" t="s">
        <v>64</v>
      </c>
      <c r="E16" s="502"/>
      <c r="F16" s="503"/>
      <c r="G16" s="187"/>
      <c r="H16" s="187"/>
      <c r="I16" s="187"/>
      <c r="K16" s="92" t="s">
        <v>16</v>
      </c>
      <c r="L16" s="137" t="s">
        <v>452</v>
      </c>
    </row>
    <row r="17" spans="1:12" ht="15" customHeight="1" x14ac:dyDescent="0.3">
      <c r="A17" s="178"/>
      <c r="B17" s="293"/>
      <c r="C17" s="299" t="str">
        <f t="shared" si="0"/>
        <v>Sexe</v>
      </c>
      <c r="D17" s="426" t="s">
        <v>157</v>
      </c>
      <c r="E17" s="502"/>
      <c r="F17" s="503"/>
      <c r="G17" s="187"/>
      <c r="H17" s="187"/>
      <c r="I17" s="187"/>
      <c r="K17" s="92" t="s">
        <v>17</v>
      </c>
      <c r="L17" s="137" t="s">
        <v>453</v>
      </c>
    </row>
    <row r="18" spans="1:12" ht="15" customHeight="1" x14ac:dyDescent="0.3">
      <c r="A18" s="178"/>
      <c r="B18" s="293"/>
      <c r="C18" s="299" t="str">
        <f t="shared" si="0"/>
        <v>État civil</v>
      </c>
      <c r="D18" s="426" t="s">
        <v>180</v>
      </c>
      <c r="E18" s="502"/>
      <c r="F18" s="503"/>
      <c r="G18" s="187"/>
      <c r="H18" s="187"/>
      <c r="I18" s="187"/>
      <c r="K18" s="92" t="s">
        <v>18</v>
      </c>
      <c r="L18" s="137" t="s">
        <v>454</v>
      </c>
    </row>
    <row r="19" spans="1:12" ht="15" customHeight="1" x14ac:dyDescent="0.3">
      <c r="A19" s="178"/>
      <c r="B19" s="293"/>
      <c r="C19" s="299"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299"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299" t="str">
        <f t="shared" si="0"/>
        <v>Cours de conduite</v>
      </c>
      <c r="D21" s="426" t="s">
        <v>183</v>
      </c>
      <c r="E21" s="502"/>
      <c r="F21" s="503"/>
      <c r="G21" s="187"/>
      <c r="H21" s="187"/>
      <c r="I21" s="187"/>
      <c r="K21" s="92" t="s">
        <v>20</v>
      </c>
      <c r="L21" s="137" t="s">
        <v>457</v>
      </c>
    </row>
    <row r="22" spans="1:12" ht="22.5" customHeight="1" x14ac:dyDescent="0.3">
      <c r="A22" s="178"/>
      <c r="B22" s="293"/>
      <c r="C22" s="299"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299"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299" t="str">
        <f t="shared" si="0"/>
        <v>Accidents responsables</v>
      </c>
      <c r="D24" s="426" t="s">
        <v>186</v>
      </c>
      <c r="E24" s="502"/>
      <c r="F24" s="503"/>
      <c r="G24" s="187"/>
      <c r="H24" s="187"/>
      <c r="I24" s="187"/>
      <c r="K24" s="92" t="s">
        <v>23</v>
      </c>
      <c r="L24" s="137" t="s">
        <v>460</v>
      </c>
    </row>
    <row r="25" spans="1:12" ht="15" customHeight="1" x14ac:dyDescent="0.3">
      <c r="A25" s="178"/>
      <c r="B25" s="293"/>
      <c r="C25" s="299"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299" t="str">
        <f t="shared" si="0"/>
        <v>Autres sinistres</v>
      </c>
      <c r="D26" s="426" t="s">
        <v>65</v>
      </c>
      <c r="E26" s="502"/>
      <c r="F26" s="503"/>
      <c r="G26" s="187"/>
      <c r="H26" s="187"/>
      <c r="I26" s="187"/>
      <c r="K26" s="92" t="s">
        <v>25</v>
      </c>
      <c r="L26" s="137" t="s">
        <v>462</v>
      </c>
    </row>
    <row r="27" spans="1:12" ht="15" customHeight="1" x14ac:dyDescent="0.3">
      <c r="A27" s="178"/>
      <c r="B27" s="293"/>
      <c r="C27" s="299"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299" t="str">
        <f t="shared" si="0"/>
        <v>Conducteur occasionnel</v>
      </c>
      <c r="D28" s="426" t="s">
        <v>188</v>
      </c>
      <c r="E28" s="502"/>
      <c r="F28" s="503"/>
      <c r="G28" s="187"/>
      <c r="H28" s="187"/>
      <c r="I28" s="187"/>
      <c r="K28" s="92" t="s">
        <v>27</v>
      </c>
      <c r="L28" s="137" t="s">
        <v>464</v>
      </c>
    </row>
    <row r="29" spans="1:12" ht="15" customHeight="1" x14ac:dyDescent="0.3">
      <c r="A29" s="178"/>
      <c r="B29" s="293"/>
      <c r="C29" s="299" t="str">
        <f t="shared" si="0"/>
        <v>Localisation</v>
      </c>
      <c r="D29" s="426" t="s">
        <v>189</v>
      </c>
      <c r="E29" s="502"/>
      <c r="F29" s="503"/>
      <c r="G29" s="187"/>
      <c r="H29" s="187"/>
      <c r="I29" s="187"/>
      <c r="K29" s="92" t="s">
        <v>28</v>
      </c>
      <c r="L29" s="137" t="s">
        <v>465</v>
      </c>
    </row>
    <row r="30" spans="1:12" ht="15" customHeight="1" x14ac:dyDescent="0.3">
      <c r="A30" s="178"/>
      <c r="B30" s="293"/>
      <c r="C30" s="299" t="str">
        <f t="shared" si="0"/>
        <v>Utilisation du véhicule</v>
      </c>
      <c r="D30" s="426" t="s">
        <v>190</v>
      </c>
      <c r="E30" s="502"/>
      <c r="F30" s="503"/>
      <c r="G30" s="187"/>
      <c r="H30" s="187"/>
      <c r="I30" s="187"/>
      <c r="K30" s="92" t="s">
        <v>29</v>
      </c>
      <c r="L30" s="137" t="s">
        <v>466</v>
      </c>
    </row>
    <row r="31" spans="1:12" ht="15" customHeight="1" x14ac:dyDescent="0.3">
      <c r="A31" s="178"/>
      <c r="B31" s="293"/>
      <c r="C31" s="299" t="str">
        <f t="shared" si="0"/>
        <v>Kilométrage</v>
      </c>
      <c r="D31" s="426" t="s">
        <v>191</v>
      </c>
      <c r="E31" s="502"/>
      <c r="F31" s="503"/>
      <c r="G31" s="187"/>
      <c r="H31" s="187"/>
      <c r="I31" s="187"/>
      <c r="K31" s="92" t="s">
        <v>30</v>
      </c>
      <c r="L31" s="137" t="s">
        <v>467</v>
      </c>
    </row>
    <row r="32" spans="1:12" ht="15" customHeight="1" x14ac:dyDescent="0.3">
      <c r="A32" s="178"/>
      <c r="B32" s="293"/>
      <c r="C32" s="299" t="str">
        <f t="shared" si="0"/>
        <v>Utilisation hors Québec</v>
      </c>
      <c r="D32" s="426" t="s">
        <v>192</v>
      </c>
      <c r="E32" s="502"/>
      <c r="F32" s="503"/>
      <c r="G32" s="187"/>
      <c r="H32" s="187"/>
      <c r="I32" s="187"/>
      <c r="K32" s="92" t="s">
        <v>31</v>
      </c>
      <c r="L32" s="137" t="s">
        <v>468</v>
      </c>
    </row>
    <row r="33" spans="1:12" ht="15" customHeight="1" x14ac:dyDescent="0.3">
      <c r="A33" s="178"/>
      <c r="B33" s="293"/>
      <c r="C33" s="299" t="str">
        <f t="shared" si="0"/>
        <v>Système de protection contre le vol</v>
      </c>
      <c r="D33" s="426" t="s">
        <v>193</v>
      </c>
      <c r="E33" s="502"/>
      <c r="F33" s="503"/>
      <c r="G33" s="187"/>
      <c r="H33" s="187"/>
      <c r="I33" s="187"/>
      <c r="K33" s="92" t="s">
        <v>32</v>
      </c>
      <c r="L33" s="137" t="s">
        <v>469</v>
      </c>
    </row>
    <row r="34" spans="1:12" ht="22.5" customHeight="1" x14ac:dyDescent="0.3">
      <c r="A34" s="178"/>
      <c r="B34" s="293"/>
      <c r="C34" s="299"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299"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299"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299" t="str">
        <f t="shared" si="0"/>
        <v>Renouvellements</v>
      </c>
      <c r="D37" s="426" t="s">
        <v>158</v>
      </c>
      <c r="E37" s="502"/>
      <c r="F37" s="503"/>
      <c r="G37" s="187"/>
      <c r="H37" s="187"/>
      <c r="I37" s="187"/>
      <c r="K37" s="92" t="s">
        <v>36</v>
      </c>
      <c r="L37" s="137" t="s">
        <v>473</v>
      </c>
    </row>
    <row r="38" spans="1:12" ht="15" customHeight="1" x14ac:dyDescent="0.3">
      <c r="A38" s="178"/>
      <c r="B38" s="293"/>
      <c r="C38" s="299"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299" t="str">
        <f t="shared" si="0"/>
        <v>Agriculteurs</v>
      </c>
      <c r="D39" s="426" t="s">
        <v>160</v>
      </c>
      <c r="E39" s="502"/>
      <c r="F39" s="503"/>
      <c r="G39" s="187"/>
      <c r="H39" s="187"/>
      <c r="I39" s="187"/>
      <c r="K39" s="92" t="s">
        <v>38</v>
      </c>
      <c r="L39" s="137" t="s">
        <v>475</v>
      </c>
    </row>
    <row r="40" spans="1:12" ht="15" customHeight="1" x14ac:dyDescent="0.3">
      <c r="A40" s="178"/>
      <c r="B40" s="293"/>
      <c r="C40" s="299" t="str">
        <f t="shared" si="0"/>
        <v>Étudiants / jeunes à la maison</v>
      </c>
      <c r="D40" s="426" t="s">
        <v>161</v>
      </c>
      <c r="E40" s="502"/>
      <c r="F40" s="503"/>
      <c r="G40" s="187"/>
      <c r="H40" s="187"/>
      <c r="I40" s="187"/>
      <c r="K40" s="92" t="s">
        <v>39</v>
      </c>
      <c r="L40" s="137" t="s">
        <v>476</v>
      </c>
    </row>
    <row r="41" spans="1:12" ht="15" customHeight="1" x14ac:dyDescent="0.3">
      <c r="A41" s="178"/>
      <c r="B41" s="293"/>
      <c r="C41" s="299" t="str">
        <f t="shared" si="0"/>
        <v>Retraités</v>
      </c>
      <c r="D41" s="426" t="s">
        <v>162</v>
      </c>
      <c r="E41" s="502"/>
      <c r="F41" s="503"/>
      <c r="G41" s="187"/>
      <c r="H41" s="187"/>
      <c r="I41" s="187"/>
      <c r="K41" s="92" t="s">
        <v>40</v>
      </c>
      <c r="L41" s="137" t="s">
        <v>477</v>
      </c>
    </row>
    <row r="42" spans="1:12" ht="15" customHeight="1" x14ac:dyDescent="0.3">
      <c r="A42" s="178"/>
      <c r="B42" s="293"/>
      <c r="C42" s="299"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06"/>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680</v>
      </c>
      <c r="B55" s="540"/>
      <c r="C55" s="540"/>
      <c r="D55" s="540"/>
      <c r="E55" s="540"/>
      <c r="F55" s="540"/>
      <c r="G55" s="540"/>
      <c r="H55" s="540"/>
      <c r="I55" s="540"/>
    </row>
  </sheetData>
  <sheetProtection algorithmName="SHA-512" hashValue="QaGvBmBB3WiclSAIfADOK0DwXY0zqYy4sIvasM/zWRKTiHBy244AM+++FafqjOdGNwxOm7TTR6tuvpPWNt3Rjw==" saltValue="6C3dDEvMJiLTC/I7afzyYQ==" spinCount="100000" sheet="1" selectLockedCells="1"/>
  <mergeCells count="4">
    <mergeCell ref="E1:I1"/>
    <mergeCell ref="A3:I3"/>
    <mergeCell ref="C6:I6"/>
    <mergeCell ref="A55:I55"/>
  </mergeCells>
  <pageMargins left="0.7" right="0.7" top="0.75" bottom="0.75" header="0.3" footer="0.3"/>
  <pageSetup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9"/>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5" width="11"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206"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VÉHICULES UTILITAIRES
(tarifées par véhicule)</v>
      </c>
      <c r="B3" s="561"/>
      <c r="C3" s="561"/>
      <c r="D3" s="561"/>
      <c r="E3" s="561"/>
      <c r="F3" s="561"/>
      <c r="G3" s="561"/>
      <c r="H3" s="561"/>
      <c r="I3" s="561"/>
      <c r="K3" s="181" t="s">
        <v>651</v>
      </c>
      <c r="L3" s="181" t="s">
        <v>652</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378" t="str">
        <f>+IF(Langage=0,K10,L10)</f>
        <v>Identifier par un X les critères utilisés pour la tarification des véhicules utilitaires</v>
      </c>
      <c r="D10" s="162"/>
      <c r="E10" s="162"/>
      <c r="F10" s="162"/>
      <c r="G10" s="162"/>
      <c r="H10" s="156"/>
      <c r="I10" s="156"/>
      <c r="K10" s="311" t="s">
        <v>654</v>
      </c>
      <c r="L10" s="137" t="s">
        <v>653</v>
      </c>
    </row>
    <row r="11" spans="1:16" ht="15" customHeight="1" x14ac:dyDescent="0.3">
      <c r="A11" s="159"/>
      <c r="B11" s="182"/>
      <c r="C11" s="379" t="str">
        <f>+IF(Langage=0,K11,L11)</f>
        <v>ET</v>
      </c>
      <c r="D11" s="171"/>
      <c r="E11" s="162"/>
      <c r="F11" s="162"/>
      <c r="G11" s="156"/>
      <c r="H11" s="156"/>
      <c r="I11" s="156"/>
      <c r="K11" s="77" t="s">
        <v>13</v>
      </c>
      <c r="L11" s="137" t="s">
        <v>363</v>
      </c>
    </row>
    <row r="12" spans="1:16" ht="15" customHeight="1" x14ac:dyDescent="0.3">
      <c r="A12" s="159"/>
      <c r="B12" s="19"/>
      <c r="C12" s="378"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378" t="str">
        <f t="shared" ref="C16:C43" si="0">+IF(Langage=0,K16,L16)</f>
        <v>Âge</v>
      </c>
      <c r="D16" s="426" t="s">
        <v>64</v>
      </c>
      <c r="E16" s="502"/>
      <c r="F16" s="503"/>
      <c r="G16" s="187"/>
      <c r="H16" s="187"/>
      <c r="I16" s="187"/>
      <c r="K16" s="92" t="s">
        <v>16</v>
      </c>
      <c r="L16" s="137" t="s">
        <v>452</v>
      </c>
    </row>
    <row r="17" spans="1:12" ht="15" customHeight="1" x14ac:dyDescent="0.3">
      <c r="A17" s="178"/>
      <c r="B17" s="293"/>
      <c r="C17" s="378" t="str">
        <f t="shared" si="0"/>
        <v>Sexe</v>
      </c>
      <c r="D17" s="426" t="s">
        <v>157</v>
      </c>
      <c r="E17" s="502"/>
      <c r="F17" s="503"/>
      <c r="G17" s="187"/>
      <c r="H17" s="187"/>
      <c r="I17" s="187"/>
      <c r="K17" s="92" t="s">
        <v>17</v>
      </c>
      <c r="L17" s="137" t="s">
        <v>453</v>
      </c>
    </row>
    <row r="18" spans="1:12" ht="15" customHeight="1" x14ac:dyDescent="0.3">
      <c r="A18" s="178"/>
      <c r="B18" s="293"/>
      <c r="C18" s="378" t="str">
        <f t="shared" si="0"/>
        <v>État civil</v>
      </c>
      <c r="D18" s="426" t="s">
        <v>180</v>
      </c>
      <c r="E18" s="502"/>
      <c r="F18" s="503"/>
      <c r="G18" s="187"/>
      <c r="H18" s="187"/>
      <c r="I18" s="187"/>
      <c r="K18" s="92" t="s">
        <v>18</v>
      </c>
      <c r="L18" s="137" t="s">
        <v>454</v>
      </c>
    </row>
    <row r="19" spans="1:12" ht="15" customHeight="1" x14ac:dyDescent="0.3">
      <c r="A19" s="178"/>
      <c r="B19" s="293"/>
      <c r="C19" s="378"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378"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378" t="str">
        <f t="shared" si="0"/>
        <v>Cours de conduite</v>
      </c>
      <c r="D21" s="426" t="s">
        <v>183</v>
      </c>
      <c r="E21" s="502"/>
      <c r="F21" s="503"/>
      <c r="G21" s="187"/>
      <c r="H21" s="187"/>
      <c r="I21" s="187"/>
      <c r="K21" s="92" t="s">
        <v>20</v>
      </c>
      <c r="L21" s="137" t="s">
        <v>457</v>
      </c>
    </row>
    <row r="22" spans="1:12" ht="22.5" customHeight="1" x14ac:dyDescent="0.3">
      <c r="A22" s="178"/>
      <c r="B22" s="293"/>
      <c r="C22" s="378"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378"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378" t="str">
        <f t="shared" si="0"/>
        <v>Accidents responsables</v>
      </c>
      <c r="D24" s="426" t="s">
        <v>186</v>
      </c>
      <c r="E24" s="502"/>
      <c r="F24" s="503"/>
      <c r="G24" s="187"/>
      <c r="H24" s="187"/>
      <c r="I24" s="187"/>
      <c r="K24" s="92" t="s">
        <v>23</v>
      </c>
      <c r="L24" s="137" t="s">
        <v>460</v>
      </c>
    </row>
    <row r="25" spans="1:12" ht="15" customHeight="1" x14ac:dyDescent="0.3">
      <c r="A25" s="178"/>
      <c r="B25" s="293"/>
      <c r="C25" s="378"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378" t="str">
        <f t="shared" si="0"/>
        <v>Autres sinistres</v>
      </c>
      <c r="D26" s="426" t="s">
        <v>65</v>
      </c>
      <c r="E26" s="502"/>
      <c r="F26" s="503"/>
      <c r="G26" s="187"/>
      <c r="H26" s="187"/>
      <c r="I26" s="187"/>
      <c r="K26" s="92" t="s">
        <v>25</v>
      </c>
      <c r="L26" s="137" t="s">
        <v>462</v>
      </c>
    </row>
    <row r="27" spans="1:12" ht="15" customHeight="1" x14ac:dyDescent="0.3">
      <c r="A27" s="178"/>
      <c r="B27" s="293"/>
      <c r="C27" s="378"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378" t="str">
        <f t="shared" si="0"/>
        <v>Conducteur occasionnel</v>
      </c>
      <c r="D28" s="426" t="s">
        <v>188</v>
      </c>
      <c r="E28" s="502"/>
      <c r="F28" s="503"/>
      <c r="G28" s="187"/>
      <c r="H28" s="187"/>
      <c r="I28" s="187"/>
      <c r="K28" s="92" t="s">
        <v>27</v>
      </c>
      <c r="L28" s="137" t="s">
        <v>464</v>
      </c>
    </row>
    <row r="29" spans="1:12" ht="15" customHeight="1" x14ac:dyDescent="0.3">
      <c r="A29" s="178"/>
      <c r="B29" s="293"/>
      <c r="C29" s="378" t="str">
        <f t="shared" si="0"/>
        <v>Localisation</v>
      </c>
      <c r="D29" s="426" t="s">
        <v>189</v>
      </c>
      <c r="E29" s="502"/>
      <c r="F29" s="503"/>
      <c r="G29" s="187"/>
      <c r="H29" s="187"/>
      <c r="I29" s="187"/>
      <c r="K29" s="92" t="s">
        <v>28</v>
      </c>
      <c r="L29" s="137" t="s">
        <v>465</v>
      </c>
    </row>
    <row r="30" spans="1:12" ht="15" customHeight="1" x14ac:dyDescent="0.3">
      <c r="A30" s="178"/>
      <c r="B30" s="293"/>
      <c r="C30" s="378" t="str">
        <f t="shared" si="0"/>
        <v>Utilisation du véhicule</v>
      </c>
      <c r="D30" s="426" t="s">
        <v>190</v>
      </c>
      <c r="E30" s="502"/>
      <c r="F30" s="503"/>
      <c r="G30" s="187"/>
      <c r="H30" s="187"/>
      <c r="I30" s="187"/>
      <c r="K30" s="92" t="s">
        <v>29</v>
      </c>
      <c r="L30" s="137" t="s">
        <v>466</v>
      </c>
    </row>
    <row r="31" spans="1:12" ht="15" customHeight="1" x14ac:dyDescent="0.3">
      <c r="A31" s="178"/>
      <c r="B31" s="293"/>
      <c r="C31" s="378" t="str">
        <f t="shared" si="0"/>
        <v>Kilométrage</v>
      </c>
      <c r="D31" s="426" t="s">
        <v>191</v>
      </c>
      <c r="E31" s="502"/>
      <c r="F31" s="503"/>
      <c r="G31" s="187"/>
      <c r="H31" s="187"/>
      <c r="I31" s="187"/>
      <c r="K31" s="92" t="s">
        <v>30</v>
      </c>
      <c r="L31" s="137" t="s">
        <v>467</v>
      </c>
    </row>
    <row r="32" spans="1:12" ht="15" customHeight="1" x14ac:dyDescent="0.3">
      <c r="A32" s="178"/>
      <c r="B32" s="293"/>
      <c r="C32" s="378" t="str">
        <f t="shared" si="0"/>
        <v>Utilisation hors Québec</v>
      </c>
      <c r="D32" s="426" t="s">
        <v>192</v>
      </c>
      <c r="E32" s="502"/>
      <c r="F32" s="503"/>
      <c r="G32" s="187"/>
      <c r="H32" s="187"/>
      <c r="I32" s="187"/>
      <c r="K32" s="92" t="s">
        <v>31</v>
      </c>
      <c r="L32" s="137" t="s">
        <v>468</v>
      </c>
    </row>
    <row r="33" spans="1:12" ht="15" customHeight="1" x14ac:dyDescent="0.3">
      <c r="A33" s="178"/>
      <c r="B33" s="293"/>
      <c r="C33" s="378" t="str">
        <f t="shared" si="0"/>
        <v>Système de protection contre le vol</v>
      </c>
      <c r="D33" s="426" t="s">
        <v>193</v>
      </c>
      <c r="E33" s="502"/>
      <c r="F33" s="503"/>
      <c r="G33" s="187"/>
      <c r="H33" s="187"/>
      <c r="I33" s="187"/>
      <c r="K33" s="92" t="s">
        <v>32</v>
      </c>
      <c r="L33" s="137" t="s">
        <v>469</v>
      </c>
    </row>
    <row r="34" spans="1:12" ht="22.5" customHeight="1" x14ac:dyDescent="0.3">
      <c r="A34" s="178"/>
      <c r="B34" s="293"/>
      <c r="C34" s="378"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378"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378"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378" t="str">
        <f t="shared" si="0"/>
        <v>Renouvellements</v>
      </c>
      <c r="D37" s="426" t="s">
        <v>158</v>
      </c>
      <c r="E37" s="502"/>
      <c r="F37" s="503"/>
      <c r="G37" s="187"/>
      <c r="H37" s="187"/>
      <c r="I37" s="187"/>
      <c r="K37" s="92" t="s">
        <v>36</v>
      </c>
      <c r="L37" s="137" t="s">
        <v>473</v>
      </c>
    </row>
    <row r="38" spans="1:12" ht="15" customHeight="1" x14ac:dyDescent="0.3">
      <c r="A38" s="178"/>
      <c r="B38" s="293"/>
      <c r="C38" s="378"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378" t="str">
        <f t="shared" si="0"/>
        <v>Agriculteurs</v>
      </c>
      <c r="D39" s="426" t="s">
        <v>160</v>
      </c>
      <c r="E39" s="502"/>
      <c r="F39" s="503"/>
      <c r="G39" s="187"/>
      <c r="H39" s="187"/>
      <c r="I39" s="187"/>
      <c r="K39" s="92" t="s">
        <v>38</v>
      </c>
      <c r="L39" s="137" t="s">
        <v>475</v>
      </c>
    </row>
    <row r="40" spans="1:12" ht="15" customHeight="1" x14ac:dyDescent="0.3">
      <c r="A40" s="178"/>
      <c r="B40" s="293"/>
      <c r="C40" s="378" t="str">
        <f t="shared" si="0"/>
        <v>Étudiants / jeunes à la maison</v>
      </c>
      <c r="D40" s="426" t="s">
        <v>161</v>
      </c>
      <c r="E40" s="502"/>
      <c r="F40" s="503"/>
      <c r="G40" s="187"/>
      <c r="H40" s="187"/>
      <c r="I40" s="187"/>
      <c r="K40" s="92" t="s">
        <v>39</v>
      </c>
      <c r="L40" s="137" t="s">
        <v>476</v>
      </c>
    </row>
    <row r="41" spans="1:12" ht="15" customHeight="1" x14ac:dyDescent="0.3">
      <c r="A41" s="178"/>
      <c r="B41" s="293"/>
      <c r="C41" s="378" t="str">
        <f t="shared" si="0"/>
        <v>Retraités</v>
      </c>
      <c r="D41" s="426" t="s">
        <v>162</v>
      </c>
      <c r="E41" s="502"/>
      <c r="F41" s="503"/>
      <c r="G41" s="187"/>
      <c r="H41" s="187"/>
      <c r="I41" s="187"/>
      <c r="K41" s="92" t="s">
        <v>40</v>
      </c>
      <c r="L41" s="137" t="s">
        <v>477</v>
      </c>
    </row>
    <row r="42" spans="1:12" ht="15" customHeight="1" x14ac:dyDescent="0.3">
      <c r="A42" s="178"/>
      <c r="B42" s="293"/>
      <c r="C42" s="378"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06"/>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681</v>
      </c>
      <c r="B55" s="540"/>
      <c r="C55" s="540"/>
      <c r="D55" s="540"/>
      <c r="E55" s="540"/>
      <c r="F55" s="540"/>
      <c r="G55" s="540"/>
      <c r="H55" s="540"/>
      <c r="I55" s="540"/>
    </row>
  </sheetData>
  <sheetProtection algorithmName="SHA-512" hashValue="n6JOLEWUbRkgoiIeBmkV/mxTGsRUTUODOq4UyCQqjgKr+xoQ+VVgvK44gBO+E5+W0kPjnSrHgwPybxnWps3lKw==" saltValue="DnNtjazLWNkTr1L93/BK4w==" spinCount="100000" sheet="1" selectLockedCells="1"/>
  <mergeCells count="4">
    <mergeCell ref="E1:I1"/>
    <mergeCell ref="A3:I3"/>
    <mergeCell ref="C6:I6"/>
    <mergeCell ref="A55:I55"/>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24"/>
  <sheetViews>
    <sheetView tabSelected="1" workbookViewId="0">
      <selection activeCell="A3" sqref="A3:F3"/>
    </sheetView>
  </sheetViews>
  <sheetFormatPr baseColWidth="10" defaultColWidth="11" defaultRowHeight="14.5" outlineLevelCol="1" x14ac:dyDescent="0.35"/>
  <cols>
    <col min="1" max="1" width="14" style="137" customWidth="1"/>
    <col min="2" max="2" width="34.58203125" style="137" customWidth="1"/>
    <col min="3" max="3" width="4.08203125" style="137" bestFit="1" customWidth="1"/>
    <col min="4" max="4" width="14.25" style="137" customWidth="1"/>
    <col min="5" max="5" width="34.58203125" style="137" customWidth="1"/>
    <col min="6" max="6" width="3.5" style="137" bestFit="1" customWidth="1"/>
    <col min="7" max="7" width="11" style="137"/>
    <col min="8" max="8" width="97.25" style="139" hidden="1" customWidth="1" outlineLevel="1"/>
    <col min="9" max="9" width="84" style="139" hidden="1" customWidth="1" outlineLevel="1"/>
    <col min="10" max="10" width="11" style="137" collapsed="1"/>
    <col min="11" max="16384" width="11" style="137"/>
  </cols>
  <sheetData>
    <row r="1" spans="1:9" ht="72.75" customHeight="1" x14ac:dyDescent="0.35">
      <c r="A1" s="135"/>
      <c r="B1" s="135"/>
      <c r="C1" s="135"/>
      <c r="D1" s="135"/>
      <c r="E1" s="135"/>
      <c r="F1" s="135"/>
      <c r="G1" s="135"/>
      <c r="H1" s="521" t="s">
        <v>709</v>
      </c>
      <c r="I1" s="520">
        <v>2023</v>
      </c>
    </row>
    <row r="2" spans="1:9" ht="30" customHeight="1" x14ac:dyDescent="0.35">
      <c r="A2" s="135"/>
      <c r="B2" s="135"/>
      <c r="C2" s="135"/>
      <c r="D2" s="135"/>
      <c r="E2" s="135"/>
      <c r="F2" s="135"/>
      <c r="G2" s="135"/>
      <c r="H2" s="136" t="s">
        <v>288</v>
      </c>
      <c r="I2" s="136"/>
    </row>
    <row r="3" spans="1:9" ht="30" customHeight="1" x14ac:dyDescent="0.35">
      <c r="A3" s="539" t="s">
        <v>289</v>
      </c>
      <c r="B3" s="539"/>
      <c r="C3" s="539"/>
      <c r="D3" s="539"/>
      <c r="E3" s="539"/>
      <c r="F3" s="539"/>
      <c r="G3" s="135"/>
      <c r="H3" s="136" t="s">
        <v>289</v>
      </c>
      <c r="I3" s="429">
        <f>IF(A3="Formulaire français",0,IF(A3="SÉLECTIONNER LA LANGUE \ SELECT LANGUAGE",0,1))</f>
        <v>0</v>
      </c>
    </row>
    <row r="4" spans="1:9" ht="30" customHeight="1" x14ac:dyDescent="0.35">
      <c r="A4" s="138"/>
      <c r="B4" s="138"/>
      <c r="C4" s="138"/>
      <c r="D4" s="138"/>
      <c r="E4" s="138"/>
      <c r="F4" s="138"/>
      <c r="G4" s="135"/>
      <c r="H4" s="136" t="s">
        <v>290</v>
      </c>
    </row>
    <row r="5" spans="1:9" ht="24" customHeight="1" x14ac:dyDescent="0.35">
      <c r="A5" s="547" t="str">
        <f>IF(Langage=0,H5,I5)</f>
        <v>RENSEIGNEMENTS SUR LES OPÉRATIONS D'ASSURANCE AUTOMOBILE AU QUÉBEC</v>
      </c>
      <c r="B5" s="547"/>
      <c r="C5" s="547"/>
      <c r="D5" s="547"/>
      <c r="E5" s="547"/>
      <c r="F5" s="547"/>
      <c r="G5" s="135"/>
      <c r="H5" s="136" t="s">
        <v>0</v>
      </c>
      <c r="I5" s="136" t="s">
        <v>291</v>
      </c>
    </row>
    <row r="6" spans="1:9" ht="24" customHeight="1" x14ac:dyDescent="0.35">
      <c r="A6" s="547" t="str">
        <f>IF(Langage=0,H6,I6)</f>
        <v>Période : 1er janvier au 31 décembre 2023</v>
      </c>
      <c r="B6" s="547"/>
      <c r="C6" s="547"/>
      <c r="D6" s="547"/>
      <c r="E6" s="547"/>
      <c r="F6" s="547"/>
      <c r="G6" s="135"/>
      <c r="H6" s="136" t="str">
        <f>"Période : 1er janvier au 31 décembre "&amp;_AF</f>
        <v>Période : 1er janvier au 31 décembre 2023</v>
      </c>
      <c r="I6" s="136" t="str">
        <f>"January 1 to December 31, "&amp;_AF</f>
        <v>January 1 to December 31, 2023</v>
      </c>
    </row>
    <row r="7" spans="1:9" ht="30" customHeight="1" x14ac:dyDescent="0.35">
      <c r="A7" s="140"/>
      <c r="B7" s="140"/>
      <c r="C7" s="140"/>
      <c r="D7" s="140"/>
      <c r="E7" s="140"/>
      <c r="F7" s="140"/>
      <c r="G7" s="135"/>
      <c r="H7" s="136"/>
      <c r="I7" s="136"/>
    </row>
    <row r="8" spans="1:9" ht="18" customHeight="1" x14ac:dyDescent="0.3">
      <c r="A8" s="548" t="str">
        <f>IF(Langage=0,H8,I8)</f>
        <v>- Les sections "Responsables (100)" et "Renseignements (200 à 250)" sont obligatoires -</v>
      </c>
      <c r="B8" s="548"/>
      <c r="C8" s="548"/>
      <c r="D8" s="548"/>
      <c r="E8" s="548"/>
      <c r="F8" s="548"/>
      <c r="G8" s="141"/>
      <c r="H8" s="142" t="s">
        <v>292</v>
      </c>
      <c r="I8" s="142" t="s">
        <v>293</v>
      </c>
    </row>
    <row r="9" spans="1:9" ht="30" customHeight="1" x14ac:dyDescent="0.35">
      <c r="A9" s="135"/>
      <c r="B9" s="135"/>
      <c r="C9" s="143"/>
      <c r="D9" s="143"/>
      <c r="E9" s="143"/>
      <c r="F9" s="143"/>
      <c r="G9" s="135"/>
      <c r="H9" s="136"/>
      <c r="I9" s="136"/>
    </row>
    <row r="10" spans="1:9" ht="30" customHeight="1" x14ac:dyDescent="0.3">
      <c r="A10" s="144" t="str">
        <f>IF(Langage=0,H10,I10)</f>
        <v>Nom de l'assureur :</v>
      </c>
      <c r="B10" s="549"/>
      <c r="C10" s="550"/>
      <c r="D10" s="550"/>
      <c r="E10" s="551"/>
      <c r="F10" s="380" t="s">
        <v>64</v>
      </c>
      <c r="G10" s="141"/>
      <c r="H10" s="145" t="s">
        <v>1</v>
      </c>
      <c r="I10" s="146" t="s">
        <v>294</v>
      </c>
    </row>
    <row r="11" spans="1:9" ht="30" customHeight="1" x14ac:dyDescent="0.3">
      <c r="A11" s="147"/>
      <c r="B11" s="148"/>
      <c r="C11" s="148"/>
      <c r="D11" s="149"/>
      <c r="E11" s="149"/>
      <c r="F11" s="149"/>
      <c r="G11" s="148"/>
      <c r="H11" s="150"/>
      <c r="I11" s="150"/>
    </row>
    <row r="12" spans="1:9" ht="15" customHeight="1" x14ac:dyDescent="0.3">
      <c r="A12" s="542" t="str">
        <f>IF(Langage=0,H12,I12)</f>
        <v>PERSONNES RESPONSABLES CHEZ L'ASSUREUR :</v>
      </c>
      <c r="B12" s="542"/>
      <c r="C12" s="542"/>
      <c r="D12" s="542"/>
      <c r="E12" s="542"/>
      <c r="F12" s="542"/>
      <c r="G12" s="141"/>
      <c r="H12" s="145" t="s">
        <v>2</v>
      </c>
      <c r="I12" s="145" t="s">
        <v>295</v>
      </c>
    </row>
    <row r="13" spans="1:9" ht="12.75" customHeight="1" x14ac:dyDescent="0.3">
      <c r="A13" s="151"/>
      <c r="B13" s="151"/>
      <c r="C13" s="151"/>
      <c r="D13" s="151"/>
      <c r="E13" s="151"/>
      <c r="F13" s="151"/>
      <c r="G13" s="141"/>
      <c r="H13" s="145"/>
      <c r="I13" s="145"/>
    </row>
    <row r="14" spans="1:9" ht="15" customHeight="1" x14ac:dyDescent="0.3">
      <c r="A14" s="144" t="str">
        <f>IF(Langage=0,H14,I14)</f>
        <v>Nom :</v>
      </c>
      <c r="B14" s="457"/>
      <c r="C14" s="381" t="s">
        <v>65</v>
      </c>
      <c r="D14" s="144" t="str">
        <f>IF(Langage=0,H14,I14)</f>
        <v>Nom :</v>
      </c>
      <c r="E14" s="458"/>
      <c r="F14" s="382" t="s">
        <v>68</v>
      </c>
      <c r="G14" s="141"/>
      <c r="H14" s="145" t="s">
        <v>3</v>
      </c>
      <c r="I14" s="145" t="s">
        <v>296</v>
      </c>
    </row>
    <row r="15" spans="1:9" ht="12.75" customHeight="1" x14ac:dyDescent="0.3">
      <c r="A15" s="144"/>
      <c r="B15" s="152"/>
      <c r="C15" s="152"/>
      <c r="D15" s="144"/>
      <c r="E15" s="152"/>
      <c r="F15" s="152"/>
      <c r="G15" s="141"/>
      <c r="H15" s="145"/>
      <c r="I15" s="145"/>
    </row>
    <row r="16" spans="1:9" ht="15" customHeight="1" x14ac:dyDescent="0.3">
      <c r="A16" s="144" t="str">
        <f>IF(Langage=0,H16,I16)</f>
        <v>Téléphone :</v>
      </c>
      <c r="B16" s="458"/>
      <c r="C16" s="383" t="s">
        <v>66</v>
      </c>
      <c r="D16" s="144" t="str">
        <f>IF(Langage=0,H16,I16)</f>
        <v>Téléphone :</v>
      </c>
      <c r="E16" s="458"/>
      <c r="F16" s="382" t="s">
        <v>69</v>
      </c>
      <c r="G16" s="153"/>
      <c r="H16" s="154" t="s">
        <v>4</v>
      </c>
      <c r="I16" s="154" t="s">
        <v>297</v>
      </c>
    </row>
    <row r="17" spans="1:9" ht="12.75" customHeight="1" x14ac:dyDescent="0.3">
      <c r="A17" s="144"/>
      <c r="B17" s="152"/>
      <c r="C17" s="152"/>
      <c r="D17" s="144"/>
      <c r="E17" s="152"/>
      <c r="F17" s="152"/>
      <c r="G17" s="141"/>
      <c r="H17" s="145"/>
      <c r="I17" s="145"/>
    </row>
    <row r="18" spans="1:9" ht="24" customHeight="1" x14ac:dyDescent="0.3">
      <c r="A18" s="144" t="str">
        <f>IF(Langage=0,H18,I18)</f>
        <v>Courriel :</v>
      </c>
      <c r="B18" s="459"/>
      <c r="C18" s="382" t="s">
        <v>67</v>
      </c>
      <c r="D18" s="144" t="str">
        <f>IF(Langage=0,H18,I18)</f>
        <v>Courriel :</v>
      </c>
      <c r="E18" s="459"/>
      <c r="F18" s="382" t="s">
        <v>70</v>
      </c>
      <c r="G18" s="141"/>
      <c r="H18" s="145" t="s">
        <v>5</v>
      </c>
      <c r="I18" s="145" t="s">
        <v>298</v>
      </c>
    </row>
    <row r="19" spans="1:9" ht="36" customHeight="1" x14ac:dyDescent="0.35">
      <c r="A19" s="155"/>
      <c r="B19" s="155"/>
      <c r="C19" s="155"/>
      <c r="D19" s="155"/>
      <c r="E19" s="155"/>
      <c r="F19" s="155"/>
      <c r="G19" s="135"/>
      <c r="H19" s="136"/>
      <c r="I19" s="136"/>
    </row>
    <row r="20" spans="1:9" ht="15" customHeight="1" x14ac:dyDescent="0.3">
      <c r="A20" s="541" t="str">
        <f>IF(Langage=0,H20,I20)</f>
        <v>ASSISTANCE TECHNIQUE ET QUESTIONS ?</v>
      </c>
      <c r="B20" s="542"/>
      <c r="C20" s="542"/>
      <c r="D20" s="542"/>
      <c r="E20" s="542"/>
      <c r="F20" s="542"/>
      <c r="G20" s="141"/>
      <c r="H20" s="145" t="s">
        <v>6</v>
      </c>
      <c r="I20" s="145" t="s">
        <v>299</v>
      </c>
    </row>
    <row r="21" spans="1:9" ht="18" customHeight="1" x14ac:dyDescent="0.3">
      <c r="A21" s="543" t="str">
        <f>IF(Langage=0,H21,I21)</f>
        <v>Pour obtenir de l'aide technique ou pour toute question concernant ce questionnaire, veuillez expédier un courriel à :</v>
      </c>
      <c r="B21" s="544"/>
      <c r="C21" s="544"/>
      <c r="D21" s="544"/>
      <c r="E21" s="544"/>
      <c r="F21" s="544"/>
      <c r="G21" s="156"/>
      <c r="H21" s="157" t="s">
        <v>7</v>
      </c>
      <c r="I21" s="157" t="s">
        <v>300</v>
      </c>
    </row>
    <row r="22" spans="1:9" ht="18" customHeight="1" x14ac:dyDescent="0.35">
      <c r="A22" s="545" t="s">
        <v>8</v>
      </c>
      <c r="B22" s="546"/>
      <c r="C22" s="546"/>
      <c r="D22" s="546"/>
      <c r="E22" s="546"/>
      <c r="F22" s="546"/>
      <c r="G22" s="135"/>
      <c r="H22" s="136"/>
      <c r="I22" s="136"/>
    </row>
    <row r="24" spans="1:9" x14ac:dyDescent="0.35">
      <c r="A24" s="540" t="s">
        <v>665</v>
      </c>
      <c r="B24" s="540"/>
      <c r="C24" s="540"/>
      <c r="D24" s="540"/>
      <c r="E24" s="540"/>
      <c r="F24" s="540"/>
    </row>
  </sheetData>
  <sheetProtection algorithmName="SHA-512" hashValue="CrEfOf/42/cfP3M6JKYG74Rug2c6WlY49yZ2zLwZOYCj/c1lSewEVmz/4TpGzK+f0CWGIk0Q052X7nfeJpwyXw==" saltValue="AkQaoYK/Z3H6eEpwKFmJMQ==" spinCount="100000" sheet="1" selectLockedCells="1"/>
  <mergeCells count="10">
    <mergeCell ref="A3:F3"/>
    <mergeCell ref="A24:F24"/>
    <mergeCell ref="A20:F20"/>
    <mergeCell ref="A21:F21"/>
    <mergeCell ref="A22:F22"/>
    <mergeCell ref="A5:F5"/>
    <mergeCell ref="A6:F6"/>
    <mergeCell ref="A8:F8"/>
    <mergeCell ref="B10:E10"/>
    <mergeCell ref="A12:F12"/>
  </mergeCells>
  <dataValidations count="1">
    <dataValidation type="list" allowBlank="1" showInputMessage="1" showErrorMessage="1" prompt="Sélectionner la langue à l'aide de la flèche à droite_x000a__x000a_Click the drop-down arrow to choose the language" sqref="A3:F3" xr:uid="{00000000-0002-0000-0100-000000000000}">
      <formula1>$H$2:$H$4</formula1>
    </dataValidation>
  </dataValidations>
  <hyperlinks>
    <hyperlink ref="A22" r:id="rId1" xr:uid="{00000000-0004-0000-0100-000000000000}"/>
  </hyperlinks>
  <pageMargins left="0.7" right="0.7" top="0.75" bottom="0.75" header="0.3" footer="0.3"/>
  <pageSetup scale="7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0"/>
  <dimension ref="A1:Q55"/>
  <sheetViews>
    <sheetView workbookViewId="0">
      <selection activeCell="C6" sqref="C6:I6"/>
    </sheetView>
  </sheetViews>
  <sheetFormatPr baseColWidth="10" defaultColWidth="11" defaultRowHeight="14" outlineLevelCol="1" x14ac:dyDescent="0.3"/>
  <cols>
    <col min="1" max="1" width="2.75" style="137" customWidth="1"/>
    <col min="2" max="2" width="0.83203125" style="137" customWidth="1"/>
    <col min="3" max="3" width="39.33203125" style="137" customWidth="1"/>
    <col min="4" max="4" width="3.5" style="137" bestFit="1" customWidth="1"/>
    <col min="5" max="9" width="11.33203125" style="137" customWidth="1"/>
    <col min="10" max="10" width="11" style="137"/>
    <col min="11" max="11" width="72.33203125" style="137" hidden="1" customWidth="1" outlineLevel="1"/>
    <col min="12" max="12" width="58.75" style="137" hidden="1" customWidth="1" outlineLevel="1"/>
    <col min="13" max="15" width="11" style="137" hidden="1" customWidth="1" outlineLevel="1"/>
    <col min="16" max="16" width="14.58203125" style="137" hidden="1" customWidth="1" outlineLevel="1"/>
    <col min="17" max="17" width="11" style="137" collapsed="1"/>
    <col min="18" max="16384" width="11" style="137"/>
  </cols>
  <sheetData>
    <row r="1" spans="1:16" ht="24" customHeight="1" x14ac:dyDescent="0.3">
      <c r="A1" s="376" t="s">
        <v>286</v>
      </c>
      <c r="B1" s="156"/>
      <c r="C1" s="206" t="str">
        <f>+IF(Langage=0,K1,L1)</f>
        <v>Nom de l'assureur :</v>
      </c>
      <c r="D1" s="144"/>
      <c r="E1" s="594">
        <f>'100'!B10</f>
        <v>0</v>
      </c>
      <c r="F1" s="595"/>
      <c r="G1" s="595"/>
      <c r="H1" s="595"/>
      <c r="I1" s="596"/>
      <c r="K1" s="137" t="s">
        <v>444</v>
      </c>
      <c r="L1" s="137" t="s">
        <v>294</v>
      </c>
    </row>
    <row r="2" spans="1:16" ht="24" customHeight="1" x14ac:dyDescent="0.3">
      <c r="A2" s="159"/>
      <c r="B2" s="19"/>
      <c r="C2" s="19"/>
      <c r="D2" s="19"/>
      <c r="E2" s="183"/>
      <c r="F2" s="19"/>
      <c r="G2" s="156"/>
      <c r="H2" s="156"/>
      <c r="I2" s="156"/>
    </row>
    <row r="3" spans="1:16" ht="40" customHeight="1" x14ac:dyDescent="0.3">
      <c r="A3" s="561" t="str">
        <f>+IF(Langage=0,K3,L3)</f>
        <v>VÉHICULES PUBLICS
(tarifées par véhicule)</v>
      </c>
      <c r="B3" s="561"/>
      <c r="C3" s="561"/>
      <c r="D3" s="561"/>
      <c r="E3" s="561"/>
      <c r="F3" s="561"/>
      <c r="G3" s="561"/>
      <c r="H3" s="561"/>
      <c r="I3" s="561"/>
      <c r="K3" s="181" t="s">
        <v>657</v>
      </c>
      <c r="L3" s="181" t="s">
        <v>658</v>
      </c>
    </row>
    <row r="4" spans="1:16" ht="24" customHeight="1" x14ac:dyDescent="0.3">
      <c r="A4" s="159"/>
      <c r="B4" s="19"/>
      <c r="C4" s="19"/>
      <c r="D4" s="19"/>
      <c r="E4" s="183"/>
      <c r="F4" s="19"/>
      <c r="G4" s="156"/>
      <c r="H4" s="156"/>
      <c r="I4" s="156"/>
    </row>
    <row r="5" spans="1:16" ht="15" customHeight="1" x14ac:dyDescent="0.3">
      <c r="A5" s="159"/>
      <c r="B5" s="273"/>
      <c r="C5" s="188" t="str">
        <f>+IF(Langage=0,K5,L5)</f>
        <v>Commentaire :</v>
      </c>
      <c r="D5" s="189"/>
      <c r="E5" s="183"/>
      <c r="F5" s="161"/>
      <c r="G5" s="19"/>
      <c r="H5" s="19"/>
      <c r="I5" s="19"/>
      <c r="K5" s="202" t="s">
        <v>106</v>
      </c>
      <c r="L5" s="137" t="s">
        <v>353</v>
      </c>
    </row>
    <row r="6" spans="1:16" ht="24" customHeight="1" x14ac:dyDescent="0.3">
      <c r="A6" s="24" t="s">
        <v>683</v>
      </c>
      <c r="B6" s="273"/>
      <c r="C6" s="612"/>
      <c r="D6" s="613"/>
      <c r="E6" s="613"/>
      <c r="F6" s="613"/>
      <c r="G6" s="613"/>
      <c r="H6" s="613"/>
      <c r="I6" s="615"/>
    </row>
    <row r="7" spans="1:16" ht="24" customHeight="1" x14ac:dyDescent="0.3">
      <c r="A7" s="159"/>
      <c r="B7" s="273"/>
      <c r="C7" s="377"/>
      <c r="D7" s="377"/>
      <c r="E7" s="377"/>
      <c r="F7" s="377"/>
      <c r="G7" s="19"/>
      <c r="H7" s="19"/>
      <c r="I7" s="156"/>
    </row>
    <row r="8" spans="1:16" ht="15" customHeight="1" x14ac:dyDescent="0.3">
      <c r="A8" s="167" t="s">
        <v>10</v>
      </c>
      <c r="B8" s="307"/>
      <c r="C8" s="308" t="str">
        <f>+IF(Langage=0,K8,L8)</f>
        <v>CRITÈRES DE TARIFICATION</v>
      </c>
      <c r="D8" s="309"/>
      <c r="E8" s="296"/>
      <c r="F8" s="170"/>
      <c r="G8" s="310"/>
      <c r="H8" s="310"/>
      <c r="I8" s="310"/>
      <c r="K8" s="91" t="s">
        <v>11</v>
      </c>
      <c r="L8" s="137" t="s">
        <v>447</v>
      </c>
    </row>
    <row r="9" spans="1:16" ht="12.65" customHeight="1" x14ac:dyDescent="0.3">
      <c r="A9" s="159"/>
      <c r="B9" s="182"/>
      <c r="C9" s="160"/>
      <c r="D9" s="160"/>
      <c r="E9" s="183"/>
      <c r="F9" s="19"/>
      <c r="G9" s="156"/>
      <c r="H9" s="156"/>
      <c r="I9" s="156"/>
    </row>
    <row r="10" spans="1:16" ht="15" customHeight="1" x14ac:dyDescent="0.3">
      <c r="A10" s="159"/>
      <c r="B10" s="182"/>
      <c r="C10" s="378" t="str">
        <f>+IF(Langage=0,K10,L10)</f>
        <v>Identifier par un X les critères utilisés pour la tarification des véhicules publics</v>
      </c>
      <c r="D10" s="162"/>
      <c r="E10" s="162"/>
      <c r="F10" s="162"/>
      <c r="G10" s="162"/>
      <c r="H10" s="156"/>
      <c r="I10" s="156"/>
      <c r="K10" s="311" t="s">
        <v>660</v>
      </c>
      <c r="L10" s="137" t="s">
        <v>659</v>
      </c>
    </row>
    <row r="11" spans="1:16" ht="15" customHeight="1" x14ac:dyDescent="0.3">
      <c r="A11" s="159"/>
      <c r="B11" s="182"/>
      <c r="C11" s="379" t="str">
        <f>+IF(Langage=0,K11,L11)</f>
        <v>ET</v>
      </c>
      <c r="D11" s="171"/>
      <c r="E11" s="162"/>
      <c r="F11" s="162"/>
      <c r="G11" s="156"/>
      <c r="H11" s="156"/>
      <c r="I11" s="156"/>
      <c r="K11" s="77" t="s">
        <v>13</v>
      </c>
      <c r="L11" s="137" t="s">
        <v>363</v>
      </c>
    </row>
    <row r="12" spans="1:16" ht="15" customHeight="1" x14ac:dyDescent="0.3">
      <c r="A12" s="159"/>
      <c r="B12" s="19"/>
      <c r="C12" s="378" t="str">
        <f>+IF(Langage=0,K12,L12)</f>
        <v>Indiquer si ce critère a été modifié au cours de l'année (excluant les modifications apportées aux tarifs)</v>
      </c>
      <c r="D12" s="162"/>
      <c r="E12" s="162"/>
      <c r="F12" s="162"/>
      <c r="G12" s="162"/>
      <c r="H12" s="162"/>
      <c r="I12" s="156"/>
      <c r="K12" s="311" t="s">
        <v>14</v>
      </c>
      <c r="L12" s="137" t="s">
        <v>449</v>
      </c>
    </row>
    <row r="13" spans="1:16" ht="12.65" customHeight="1" x14ac:dyDescent="0.3">
      <c r="A13" s="159"/>
      <c r="B13" s="19"/>
      <c r="C13" s="19"/>
      <c r="D13" s="19"/>
      <c r="E13" s="183"/>
      <c r="F13" s="19"/>
      <c r="G13" s="156"/>
      <c r="H13" s="156"/>
      <c r="I13" s="156"/>
    </row>
    <row r="14" spans="1:16" ht="22.5" customHeight="1" x14ac:dyDescent="0.3">
      <c r="A14" s="178"/>
      <c r="B14" s="216"/>
      <c r="C14" s="101" t="str">
        <f>+IF(Langage=0,K14,L14)</f>
        <v>CRITÈRES DE TARIFICATION</v>
      </c>
      <c r="D14" s="32"/>
      <c r="E14" s="450" t="str">
        <f>+IF(Langage=0,M14,N14)</f>
        <v>Utilisé ?</v>
      </c>
      <c r="F14" s="107" t="str">
        <f>+IF(Langage=0,O14,P14)</f>
        <v>Modifié en 2023 ?</v>
      </c>
      <c r="G14" s="327"/>
      <c r="H14" s="327"/>
      <c r="I14" s="327"/>
      <c r="K14" s="105" t="s">
        <v>11</v>
      </c>
      <c r="L14" s="137" t="s">
        <v>447</v>
      </c>
      <c r="M14" s="105" t="s">
        <v>15</v>
      </c>
      <c r="N14" s="137" t="s">
        <v>450</v>
      </c>
      <c r="O14" s="106" t="str">
        <f>"Modifié en "&amp;_AF&amp;" ?"</f>
        <v>Modifié en 2023 ?</v>
      </c>
      <c r="P14" s="314" t="str">
        <f>"Change in "&amp;_AF&amp;"?"</f>
        <v>Change in 2023?</v>
      </c>
    </row>
    <row r="15" spans="1:16" ht="22.5" customHeight="1" x14ac:dyDescent="0.3">
      <c r="A15" s="178"/>
      <c r="B15" s="216"/>
      <c r="C15" s="33"/>
      <c r="D15" s="58"/>
      <c r="E15" s="414" t="s">
        <v>107</v>
      </c>
      <c r="F15" s="414" t="s">
        <v>108</v>
      </c>
      <c r="G15" s="327"/>
      <c r="H15" s="327"/>
      <c r="I15" s="327"/>
    </row>
    <row r="16" spans="1:16" ht="15" customHeight="1" x14ac:dyDescent="0.3">
      <c r="A16" s="178"/>
      <c r="B16" s="293"/>
      <c r="C16" s="378" t="str">
        <f t="shared" ref="C16:C43" si="0">+IF(Langage=0,K16,L16)</f>
        <v>Âge</v>
      </c>
      <c r="D16" s="426" t="s">
        <v>64</v>
      </c>
      <c r="E16" s="502"/>
      <c r="F16" s="503"/>
      <c r="G16" s="187"/>
      <c r="H16" s="187"/>
      <c r="I16" s="187"/>
      <c r="K16" s="92" t="s">
        <v>16</v>
      </c>
      <c r="L16" s="137" t="s">
        <v>452</v>
      </c>
    </row>
    <row r="17" spans="1:12" ht="15" customHeight="1" x14ac:dyDescent="0.3">
      <c r="A17" s="178"/>
      <c r="B17" s="293"/>
      <c r="C17" s="378" t="str">
        <f t="shared" si="0"/>
        <v>Sexe</v>
      </c>
      <c r="D17" s="426" t="s">
        <v>157</v>
      </c>
      <c r="E17" s="502"/>
      <c r="F17" s="503"/>
      <c r="G17" s="187"/>
      <c r="H17" s="187"/>
      <c r="I17" s="187"/>
      <c r="K17" s="92" t="s">
        <v>17</v>
      </c>
      <c r="L17" s="137" t="s">
        <v>453</v>
      </c>
    </row>
    <row r="18" spans="1:12" ht="15" customHeight="1" x14ac:dyDescent="0.3">
      <c r="A18" s="178"/>
      <c r="B18" s="293"/>
      <c r="C18" s="378" t="str">
        <f t="shared" si="0"/>
        <v>État civil</v>
      </c>
      <c r="D18" s="426" t="s">
        <v>180</v>
      </c>
      <c r="E18" s="502"/>
      <c r="F18" s="503"/>
      <c r="G18" s="187"/>
      <c r="H18" s="187"/>
      <c r="I18" s="187"/>
      <c r="K18" s="92" t="s">
        <v>18</v>
      </c>
      <c r="L18" s="137" t="s">
        <v>454</v>
      </c>
    </row>
    <row r="19" spans="1:12" ht="15" customHeight="1" x14ac:dyDescent="0.3">
      <c r="A19" s="178"/>
      <c r="B19" s="293"/>
      <c r="C19" s="378" t="str">
        <f t="shared" si="0"/>
        <v>Pointage de stabilité financière (Credit Scoring)</v>
      </c>
      <c r="D19" s="426" t="s">
        <v>181</v>
      </c>
      <c r="E19" s="502"/>
      <c r="F19" s="503"/>
      <c r="G19" s="187"/>
      <c r="H19" s="187"/>
      <c r="I19" s="187"/>
      <c r="K19" s="92" t="s">
        <v>451</v>
      </c>
      <c r="L19" s="137" t="s">
        <v>455</v>
      </c>
    </row>
    <row r="20" spans="1:12" ht="22.5" customHeight="1" x14ac:dyDescent="0.3">
      <c r="A20" s="178"/>
      <c r="B20" s="293"/>
      <c r="C20" s="378" t="str">
        <f t="shared" si="0"/>
        <v>Permis de conduire (type de permis : apprenti, probatoire, permanent, etc.)</v>
      </c>
      <c r="D20" s="426" t="s">
        <v>182</v>
      </c>
      <c r="E20" s="502"/>
      <c r="F20" s="503"/>
      <c r="G20" s="187"/>
      <c r="H20" s="187"/>
      <c r="I20" s="187"/>
      <c r="K20" s="92" t="s">
        <v>19</v>
      </c>
      <c r="L20" s="137" t="s">
        <v>456</v>
      </c>
    </row>
    <row r="21" spans="1:12" ht="15" customHeight="1" x14ac:dyDescent="0.3">
      <c r="A21" s="178"/>
      <c r="B21" s="293"/>
      <c r="C21" s="378" t="str">
        <f t="shared" si="0"/>
        <v>Cours de conduite</v>
      </c>
      <c r="D21" s="426" t="s">
        <v>183</v>
      </c>
      <c r="E21" s="502"/>
      <c r="F21" s="503"/>
      <c r="G21" s="187"/>
      <c r="H21" s="187"/>
      <c r="I21" s="187"/>
      <c r="K21" s="92" t="s">
        <v>20</v>
      </c>
      <c r="L21" s="137" t="s">
        <v>457</v>
      </c>
    </row>
    <row r="22" spans="1:12" ht="22.5" customHeight="1" x14ac:dyDescent="0.3">
      <c r="A22" s="178"/>
      <c r="B22" s="293"/>
      <c r="C22" s="378" t="str">
        <f t="shared" si="0"/>
        <v>Expérience de conduite  (nombre d'années de détention d'un permis de conduire)</v>
      </c>
      <c r="D22" s="426" t="s">
        <v>184</v>
      </c>
      <c r="E22" s="502"/>
      <c r="F22" s="503"/>
      <c r="G22" s="187"/>
      <c r="H22" s="187"/>
      <c r="I22" s="187"/>
      <c r="K22" s="92" t="s">
        <v>21</v>
      </c>
      <c r="L22" s="137" t="s">
        <v>458</v>
      </c>
    </row>
    <row r="23" spans="1:12" ht="15" customHeight="1" x14ac:dyDescent="0.3">
      <c r="A23" s="178"/>
      <c r="B23" s="293"/>
      <c r="C23" s="378" t="str">
        <f t="shared" si="0"/>
        <v>Expérience d’infractions / condamnations</v>
      </c>
      <c r="D23" s="426" t="s">
        <v>185</v>
      </c>
      <c r="E23" s="502"/>
      <c r="F23" s="503"/>
      <c r="G23" s="187"/>
      <c r="H23" s="187"/>
      <c r="I23" s="187"/>
      <c r="K23" s="92" t="s">
        <v>22</v>
      </c>
      <c r="L23" s="137" t="s">
        <v>459</v>
      </c>
    </row>
    <row r="24" spans="1:12" ht="15" customHeight="1" x14ac:dyDescent="0.3">
      <c r="A24" s="178"/>
      <c r="B24" s="293"/>
      <c r="C24" s="378" t="str">
        <f t="shared" si="0"/>
        <v>Accidents responsables</v>
      </c>
      <c r="D24" s="426" t="s">
        <v>186</v>
      </c>
      <c r="E24" s="502"/>
      <c r="F24" s="503"/>
      <c r="G24" s="187"/>
      <c r="H24" s="187"/>
      <c r="I24" s="187"/>
      <c r="K24" s="92" t="s">
        <v>23</v>
      </c>
      <c r="L24" s="137" t="s">
        <v>460</v>
      </c>
    </row>
    <row r="25" spans="1:12" ht="15" customHeight="1" x14ac:dyDescent="0.3">
      <c r="A25" s="178"/>
      <c r="B25" s="293"/>
      <c r="C25" s="378" t="str">
        <f t="shared" si="0"/>
        <v xml:space="preserve">Accidents non-responsables    </v>
      </c>
      <c r="D25" s="426" t="s">
        <v>187</v>
      </c>
      <c r="E25" s="502"/>
      <c r="F25" s="503"/>
      <c r="G25" s="187"/>
      <c r="H25" s="187"/>
      <c r="I25" s="187"/>
      <c r="K25" s="92" t="s">
        <v>24</v>
      </c>
      <c r="L25" s="137" t="s">
        <v>461</v>
      </c>
    </row>
    <row r="26" spans="1:12" ht="15" customHeight="1" x14ac:dyDescent="0.3">
      <c r="A26" s="178"/>
      <c r="B26" s="293"/>
      <c r="C26" s="378" t="str">
        <f t="shared" si="0"/>
        <v>Autres sinistres</v>
      </c>
      <c r="D26" s="426" t="s">
        <v>65</v>
      </c>
      <c r="E26" s="502"/>
      <c r="F26" s="503"/>
      <c r="G26" s="187"/>
      <c r="H26" s="187"/>
      <c r="I26" s="187"/>
      <c r="K26" s="92" t="s">
        <v>25</v>
      </c>
      <c r="L26" s="137" t="s">
        <v>462</v>
      </c>
    </row>
    <row r="27" spans="1:12" ht="15" customHeight="1" x14ac:dyDescent="0.3">
      <c r="A27" s="178"/>
      <c r="B27" s="293"/>
      <c r="C27" s="378" t="str">
        <f t="shared" si="0"/>
        <v>Profession / occupation / membre d'un groupe</v>
      </c>
      <c r="D27" s="426" t="s">
        <v>173</v>
      </c>
      <c r="E27" s="502"/>
      <c r="F27" s="503"/>
      <c r="G27" s="187"/>
      <c r="H27" s="187"/>
      <c r="I27" s="187"/>
      <c r="K27" s="92" t="s">
        <v>26</v>
      </c>
      <c r="L27" s="137" t="s">
        <v>463</v>
      </c>
    </row>
    <row r="28" spans="1:12" ht="15" customHeight="1" x14ac:dyDescent="0.3">
      <c r="A28" s="178"/>
      <c r="B28" s="293"/>
      <c r="C28" s="378" t="str">
        <f t="shared" si="0"/>
        <v>Conducteur occasionnel</v>
      </c>
      <c r="D28" s="426" t="s">
        <v>188</v>
      </c>
      <c r="E28" s="502"/>
      <c r="F28" s="503"/>
      <c r="G28" s="187"/>
      <c r="H28" s="187"/>
      <c r="I28" s="187"/>
      <c r="K28" s="92" t="s">
        <v>27</v>
      </c>
      <c r="L28" s="137" t="s">
        <v>464</v>
      </c>
    </row>
    <row r="29" spans="1:12" ht="15" customHeight="1" x14ac:dyDescent="0.3">
      <c r="A29" s="178"/>
      <c r="B29" s="293"/>
      <c r="C29" s="378" t="str">
        <f t="shared" si="0"/>
        <v>Localisation</v>
      </c>
      <c r="D29" s="426" t="s">
        <v>189</v>
      </c>
      <c r="E29" s="502"/>
      <c r="F29" s="503"/>
      <c r="G29" s="187"/>
      <c r="H29" s="187"/>
      <c r="I29" s="187"/>
      <c r="K29" s="92" t="s">
        <v>28</v>
      </c>
      <c r="L29" s="137" t="s">
        <v>465</v>
      </c>
    </row>
    <row r="30" spans="1:12" ht="15" customHeight="1" x14ac:dyDescent="0.3">
      <c r="A30" s="178"/>
      <c r="B30" s="293"/>
      <c r="C30" s="378" t="str">
        <f t="shared" si="0"/>
        <v>Utilisation du véhicule</v>
      </c>
      <c r="D30" s="426" t="s">
        <v>190</v>
      </c>
      <c r="E30" s="502"/>
      <c r="F30" s="503"/>
      <c r="G30" s="187"/>
      <c r="H30" s="187"/>
      <c r="I30" s="187"/>
      <c r="K30" s="92" t="s">
        <v>29</v>
      </c>
      <c r="L30" s="137" t="s">
        <v>466</v>
      </c>
    </row>
    <row r="31" spans="1:12" ht="15" customHeight="1" x14ac:dyDescent="0.3">
      <c r="A31" s="178"/>
      <c r="B31" s="293"/>
      <c r="C31" s="378" t="str">
        <f t="shared" si="0"/>
        <v>Kilométrage</v>
      </c>
      <c r="D31" s="426" t="s">
        <v>191</v>
      </c>
      <c r="E31" s="502"/>
      <c r="F31" s="503"/>
      <c r="G31" s="187"/>
      <c r="H31" s="187"/>
      <c r="I31" s="187"/>
      <c r="K31" s="92" t="s">
        <v>30</v>
      </c>
      <c r="L31" s="137" t="s">
        <v>467</v>
      </c>
    </row>
    <row r="32" spans="1:12" ht="15" customHeight="1" x14ac:dyDescent="0.3">
      <c r="A32" s="178"/>
      <c r="B32" s="293"/>
      <c r="C32" s="378" t="str">
        <f t="shared" si="0"/>
        <v>Utilisation hors Québec</v>
      </c>
      <c r="D32" s="426" t="s">
        <v>192</v>
      </c>
      <c r="E32" s="502"/>
      <c r="F32" s="503"/>
      <c r="G32" s="187"/>
      <c r="H32" s="187"/>
      <c r="I32" s="187"/>
      <c r="K32" s="92" t="s">
        <v>31</v>
      </c>
      <c r="L32" s="137" t="s">
        <v>468</v>
      </c>
    </row>
    <row r="33" spans="1:12" ht="15" customHeight="1" x14ac:dyDescent="0.3">
      <c r="A33" s="178"/>
      <c r="B33" s="293"/>
      <c r="C33" s="378" t="str">
        <f t="shared" si="0"/>
        <v>Système de protection contre le vol</v>
      </c>
      <c r="D33" s="426" t="s">
        <v>193</v>
      </c>
      <c r="E33" s="502"/>
      <c r="F33" s="503"/>
      <c r="G33" s="187"/>
      <c r="H33" s="187"/>
      <c r="I33" s="187"/>
      <c r="K33" s="92" t="s">
        <v>32</v>
      </c>
      <c r="L33" s="137" t="s">
        <v>469</v>
      </c>
    </row>
    <row r="34" spans="1:12" ht="22.5" customHeight="1" x14ac:dyDescent="0.3">
      <c r="A34" s="178"/>
      <c r="B34" s="293"/>
      <c r="C34" s="378" t="str">
        <f t="shared" si="0"/>
        <v>Marque / année / modèle de véhicule (table de groupes de véhicule)</v>
      </c>
      <c r="D34" s="426" t="s">
        <v>194</v>
      </c>
      <c r="E34" s="502"/>
      <c r="F34" s="503"/>
      <c r="G34" s="187"/>
      <c r="H34" s="187"/>
      <c r="I34" s="187"/>
      <c r="K34" s="92" t="s">
        <v>33</v>
      </c>
      <c r="L34" s="137" t="s">
        <v>470</v>
      </c>
    </row>
    <row r="35" spans="1:12" ht="15" customHeight="1" x14ac:dyDescent="0.3">
      <c r="A35" s="178"/>
      <c r="B35" s="293"/>
      <c r="C35" s="378" t="str">
        <f t="shared" si="0"/>
        <v>Couverture complète (chap, A, B et avenants)</v>
      </c>
      <c r="D35" s="426" t="s">
        <v>195</v>
      </c>
      <c r="E35" s="502"/>
      <c r="F35" s="503"/>
      <c r="G35" s="187"/>
      <c r="H35" s="187"/>
      <c r="I35" s="187"/>
      <c r="K35" s="92" t="s">
        <v>34</v>
      </c>
      <c r="L35" s="137" t="s">
        <v>471</v>
      </c>
    </row>
    <row r="36" spans="1:12" ht="15" customHeight="1" x14ac:dyDescent="0.3">
      <c r="A36" s="178"/>
      <c r="B36" s="293"/>
      <c r="C36" s="378" t="str">
        <f t="shared" si="0"/>
        <v xml:space="preserve">Pluralité de véhicules </v>
      </c>
      <c r="D36" s="426" t="s">
        <v>66</v>
      </c>
      <c r="E36" s="502"/>
      <c r="F36" s="503"/>
      <c r="G36" s="187"/>
      <c r="H36" s="187"/>
      <c r="I36" s="187"/>
      <c r="K36" s="92" t="s">
        <v>35</v>
      </c>
      <c r="L36" s="137" t="s">
        <v>472</v>
      </c>
    </row>
    <row r="37" spans="1:12" ht="15" customHeight="1" x14ac:dyDescent="0.3">
      <c r="A37" s="178"/>
      <c r="B37" s="293"/>
      <c r="C37" s="378" t="str">
        <f t="shared" si="0"/>
        <v>Renouvellements</v>
      </c>
      <c r="D37" s="426" t="s">
        <v>158</v>
      </c>
      <c r="E37" s="502"/>
      <c r="F37" s="503"/>
      <c r="G37" s="187"/>
      <c r="H37" s="187"/>
      <c r="I37" s="187"/>
      <c r="K37" s="92" t="s">
        <v>36</v>
      </c>
      <c r="L37" s="137" t="s">
        <v>473</v>
      </c>
    </row>
    <row r="38" spans="1:12" ht="15" customHeight="1" x14ac:dyDescent="0.3">
      <c r="A38" s="178"/>
      <c r="B38" s="293"/>
      <c r="C38" s="378" t="str">
        <f t="shared" si="0"/>
        <v>Pluralité de contrats (exemple : auto &amp; habitation)</v>
      </c>
      <c r="D38" s="426" t="s">
        <v>159</v>
      </c>
      <c r="E38" s="502"/>
      <c r="F38" s="503"/>
      <c r="G38" s="187"/>
      <c r="H38" s="187"/>
      <c r="I38" s="187"/>
      <c r="K38" s="92" t="s">
        <v>37</v>
      </c>
      <c r="L38" s="137" t="s">
        <v>474</v>
      </c>
    </row>
    <row r="39" spans="1:12" ht="15" customHeight="1" x14ac:dyDescent="0.3">
      <c r="A39" s="178"/>
      <c r="B39" s="293"/>
      <c r="C39" s="378" t="str">
        <f t="shared" si="0"/>
        <v>Agriculteurs</v>
      </c>
      <c r="D39" s="426" t="s">
        <v>160</v>
      </c>
      <c r="E39" s="502"/>
      <c r="F39" s="503"/>
      <c r="G39" s="187"/>
      <c r="H39" s="187"/>
      <c r="I39" s="187"/>
      <c r="K39" s="92" t="s">
        <v>38</v>
      </c>
      <c r="L39" s="137" t="s">
        <v>475</v>
      </c>
    </row>
    <row r="40" spans="1:12" ht="15" customHeight="1" x14ac:dyDescent="0.3">
      <c r="A40" s="178"/>
      <c r="B40" s="293"/>
      <c r="C40" s="378" t="str">
        <f t="shared" si="0"/>
        <v>Étudiants / jeunes à la maison</v>
      </c>
      <c r="D40" s="426" t="s">
        <v>161</v>
      </c>
      <c r="E40" s="502"/>
      <c r="F40" s="503"/>
      <c r="G40" s="187"/>
      <c r="H40" s="187"/>
      <c r="I40" s="187"/>
      <c r="K40" s="92" t="s">
        <v>39</v>
      </c>
      <c r="L40" s="137" t="s">
        <v>476</v>
      </c>
    </row>
    <row r="41" spans="1:12" ht="15" customHeight="1" x14ac:dyDescent="0.3">
      <c r="A41" s="178"/>
      <c r="B41" s="293"/>
      <c r="C41" s="378" t="str">
        <f t="shared" si="0"/>
        <v>Retraités</v>
      </c>
      <c r="D41" s="426" t="s">
        <v>162</v>
      </c>
      <c r="E41" s="502"/>
      <c r="F41" s="503"/>
      <c r="G41" s="187"/>
      <c r="H41" s="187"/>
      <c r="I41" s="187"/>
      <c r="K41" s="92" t="s">
        <v>40</v>
      </c>
      <c r="L41" s="137" t="s">
        <v>477</v>
      </c>
    </row>
    <row r="42" spans="1:12" ht="15" customHeight="1" x14ac:dyDescent="0.3">
      <c r="A42" s="178"/>
      <c r="B42" s="293"/>
      <c r="C42" s="378" t="str">
        <f t="shared" si="0"/>
        <v>Internet</v>
      </c>
      <c r="D42" s="426" t="s">
        <v>196</v>
      </c>
      <c r="E42" s="504"/>
      <c r="F42" s="505"/>
      <c r="G42" s="187"/>
      <c r="H42" s="187"/>
      <c r="I42" s="187"/>
      <c r="K42" s="92" t="s">
        <v>41</v>
      </c>
      <c r="L42" s="137" t="s">
        <v>41</v>
      </c>
    </row>
    <row r="43" spans="1:12" ht="15" customHeight="1" x14ac:dyDescent="0.3">
      <c r="A43" s="178"/>
      <c r="B43" s="293"/>
      <c r="C43" s="436" t="str">
        <f t="shared" si="0"/>
        <v>Autres critères ou rabais? Veuillez préciser.</v>
      </c>
      <c r="D43" s="35"/>
      <c r="E43" s="427"/>
      <c r="F43" s="428"/>
      <c r="G43" s="187"/>
      <c r="H43" s="187"/>
      <c r="I43" s="187"/>
      <c r="K43" s="92" t="s">
        <v>42</v>
      </c>
      <c r="L43" s="137" t="s">
        <v>478</v>
      </c>
    </row>
    <row r="44" spans="1:12" ht="15" customHeight="1" x14ac:dyDescent="0.3">
      <c r="A44" s="178"/>
      <c r="B44" s="293"/>
      <c r="C44" s="519"/>
      <c r="D44" s="438">
        <v>100</v>
      </c>
      <c r="E44" s="502"/>
      <c r="F44" s="503"/>
      <c r="G44" s="187"/>
      <c r="H44" s="187"/>
      <c r="I44" s="187"/>
    </row>
    <row r="45" spans="1:12" ht="15" customHeight="1" x14ac:dyDescent="0.3">
      <c r="A45" s="178"/>
      <c r="B45" s="293"/>
      <c r="C45" s="506"/>
      <c r="D45" s="438">
        <v>101</v>
      </c>
      <c r="E45" s="502"/>
      <c r="F45" s="503"/>
      <c r="G45" s="187"/>
      <c r="H45" s="187"/>
      <c r="I45" s="187"/>
    </row>
    <row r="46" spans="1:12" ht="15" customHeight="1" x14ac:dyDescent="0.3">
      <c r="A46" s="178"/>
      <c r="B46" s="293"/>
      <c r="C46" s="506"/>
      <c r="D46" s="438">
        <v>102</v>
      </c>
      <c r="E46" s="502"/>
      <c r="F46" s="503"/>
      <c r="G46" s="187"/>
      <c r="H46" s="187"/>
      <c r="I46" s="187"/>
    </row>
    <row r="47" spans="1:12" ht="15" customHeight="1" x14ac:dyDescent="0.3">
      <c r="A47" s="178"/>
      <c r="B47" s="293"/>
      <c r="C47" s="506"/>
      <c r="D47" s="438">
        <v>103</v>
      </c>
      <c r="E47" s="502"/>
      <c r="F47" s="503"/>
      <c r="G47" s="187"/>
      <c r="H47" s="187"/>
      <c r="I47" s="187"/>
    </row>
    <row r="48" spans="1:12" ht="15" customHeight="1" x14ac:dyDescent="0.3">
      <c r="A48" s="178"/>
      <c r="B48" s="293"/>
      <c r="C48" s="506"/>
      <c r="D48" s="438">
        <v>104</v>
      </c>
      <c r="E48" s="502"/>
      <c r="F48" s="503"/>
      <c r="G48" s="187"/>
      <c r="H48" s="187"/>
      <c r="I48" s="187"/>
    </row>
    <row r="49" spans="1:9" ht="15" customHeight="1" x14ac:dyDescent="0.3">
      <c r="A49" s="178"/>
      <c r="B49" s="293"/>
      <c r="C49" s="506"/>
      <c r="D49" s="438">
        <v>105</v>
      </c>
      <c r="E49" s="502"/>
      <c r="F49" s="503"/>
      <c r="G49" s="187"/>
      <c r="H49" s="187"/>
      <c r="I49" s="187"/>
    </row>
    <row r="50" spans="1:9" ht="15" customHeight="1" x14ac:dyDescent="0.3">
      <c r="A50" s="178"/>
      <c r="B50" s="293"/>
      <c r="C50" s="506"/>
      <c r="D50" s="438">
        <v>106</v>
      </c>
      <c r="E50" s="502"/>
      <c r="F50" s="503"/>
      <c r="G50" s="187"/>
      <c r="H50" s="187"/>
      <c r="I50" s="187"/>
    </row>
    <row r="51" spans="1:9" ht="15" customHeight="1" x14ac:dyDescent="0.3">
      <c r="A51" s="178"/>
      <c r="B51" s="293"/>
      <c r="C51" s="506"/>
      <c r="D51" s="438">
        <v>107</v>
      </c>
      <c r="E51" s="502"/>
      <c r="F51" s="503"/>
      <c r="G51" s="187"/>
      <c r="H51" s="187"/>
      <c r="I51" s="187"/>
    </row>
    <row r="52" spans="1:9" ht="15" customHeight="1" x14ac:dyDescent="0.3">
      <c r="A52" s="178"/>
      <c r="B52" s="293"/>
      <c r="C52" s="506"/>
      <c r="D52" s="438">
        <v>108</v>
      </c>
      <c r="E52" s="502"/>
      <c r="F52" s="503"/>
      <c r="G52" s="187"/>
      <c r="H52" s="187"/>
      <c r="I52" s="187"/>
    </row>
    <row r="53" spans="1:9" ht="15" customHeight="1" x14ac:dyDescent="0.3">
      <c r="A53" s="178"/>
      <c r="B53" s="293"/>
      <c r="C53" s="507"/>
      <c r="D53" s="438">
        <v>109</v>
      </c>
      <c r="E53" s="504"/>
      <c r="F53" s="505"/>
      <c r="G53" s="187"/>
      <c r="H53" s="187"/>
      <c r="I53" s="187"/>
    </row>
    <row r="55" spans="1:9" x14ac:dyDescent="0.3">
      <c r="A55" s="540" t="s">
        <v>682</v>
      </c>
      <c r="B55" s="540"/>
      <c r="C55" s="540"/>
      <c r="D55" s="540"/>
      <c r="E55" s="540"/>
      <c r="F55" s="540"/>
      <c r="G55" s="540"/>
      <c r="H55" s="540"/>
      <c r="I55" s="540"/>
    </row>
  </sheetData>
  <sheetProtection algorithmName="SHA-512" hashValue="I+MpQMOyW3mfjPIXFadnjwD4r7h5Mp7gvCGRB7IxiWl2TDvRvbRdtBTDa94s8Wb44nNWP5N7NsHj9AlHZvmHkA==" saltValue="EDnkltsry3X6wFiHtbsgNg==" spinCount="100000" sheet="1" selectLockedCells="1"/>
  <mergeCells count="4">
    <mergeCell ref="E1:I1"/>
    <mergeCell ref="A3:I3"/>
    <mergeCell ref="C6:I6"/>
    <mergeCell ref="A55:I55"/>
  </mergeCells>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F23"/>
  <sheetViews>
    <sheetView workbookViewId="0">
      <selection activeCell="A10" sqref="A10"/>
    </sheetView>
  </sheetViews>
  <sheetFormatPr baseColWidth="10" defaultColWidth="11" defaultRowHeight="14" outlineLevelCol="1" x14ac:dyDescent="0.3"/>
  <cols>
    <col min="1" max="1" width="11" style="130"/>
    <col min="2" max="2" width="39" style="130" bestFit="1" customWidth="1"/>
    <col min="3" max="3" width="11" style="130"/>
    <col min="4" max="4" width="42.5" style="130" hidden="1" customWidth="1" outlineLevel="1"/>
    <col min="5" max="5" width="39" style="130" hidden="1" customWidth="1" outlineLevel="1"/>
    <col min="6" max="6" width="11" style="130" collapsed="1"/>
    <col min="7" max="16384" width="11" style="130"/>
  </cols>
  <sheetData>
    <row r="1" spans="1:5" ht="30" customHeight="1" x14ac:dyDescent="0.3">
      <c r="A1" s="129" t="str">
        <f>'100'!A5:F5</f>
        <v>RENSEIGNEMENTS SUR LES OPÉRATIONS D'ASSURANCE AUTOMOBILE AU QUÉBEC</v>
      </c>
    </row>
    <row r="3" spans="1:5" ht="24" customHeight="1" x14ac:dyDescent="0.3">
      <c r="A3" s="129" t="str">
        <f>IF(Langage=0,D3,E3)</f>
        <v>TABLE DES MATIÈRES</v>
      </c>
      <c r="D3" s="130" t="s">
        <v>301</v>
      </c>
      <c r="E3" s="130" t="s">
        <v>302</v>
      </c>
    </row>
    <row r="4" spans="1:5" x14ac:dyDescent="0.3">
      <c r="A4" s="131" t="str">
        <f>IF(Langage=0,D4,E4)</f>
        <v>Annexe</v>
      </c>
      <c r="C4" s="132" t="s">
        <v>307</v>
      </c>
      <c r="D4" s="130" t="s">
        <v>303</v>
      </c>
      <c r="E4" s="130" t="s">
        <v>304</v>
      </c>
    </row>
    <row r="5" spans="1:5" ht="8.15" customHeight="1" x14ac:dyDescent="0.3"/>
    <row r="6" spans="1:5" x14ac:dyDescent="0.3">
      <c r="A6" s="133">
        <v>100</v>
      </c>
      <c r="B6" s="131" t="str">
        <f t="shared" ref="B6:B23" si="0">IF(Langage=0,D6,E6)</f>
        <v>Responsables</v>
      </c>
      <c r="C6" s="455" t="str">
        <f>'100'!A24</f>
        <v>1 (100)</v>
      </c>
      <c r="D6" s="130" t="s">
        <v>305</v>
      </c>
      <c r="E6" s="130" t="s">
        <v>306</v>
      </c>
    </row>
    <row r="7" spans="1:5" x14ac:dyDescent="0.3">
      <c r="A7" s="133">
        <v>200</v>
      </c>
      <c r="B7" s="131" t="str">
        <f t="shared" si="0"/>
        <v>Renseignements - Question 1</v>
      </c>
      <c r="C7" s="455" t="str">
        <f>'200'!A44</f>
        <v>2 (200)</v>
      </c>
      <c r="D7" s="130" t="s">
        <v>354</v>
      </c>
      <c r="E7" s="130" t="s">
        <v>355</v>
      </c>
    </row>
    <row r="8" spans="1:5" x14ac:dyDescent="0.3">
      <c r="A8" s="133">
        <v>210</v>
      </c>
      <c r="B8" s="131" t="str">
        <f t="shared" si="0"/>
        <v>Renseignements - Question 2a et 2b</v>
      </c>
      <c r="C8" s="455" t="str">
        <f>'210'!A53</f>
        <v>3 (210)</v>
      </c>
      <c r="D8" s="130" t="s">
        <v>381</v>
      </c>
      <c r="E8" s="130" t="s">
        <v>382</v>
      </c>
    </row>
    <row r="9" spans="1:5" x14ac:dyDescent="0.3">
      <c r="A9" s="133">
        <v>220</v>
      </c>
      <c r="B9" s="131" t="str">
        <f t="shared" si="0"/>
        <v>Renseignements - Question 2c et 2d</v>
      </c>
      <c r="C9" s="455" t="str">
        <f>'220'!A51</f>
        <v>4 (220)</v>
      </c>
      <c r="D9" s="130" t="s">
        <v>390</v>
      </c>
      <c r="E9" s="130" t="s">
        <v>391</v>
      </c>
    </row>
    <row r="10" spans="1:5" x14ac:dyDescent="0.3">
      <c r="A10" s="133">
        <v>230</v>
      </c>
      <c r="B10" s="131" t="str">
        <f t="shared" si="0"/>
        <v>Renseignements - Question 3, 4a, 4b, 4c, 4d et 4e</v>
      </c>
      <c r="C10" s="455" t="e">
        <f>#REF!</f>
        <v>#REF!</v>
      </c>
      <c r="D10" s="130" t="s">
        <v>417</v>
      </c>
      <c r="E10" s="130" t="s">
        <v>418</v>
      </c>
    </row>
    <row r="11" spans="1:5" x14ac:dyDescent="0.3">
      <c r="A11" s="133">
        <v>240</v>
      </c>
      <c r="B11" s="131" t="str">
        <f t="shared" si="0"/>
        <v>Renseignements - Question 5a et 5b</v>
      </c>
      <c r="C11" s="455" t="str">
        <f>'240'!A48</f>
        <v>6 (240)</v>
      </c>
      <c r="D11" s="130" t="s">
        <v>434</v>
      </c>
      <c r="E11" s="130" t="s">
        <v>435</v>
      </c>
    </row>
    <row r="12" spans="1:5" x14ac:dyDescent="0.3">
      <c r="A12" s="133">
        <v>250</v>
      </c>
      <c r="B12" s="131" t="str">
        <f t="shared" si="0"/>
        <v>Renseignements - Question 5c et 6</v>
      </c>
      <c r="C12" s="455" t="str">
        <f>'250'!A47</f>
        <v>7 (250)</v>
      </c>
      <c r="D12" s="130" t="s">
        <v>442</v>
      </c>
      <c r="E12" s="130" t="s">
        <v>443</v>
      </c>
    </row>
    <row r="13" spans="1:5" x14ac:dyDescent="0.3">
      <c r="A13" s="133">
        <v>400</v>
      </c>
      <c r="B13" s="131" t="str">
        <f t="shared" si="0"/>
        <v>Voitures de tourisme - Question 1</v>
      </c>
      <c r="C13" s="455" t="str">
        <f>'400'!A58</f>
        <v>9 (400)</v>
      </c>
      <c r="D13" s="130" t="s">
        <v>479</v>
      </c>
      <c r="E13" s="130" t="s">
        <v>480</v>
      </c>
    </row>
    <row r="14" spans="1:5" x14ac:dyDescent="0.3">
      <c r="A14" s="133">
        <v>410</v>
      </c>
      <c r="B14" s="131" t="str">
        <f t="shared" si="0"/>
        <v>Voitures de tourisme - Question 2</v>
      </c>
      <c r="C14" s="455" t="str">
        <f>'410'!A64</f>
        <v>10 (410)</v>
      </c>
      <c r="D14" s="130" t="s">
        <v>557</v>
      </c>
      <c r="E14" s="130" t="s">
        <v>556</v>
      </c>
    </row>
    <row r="15" spans="1:5" x14ac:dyDescent="0.3">
      <c r="A15" s="133">
        <v>420</v>
      </c>
      <c r="B15" s="131" t="str">
        <f t="shared" si="0"/>
        <v>Voitures de tourisme - Question 3</v>
      </c>
      <c r="C15" s="455" t="str">
        <f>'420'!A53</f>
        <v>11 (420)</v>
      </c>
      <c r="D15" s="130" t="s">
        <v>561</v>
      </c>
      <c r="E15" s="130" t="s">
        <v>560</v>
      </c>
    </row>
    <row r="16" spans="1:5" x14ac:dyDescent="0.3">
      <c r="A16" s="133">
        <v>500</v>
      </c>
      <c r="B16" s="131" t="str">
        <f t="shared" si="0"/>
        <v>Prime - Info</v>
      </c>
      <c r="C16" s="455" t="str">
        <f>'500'!A49</f>
        <v>12 (500)</v>
      </c>
      <c r="D16" s="130" t="s">
        <v>616</v>
      </c>
      <c r="E16" s="130" t="s">
        <v>614</v>
      </c>
    </row>
    <row r="17" spans="1:5" x14ac:dyDescent="0.3">
      <c r="A17" s="133">
        <v>510</v>
      </c>
      <c r="B17" s="131" t="str">
        <f t="shared" si="0"/>
        <v>Prime - Profils</v>
      </c>
      <c r="C17" s="455" t="str">
        <f>'510'!A28</f>
        <v>13 (510)</v>
      </c>
      <c r="D17" s="130" t="s">
        <v>617</v>
      </c>
      <c r="E17" s="130" t="s">
        <v>615</v>
      </c>
    </row>
    <row r="18" spans="1:5" x14ac:dyDescent="0.3">
      <c r="A18" s="133">
        <v>600</v>
      </c>
      <c r="B18" s="131" t="str">
        <f t="shared" si="0"/>
        <v>Véhicules récréatifs</v>
      </c>
      <c r="C18" s="455" t="str">
        <f>'600'!A55</f>
        <v>14 (600)</v>
      </c>
      <c r="D18" s="130" t="s">
        <v>637</v>
      </c>
      <c r="E18" s="130" t="s">
        <v>638</v>
      </c>
    </row>
    <row r="19" spans="1:5" ht="14.25" customHeight="1" x14ac:dyDescent="0.3">
      <c r="A19" s="133">
        <v>700</v>
      </c>
      <c r="B19" s="131" t="str">
        <f t="shared" si="0"/>
        <v>Motocyclettes</v>
      </c>
      <c r="C19" s="455" t="str">
        <f>'700'!A55</f>
        <v>15 (700)</v>
      </c>
      <c r="D19" s="130" t="s">
        <v>81</v>
      </c>
      <c r="E19" s="130" t="s">
        <v>324</v>
      </c>
    </row>
    <row r="20" spans="1:5" ht="14.25" customHeight="1" x14ac:dyDescent="0.3">
      <c r="A20" s="134">
        <v>800</v>
      </c>
      <c r="B20" s="131" t="str">
        <f t="shared" si="0"/>
        <v>Motoneiges</v>
      </c>
      <c r="C20" s="455" t="str">
        <f>'800'!A55</f>
        <v>16 (800)</v>
      </c>
      <c r="D20" s="130" t="s">
        <v>84</v>
      </c>
      <c r="E20" s="130" t="s">
        <v>325</v>
      </c>
    </row>
    <row r="21" spans="1:5" x14ac:dyDescent="0.3">
      <c r="A21" s="133">
        <v>900</v>
      </c>
      <c r="B21" s="131" t="str">
        <f t="shared" si="0"/>
        <v>Véhicules tout-terrain</v>
      </c>
      <c r="C21" s="455" t="str">
        <f>'900'!A55</f>
        <v>17 (900)</v>
      </c>
      <c r="D21" s="130" t="s">
        <v>86</v>
      </c>
      <c r="E21" s="130" t="s">
        <v>326</v>
      </c>
    </row>
    <row r="22" spans="1:5" x14ac:dyDescent="0.3">
      <c r="A22" s="133">
        <v>1000</v>
      </c>
      <c r="B22" s="131" t="str">
        <f t="shared" si="0"/>
        <v>Véhicules utilitaires</v>
      </c>
      <c r="C22" s="455" t="str">
        <f>'1000'!A55</f>
        <v>18 (1000)</v>
      </c>
      <c r="D22" s="130" t="s">
        <v>655</v>
      </c>
      <c r="E22" s="130" t="s">
        <v>656</v>
      </c>
    </row>
    <row r="23" spans="1:5" x14ac:dyDescent="0.3">
      <c r="A23" s="133">
        <v>1100</v>
      </c>
      <c r="B23" s="131" t="str">
        <f t="shared" si="0"/>
        <v>Véhicules publics</v>
      </c>
      <c r="C23" s="455" t="str">
        <f>'1100'!A55</f>
        <v>19 (1100)</v>
      </c>
      <c r="D23" s="130" t="s">
        <v>661</v>
      </c>
      <c r="E23" s="130" t="s">
        <v>662</v>
      </c>
    </row>
  </sheetData>
  <sheetProtection algorithmName="SHA-512" hashValue="X457nQRZOkNg3tPYf9UCkfZeSWfTPM5Cryy/JiGI9AAx1M0efAA1mL0B2zgeC9O81w7zh4JPmuaN6FaNSbIGmQ==" saltValue="GLGkwooGdmvWBRnqjPEEuQ==" spinCount="100000" sheet="1" objects="1" scenarios="1"/>
  <hyperlinks>
    <hyperlink ref="A6" location="'100'!A3" display="'100'!A3" xr:uid="{00000000-0004-0000-0200-000000000000}"/>
    <hyperlink ref="A7" location="'200'!E17" display="'200'!E17" xr:uid="{00000000-0004-0000-0200-000001000000}"/>
    <hyperlink ref="A8" location="'210'!E7" display="'210'!E7" xr:uid="{00000000-0004-0000-0200-000002000000}"/>
    <hyperlink ref="A9" location="'220'!E5" display="'220'!E5" xr:uid="{00000000-0004-0000-0200-000003000000}"/>
    <hyperlink ref="A10" location="'230'!E5" display="'230'!E5" xr:uid="{00000000-0004-0000-0200-000004000000}"/>
    <hyperlink ref="A11" location="'240'!E8" display="'240'!E8" xr:uid="{00000000-0004-0000-0200-000005000000}"/>
    <hyperlink ref="A12" location="'250'!E5" display="'250'!E5" xr:uid="{00000000-0004-0000-0200-000006000000}"/>
    <hyperlink ref="A13" location="'400'!E13" display="'400'!E13" xr:uid="{00000000-0004-0000-0200-000007000000}"/>
    <hyperlink ref="A14" location="'410'!E11" display="'410'!E11" xr:uid="{00000000-0004-0000-0200-000008000000}"/>
    <hyperlink ref="A15" location="'420'!F10" display="'420'!F10" xr:uid="{00000000-0004-0000-0200-000009000000}"/>
    <hyperlink ref="A16" location="'500'!A1" display="'500'!A1" xr:uid="{00000000-0004-0000-0200-00000A000000}"/>
    <hyperlink ref="A17" location="'510'!F13" display="'510'!F13" xr:uid="{00000000-0004-0000-0200-00000B000000}"/>
    <hyperlink ref="A18" location="'600'!C6" display="'600'!C6" xr:uid="{00000000-0004-0000-0200-00000C000000}"/>
    <hyperlink ref="A19" location="'700'!C6" display="'700'!C6" xr:uid="{00000000-0004-0000-0200-00000D000000}"/>
    <hyperlink ref="A20" location="'800'!C6" display="'800'!C6" xr:uid="{00000000-0004-0000-0200-00000E000000}"/>
    <hyperlink ref="A21" location="'900'!C6" display="'900'!C6" xr:uid="{00000000-0004-0000-0200-00000F000000}"/>
    <hyperlink ref="A22" location="'1000'!C6" display="'1000'!C6" xr:uid="{00000000-0004-0000-0200-000010000000}"/>
    <hyperlink ref="A23" location="'1100'!C6" display="'1100'!C6" xr:uid="{00000000-0004-0000-0200-00001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Q44"/>
  <sheetViews>
    <sheetView workbookViewId="0">
      <selection activeCell="E17" sqref="E17"/>
    </sheetView>
  </sheetViews>
  <sheetFormatPr baseColWidth="10" defaultColWidth="11" defaultRowHeight="14" outlineLevelCol="1" x14ac:dyDescent="0.3"/>
  <cols>
    <col min="1" max="1" width="3.58203125" style="137" customWidth="1"/>
    <col min="2" max="2" width="0.83203125" style="137" customWidth="1"/>
    <col min="3" max="3" width="41.33203125" style="137" customWidth="1"/>
    <col min="4" max="4" width="3.08203125" style="137" bestFit="1" customWidth="1"/>
    <col min="5" max="9" width="13.25" style="137" customWidth="1"/>
    <col min="10" max="10" width="11" style="137"/>
    <col min="11" max="11" width="104.33203125" style="137" hidden="1" customWidth="1" outlineLevel="1"/>
    <col min="12" max="12" width="107.25" style="137" hidden="1" customWidth="1" outlineLevel="1"/>
    <col min="13" max="13" width="31.08203125" style="137" hidden="1" customWidth="1" outlineLevel="1"/>
    <col min="14" max="14" width="25.5" style="137" hidden="1" customWidth="1" outlineLevel="1"/>
    <col min="15" max="15" width="14.58203125" style="137" hidden="1" customWidth="1" outlineLevel="1"/>
    <col min="16" max="16" width="20.58203125" style="137" hidden="1" customWidth="1" outlineLevel="1"/>
    <col min="17" max="17" width="11" style="137" collapsed="1"/>
    <col min="18" max="16384" width="11" style="137"/>
  </cols>
  <sheetData>
    <row r="1" spans="1:16" ht="25.5" customHeight="1" x14ac:dyDescent="0.3">
      <c r="A1" s="158"/>
      <c r="B1" s="151"/>
      <c r="C1" s="144" t="str">
        <f>+IF(Langage=0,K1,L1)</f>
        <v>Nom de l'assureur :</v>
      </c>
      <c r="D1" s="144"/>
      <c r="E1" s="558">
        <f>'100'!B10</f>
        <v>0</v>
      </c>
      <c r="F1" s="559"/>
      <c r="G1" s="559"/>
      <c r="H1" s="559"/>
      <c r="I1" s="560"/>
      <c r="K1" s="137" t="s">
        <v>1</v>
      </c>
      <c r="L1" s="137" t="s">
        <v>294</v>
      </c>
    </row>
    <row r="2" spans="1:16" ht="24" customHeight="1" x14ac:dyDescent="0.3">
      <c r="A2" s="159"/>
      <c r="B2" s="160"/>
      <c r="C2" s="161"/>
      <c r="D2" s="161"/>
      <c r="E2" s="162"/>
      <c r="F2" s="163"/>
      <c r="G2" s="163"/>
      <c r="H2" s="163"/>
      <c r="I2" s="163"/>
    </row>
    <row r="3" spans="1:16" ht="24" customHeight="1" x14ac:dyDescent="0.3">
      <c r="A3" s="561" t="str">
        <f>+IF(Langage=0,K3,L3)</f>
        <v>RENSEIGNEMENTS</v>
      </c>
      <c r="B3" s="561"/>
      <c r="C3" s="561"/>
      <c r="D3" s="561"/>
      <c r="E3" s="561"/>
      <c r="F3" s="561"/>
      <c r="G3" s="561"/>
      <c r="H3" s="561"/>
      <c r="I3" s="561"/>
      <c r="K3" s="137" t="s">
        <v>71</v>
      </c>
      <c r="L3" s="137" t="s">
        <v>308</v>
      </c>
    </row>
    <row r="4" spans="1:16" ht="24" customHeight="1" x14ac:dyDescent="0.3">
      <c r="A4" s="164"/>
      <c r="B4" s="165"/>
      <c r="C4" s="165"/>
      <c r="D4" s="165"/>
      <c r="E4" s="165"/>
      <c r="F4" s="165"/>
      <c r="G4" s="165"/>
      <c r="H4" s="165"/>
      <c r="I4" s="165"/>
    </row>
    <row r="5" spans="1:16" ht="18.75" customHeight="1" x14ac:dyDescent="0.3">
      <c r="A5" s="562" t="str">
        <f>+IF(Langage=0,K5,L5)</f>
        <v>- Section obligatoire (200 à 250) -</v>
      </c>
      <c r="B5" s="562"/>
      <c r="C5" s="562"/>
      <c r="D5" s="562"/>
      <c r="E5" s="562"/>
      <c r="F5" s="562"/>
      <c r="G5" s="562"/>
      <c r="H5" s="562"/>
      <c r="I5" s="562"/>
      <c r="K5" s="166" t="s">
        <v>663</v>
      </c>
      <c r="L5" s="166" t="s">
        <v>664</v>
      </c>
    </row>
    <row r="6" spans="1:16" ht="24" customHeight="1" x14ac:dyDescent="0.3">
      <c r="A6" s="563"/>
      <c r="B6" s="563"/>
      <c r="C6" s="563"/>
      <c r="D6" s="563"/>
      <c r="E6" s="563"/>
      <c r="F6" s="563"/>
      <c r="G6" s="563"/>
      <c r="H6" s="563"/>
      <c r="I6" s="563"/>
    </row>
    <row r="7" spans="1:16" ht="15" customHeight="1" x14ac:dyDescent="0.3">
      <c r="A7" s="167" t="s">
        <v>10</v>
      </c>
      <c r="B7" s="168"/>
      <c r="C7" s="169" t="str">
        <f>+IF(Langage=0,K7,L7)</f>
        <v>RENSEIGNEMENTS CONCERNANT LES AFFAIRES DIRECTES SOUSCRITES</v>
      </c>
      <c r="D7" s="169"/>
      <c r="E7" s="169"/>
      <c r="F7" s="169"/>
      <c r="G7" s="170"/>
      <c r="H7" s="170"/>
      <c r="I7" s="170"/>
      <c r="K7" s="137" t="s">
        <v>72</v>
      </c>
      <c r="L7" s="137" t="s">
        <v>309</v>
      </c>
    </row>
    <row r="8" spans="1:16" ht="12.75" customHeight="1" x14ac:dyDescent="0.3">
      <c r="A8" s="159"/>
      <c r="B8" s="171"/>
      <c r="C8" s="442" t="str">
        <f>+IF(Langage=0,K8,L8)</f>
        <v>(assurance directe souscrite quel que soit le mode de mise en marché, excluant la réassurance acceptée)</v>
      </c>
      <c r="D8" s="442"/>
      <c r="E8" s="442"/>
      <c r="F8" s="442"/>
      <c r="G8" s="442"/>
      <c r="H8" s="19"/>
      <c r="I8" s="19"/>
      <c r="K8" s="172" t="s">
        <v>73</v>
      </c>
      <c r="L8" s="137" t="s">
        <v>310</v>
      </c>
    </row>
    <row r="9" spans="1:16" ht="12.75" customHeight="1" x14ac:dyDescent="0.3">
      <c r="A9" s="159"/>
      <c r="B9" s="171"/>
      <c r="C9" s="173"/>
      <c r="D9" s="173"/>
      <c r="E9" s="19"/>
      <c r="F9" s="19"/>
      <c r="G9" s="19"/>
      <c r="H9" s="19"/>
      <c r="I9" s="19"/>
      <c r="K9" s="174"/>
    </row>
    <row r="10" spans="1:16" ht="12.75" customHeight="1" x14ac:dyDescent="0.3">
      <c r="A10" s="159"/>
      <c r="B10" s="171"/>
      <c r="C10" s="175" t="str">
        <f>+IF(Langage=0,K10,L10)</f>
        <v>Identifier par un X toutes les catégories de véhicules pour lesquelles des primes ont été souscrites directement en assurance</v>
      </c>
      <c r="D10" s="175"/>
      <c r="E10" s="175"/>
      <c r="F10" s="175"/>
      <c r="G10" s="175"/>
      <c r="H10" s="175"/>
      <c r="I10" s="175"/>
      <c r="K10" s="176" t="s">
        <v>311</v>
      </c>
      <c r="L10" s="137" t="s">
        <v>312</v>
      </c>
    </row>
    <row r="11" spans="1:16" ht="12.75" customHeight="1" x14ac:dyDescent="0.3">
      <c r="A11" s="159"/>
      <c r="B11" s="171"/>
      <c r="C11" s="175" t="str">
        <f>+IF(Langage=0,K11,L11)</f>
        <v>automobile au Québec au cours de la période du 1er janvier au 31 décembre 2023. De plus, préciser s'il s'agit d'assurance</v>
      </c>
      <c r="D11" s="175"/>
      <c r="E11" s="175"/>
      <c r="F11" s="175"/>
      <c r="G11" s="175"/>
      <c r="H11" s="175"/>
      <c r="I11" s="175"/>
      <c r="K11" s="305" t="str">
        <f>"automobile au Québec au cours de la période du 1er janvier au 31 décembre "&amp;_AF&amp;". De plus, préciser s'il s'agit d'assurance"</f>
        <v>automobile au Québec au cours de la période du 1er janvier au 31 décembre 2023. De plus, préciser s'il s'agit d'assurance</v>
      </c>
      <c r="L11" s="137" t="str">
        <f>"from January 1 to December 31, "&amp;_AF&amp;". Specify whether the class applies to individual insurance (including fleets rated by vehicle)"</f>
        <v>from January 1 to December 31, 2023. Specify whether the class applies to individual insurance (including fleets rated by vehicle)</v>
      </c>
    </row>
    <row r="12" spans="1:16" ht="12.75" customHeight="1" x14ac:dyDescent="0.3">
      <c r="A12" s="158"/>
      <c r="B12" s="177"/>
      <c r="C12" s="175" t="str">
        <f>+IF(Langage=0,K12,L12)</f>
        <v>individuelle (incluant les flottes tarifées par véhicule) ou de flotte (non tarifée par véhicule).</v>
      </c>
      <c r="D12" s="175"/>
      <c r="E12" s="175"/>
      <c r="F12" s="175"/>
      <c r="G12" s="175"/>
      <c r="H12" s="175"/>
      <c r="I12" s="175"/>
      <c r="K12" s="176" t="s">
        <v>74</v>
      </c>
      <c r="L12" s="137" t="s">
        <v>313</v>
      </c>
    </row>
    <row r="13" spans="1:16" ht="12.75" customHeight="1" x14ac:dyDescent="0.3">
      <c r="A13" s="158"/>
      <c r="B13" s="177"/>
      <c r="C13" s="175"/>
      <c r="D13" s="175"/>
      <c r="E13" s="175"/>
      <c r="F13" s="175"/>
      <c r="G13" s="175"/>
      <c r="H13" s="175"/>
      <c r="I13" s="175"/>
    </row>
    <row r="14" spans="1:16" ht="34.5" customHeight="1" x14ac:dyDescent="0.3">
      <c r="A14" s="178"/>
      <c r="B14" s="179"/>
      <c r="C14" s="180"/>
      <c r="D14" s="180"/>
      <c r="E14" s="564" t="str">
        <f>+IF(Langage=0,K14,L14)</f>
        <v>ASSURANCE INDIVIDUELLE
(incluant les flottes tarifées par véhicule)</v>
      </c>
      <c r="F14" s="565"/>
      <c r="G14" s="566"/>
      <c r="H14" s="564" t="str">
        <f>+IF(Langage=0,M14,N14)</f>
        <v>FLOTTES
(non tarifées par véhicule)</v>
      </c>
      <c r="I14" s="566"/>
      <c r="K14" s="65" t="s">
        <v>365</v>
      </c>
      <c r="L14" s="181" t="s">
        <v>366</v>
      </c>
      <c r="M14" s="181" t="s">
        <v>367</v>
      </c>
      <c r="N14" s="79" t="s">
        <v>368</v>
      </c>
    </row>
    <row r="15" spans="1:16" ht="34" customHeight="1" x14ac:dyDescent="0.3">
      <c r="A15" s="159"/>
      <c r="B15" s="171"/>
      <c r="C15" s="451" t="str">
        <f>+IF(Langage=0,K15,L15)</f>
        <v>CATÉGORIES DE VÉHICULES
Définies selon le Plan Statistique Automobile
Section 7 des instructions aux assureurs du PSA</v>
      </c>
      <c r="D15" s="21"/>
      <c r="E15" s="1" t="s">
        <v>9</v>
      </c>
      <c r="F15" s="60" t="str">
        <f>+IF(Langage=0,M15,N15)</f>
        <v>Code du PSA</v>
      </c>
      <c r="G15" s="61" t="str">
        <f>+IF(Langage=0,O15,P15)</f>
        <v>Section à remplir</v>
      </c>
      <c r="H15" s="1" t="s">
        <v>9</v>
      </c>
      <c r="I15" s="60" t="str">
        <f>+IF(Langage=0,M15,N15)</f>
        <v>Code du PSA</v>
      </c>
      <c r="K15" s="65" t="s">
        <v>369</v>
      </c>
      <c r="L15" s="181" t="s">
        <v>370</v>
      </c>
      <c r="M15" s="137" t="s">
        <v>75</v>
      </c>
      <c r="N15" s="59" t="s">
        <v>314</v>
      </c>
      <c r="O15" s="59" t="s">
        <v>384</v>
      </c>
      <c r="P15" s="59" t="s">
        <v>385</v>
      </c>
    </row>
    <row r="16" spans="1:16" ht="27.75" customHeight="1" x14ac:dyDescent="0.3">
      <c r="A16" s="159"/>
      <c r="B16" s="171"/>
      <c r="C16" s="452"/>
      <c r="D16" s="453"/>
      <c r="E16" s="385" t="s">
        <v>107</v>
      </c>
      <c r="F16" s="7"/>
      <c r="G16" s="62"/>
      <c r="H16" s="385" t="s">
        <v>108</v>
      </c>
      <c r="I16" s="1"/>
    </row>
    <row r="17" spans="1:14" ht="15" customHeight="1" x14ac:dyDescent="0.3">
      <c r="A17" s="159"/>
      <c r="B17" s="171"/>
      <c r="C17" s="63" t="str">
        <f t="shared" ref="C17:C36" si="0">+IF(Langage=0,K17,L17)</f>
        <v>VOITURES DE TOURISME</v>
      </c>
      <c r="D17" s="384" t="s">
        <v>64</v>
      </c>
      <c r="E17" s="460"/>
      <c r="F17" s="2" t="s">
        <v>77</v>
      </c>
      <c r="G17" s="386" t="s">
        <v>316</v>
      </c>
      <c r="H17" s="461"/>
      <c r="I17" s="2" t="s">
        <v>78</v>
      </c>
      <c r="K17" s="176" t="s">
        <v>76</v>
      </c>
      <c r="L17" s="137" t="s">
        <v>315</v>
      </c>
      <c r="N17" s="59"/>
    </row>
    <row r="18" spans="1:14" ht="15" customHeight="1" x14ac:dyDescent="0.3">
      <c r="A18" s="159"/>
      <c r="B18" s="171"/>
      <c r="C18" s="70" t="str">
        <f t="shared" si="0"/>
        <v>Véhicules récréatifs (caravanes, maisons motorisées...)</v>
      </c>
      <c r="D18" s="387" t="s">
        <v>65</v>
      </c>
      <c r="E18" s="460"/>
      <c r="F18" s="2" t="s">
        <v>80</v>
      </c>
      <c r="G18" s="386" t="s">
        <v>317</v>
      </c>
      <c r="H18" s="461"/>
      <c r="I18" s="2" t="s">
        <v>80</v>
      </c>
      <c r="K18" s="65" t="s">
        <v>79</v>
      </c>
      <c r="L18" s="137" t="s">
        <v>323</v>
      </c>
    </row>
    <row r="19" spans="1:14" ht="15" customHeight="1" x14ac:dyDescent="0.3">
      <c r="A19" s="159"/>
      <c r="B19" s="171"/>
      <c r="C19" s="70" t="str">
        <f t="shared" si="0"/>
        <v>Motocyclettes</v>
      </c>
      <c r="D19" s="388" t="s">
        <v>66</v>
      </c>
      <c r="E19" s="460"/>
      <c r="F19" s="2" t="s">
        <v>82</v>
      </c>
      <c r="G19" s="386" t="s">
        <v>318</v>
      </c>
      <c r="H19" s="461"/>
      <c r="I19" s="2" t="s">
        <v>83</v>
      </c>
      <c r="K19" s="66" t="s">
        <v>81</v>
      </c>
      <c r="L19" s="137" t="s">
        <v>324</v>
      </c>
    </row>
    <row r="20" spans="1:14" ht="15" customHeight="1" x14ac:dyDescent="0.3">
      <c r="A20" s="159"/>
      <c r="B20" s="171"/>
      <c r="C20" s="70" t="str">
        <f t="shared" si="0"/>
        <v>Motoneiges</v>
      </c>
      <c r="D20" s="388" t="s">
        <v>67</v>
      </c>
      <c r="E20" s="460"/>
      <c r="F20" s="2" t="s">
        <v>85</v>
      </c>
      <c r="G20" s="386" t="s">
        <v>319</v>
      </c>
      <c r="H20" s="461"/>
      <c r="I20" s="2" t="s">
        <v>83</v>
      </c>
      <c r="K20" s="66" t="s">
        <v>84</v>
      </c>
      <c r="L20" s="137" t="s">
        <v>325</v>
      </c>
    </row>
    <row r="21" spans="1:14" ht="15" customHeight="1" x14ac:dyDescent="0.3">
      <c r="A21" s="159"/>
      <c r="B21" s="171"/>
      <c r="C21" s="70" t="str">
        <f t="shared" si="0"/>
        <v>Véhicules tout-terrain</v>
      </c>
      <c r="D21" s="388" t="s">
        <v>68</v>
      </c>
      <c r="E21" s="460"/>
      <c r="F21" s="2" t="s">
        <v>87</v>
      </c>
      <c r="G21" s="386" t="s">
        <v>320</v>
      </c>
      <c r="H21" s="461"/>
      <c r="I21" s="2" t="s">
        <v>83</v>
      </c>
      <c r="K21" s="67" t="s">
        <v>86</v>
      </c>
      <c r="L21" s="69" t="s">
        <v>326</v>
      </c>
    </row>
    <row r="22" spans="1:14" ht="15" customHeight="1" x14ac:dyDescent="0.3">
      <c r="A22" s="159"/>
      <c r="B22" s="171"/>
      <c r="C22" s="63" t="str">
        <f t="shared" si="0"/>
        <v>VÉHICULES UTILITAIRES</v>
      </c>
      <c r="D22" s="388" t="s">
        <v>109</v>
      </c>
      <c r="E22" s="462"/>
      <c r="F22" s="3" t="s">
        <v>89</v>
      </c>
      <c r="G22" s="389" t="s">
        <v>321</v>
      </c>
      <c r="H22" s="463"/>
      <c r="I22" s="3" t="s">
        <v>90</v>
      </c>
      <c r="K22" s="66" t="s">
        <v>88</v>
      </c>
      <c r="L22" s="137" t="s">
        <v>327</v>
      </c>
    </row>
    <row r="23" spans="1:14" ht="15" customHeight="1" x14ac:dyDescent="0.3">
      <c r="A23" s="159"/>
      <c r="B23" s="171"/>
      <c r="C23" s="64" t="str">
        <f t="shared" si="0"/>
        <v>VÉHICULES PUBLICS :</v>
      </c>
      <c r="D23" s="26"/>
      <c r="E23" s="390"/>
      <c r="F23" s="4"/>
      <c r="G23" s="4"/>
      <c r="H23" s="390"/>
      <c r="I23" s="5"/>
      <c r="K23" s="68" t="s">
        <v>91</v>
      </c>
      <c r="L23" s="137" t="s">
        <v>328</v>
      </c>
    </row>
    <row r="24" spans="1:14" ht="15" customHeight="1" x14ac:dyDescent="0.3">
      <c r="A24" s="159"/>
      <c r="B24" s="171"/>
      <c r="C24" s="70" t="str">
        <f t="shared" si="0"/>
        <v>Autobus publics</v>
      </c>
      <c r="D24" s="388" t="s">
        <v>110</v>
      </c>
      <c r="E24" s="460"/>
      <c r="F24" s="2" t="s">
        <v>92</v>
      </c>
      <c r="G24" s="386" t="s">
        <v>322</v>
      </c>
      <c r="H24" s="461"/>
      <c r="I24" s="2" t="s">
        <v>93</v>
      </c>
      <c r="K24" s="66" t="s">
        <v>343</v>
      </c>
      <c r="L24" s="137" t="s">
        <v>329</v>
      </c>
    </row>
    <row r="25" spans="1:14" ht="15" customHeight="1" x14ac:dyDescent="0.3">
      <c r="A25" s="159"/>
      <c r="B25" s="171"/>
      <c r="C25" s="70" t="str">
        <f t="shared" si="0"/>
        <v>Autobus scolaires</v>
      </c>
      <c r="D25" s="391" t="s">
        <v>111</v>
      </c>
      <c r="E25" s="460"/>
      <c r="F25" s="2" t="s">
        <v>94</v>
      </c>
      <c r="G25" s="386" t="s">
        <v>322</v>
      </c>
      <c r="H25" s="461"/>
      <c r="I25" s="2" t="s">
        <v>93</v>
      </c>
      <c r="K25" s="66" t="s">
        <v>342</v>
      </c>
      <c r="L25" s="137" t="s">
        <v>330</v>
      </c>
    </row>
    <row r="26" spans="1:14" ht="15" customHeight="1" x14ac:dyDescent="0.3">
      <c r="A26" s="159"/>
      <c r="B26" s="171"/>
      <c r="C26" s="70" t="str">
        <f t="shared" si="0"/>
        <v>Autobus privés</v>
      </c>
      <c r="D26" s="391" t="s">
        <v>112</v>
      </c>
      <c r="E26" s="460"/>
      <c r="F26" s="2" t="s">
        <v>95</v>
      </c>
      <c r="G26" s="386" t="s">
        <v>322</v>
      </c>
      <c r="H26" s="461"/>
      <c r="I26" s="2" t="s">
        <v>93</v>
      </c>
      <c r="K26" s="66" t="s">
        <v>344</v>
      </c>
      <c r="L26" s="137" t="s">
        <v>331</v>
      </c>
    </row>
    <row r="27" spans="1:14" ht="15" customHeight="1" x14ac:dyDescent="0.3">
      <c r="A27" s="159"/>
      <c r="B27" s="171"/>
      <c r="C27" s="70" t="str">
        <f t="shared" si="0"/>
        <v>Véhicules funèbres</v>
      </c>
      <c r="D27" s="391" t="s">
        <v>114</v>
      </c>
      <c r="E27" s="460"/>
      <c r="F27" s="2" t="s">
        <v>96</v>
      </c>
      <c r="G27" s="386" t="s">
        <v>322</v>
      </c>
      <c r="H27" s="461"/>
      <c r="I27" s="2" t="s">
        <v>93</v>
      </c>
      <c r="K27" s="66" t="s">
        <v>345</v>
      </c>
      <c r="L27" s="137" t="s">
        <v>332</v>
      </c>
    </row>
    <row r="28" spans="1:14" ht="15" customHeight="1" x14ac:dyDescent="0.3">
      <c r="A28" s="159"/>
      <c r="B28" s="171"/>
      <c r="C28" s="70" t="str">
        <f t="shared" si="0"/>
        <v>Ambulances</v>
      </c>
      <c r="D28" s="391" t="s">
        <v>115</v>
      </c>
      <c r="E28" s="460"/>
      <c r="F28" s="2" t="s">
        <v>97</v>
      </c>
      <c r="G28" s="386" t="s">
        <v>322</v>
      </c>
      <c r="H28" s="461"/>
      <c r="I28" s="2" t="s">
        <v>93</v>
      </c>
      <c r="K28" s="66" t="s">
        <v>333</v>
      </c>
      <c r="L28" s="137" t="s">
        <v>333</v>
      </c>
    </row>
    <row r="29" spans="1:14" ht="15" customHeight="1" x14ac:dyDescent="0.3">
      <c r="A29" s="159"/>
      <c r="B29" s="171"/>
      <c r="C29" s="70" t="str">
        <f t="shared" si="0"/>
        <v>Écoles de conduite</v>
      </c>
      <c r="D29" s="391" t="s">
        <v>116</v>
      </c>
      <c r="E29" s="460"/>
      <c r="F29" s="2" t="s">
        <v>98</v>
      </c>
      <c r="G29" s="386" t="s">
        <v>322</v>
      </c>
      <c r="H29" s="461"/>
      <c r="I29" s="2" t="s">
        <v>93</v>
      </c>
      <c r="K29" s="66" t="s">
        <v>346</v>
      </c>
      <c r="L29" s="137" t="s">
        <v>334</v>
      </c>
    </row>
    <row r="30" spans="1:14" ht="15" customHeight="1" x14ac:dyDescent="0.3">
      <c r="A30" s="159"/>
      <c r="B30" s="171"/>
      <c r="C30" s="70" t="str">
        <f t="shared" si="0"/>
        <v>Véhicules de services de police ou d'incendie</v>
      </c>
      <c r="D30" s="391" t="s">
        <v>117</v>
      </c>
      <c r="E30" s="460"/>
      <c r="F30" s="2" t="s">
        <v>99</v>
      </c>
      <c r="G30" s="386" t="s">
        <v>322</v>
      </c>
      <c r="H30" s="461"/>
      <c r="I30" s="2" t="s">
        <v>93</v>
      </c>
      <c r="K30" s="66" t="s">
        <v>347</v>
      </c>
      <c r="L30" s="137" t="s">
        <v>335</v>
      </c>
    </row>
    <row r="31" spans="1:14" ht="15" customHeight="1" x14ac:dyDescent="0.3">
      <c r="A31" s="159"/>
      <c r="B31" s="171"/>
      <c r="C31" s="70" t="str">
        <f t="shared" si="0"/>
        <v>Taxis ou limousines</v>
      </c>
      <c r="D31" s="391" t="s">
        <v>118</v>
      </c>
      <c r="E31" s="460"/>
      <c r="F31" s="2" t="s">
        <v>100</v>
      </c>
      <c r="G31" s="386" t="s">
        <v>322</v>
      </c>
      <c r="H31" s="461"/>
      <c r="I31" s="2" t="s">
        <v>93</v>
      </c>
      <c r="K31" s="66" t="s">
        <v>348</v>
      </c>
      <c r="L31" s="137" t="s">
        <v>336</v>
      </c>
    </row>
    <row r="32" spans="1:14" ht="15" customHeight="1" x14ac:dyDescent="0.3">
      <c r="A32" s="159"/>
      <c r="B32" s="171"/>
      <c r="C32" s="70" t="str">
        <f t="shared" si="0"/>
        <v>Autres véhicules publics</v>
      </c>
      <c r="D32" s="391" t="s">
        <v>119</v>
      </c>
      <c r="E32" s="462"/>
      <c r="F32" s="3" t="s">
        <v>101</v>
      </c>
      <c r="G32" s="389" t="s">
        <v>322</v>
      </c>
      <c r="H32" s="463"/>
      <c r="I32" s="3" t="s">
        <v>93</v>
      </c>
      <c r="K32" s="66" t="s">
        <v>349</v>
      </c>
      <c r="L32" s="137" t="s">
        <v>337</v>
      </c>
    </row>
    <row r="33" spans="1:12" ht="15" customHeight="1" x14ac:dyDescent="0.3">
      <c r="A33" s="159"/>
      <c r="B33" s="171"/>
      <c r="C33" s="64" t="str">
        <f t="shared" si="0"/>
        <v>AUTRES RISQUES :</v>
      </c>
      <c r="D33" s="26"/>
      <c r="E33" s="390"/>
      <c r="F33" s="4"/>
      <c r="G33" s="4"/>
      <c r="H33" s="390"/>
      <c r="I33" s="6"/>
      <c r="K33" s="68" t="s">
        <v>102</v>
      </c>
      <c r="L33" s="137" t="s">
        <v>338</v>
      </c>
    </row>
    <row r="34" spans="1:12" ht="15" customHeight="1" x14ac:dyDescent="0.3">
      <c r="A34" s="159"/>
      <c r="B34" s="171"/>
      <c r="C34" s="70" t="str">
        <f t="shared" si="0"/>
        <v>Garages, parcs de stationnement, marchands...</v>
      </c>
      <c r="D34" s="391" t="s">
        <v>120</v>
      </c>
      <c r="E34" s="460"/>
      <c r="F34" s="2" t="s">
        <v>103</v>
      </c>
      <c r="G34" s="386" t="s">
        <v>80</v>
      </c>
      <c r="H34" s="461"/>
      <c r="I34" s="2" t="s">
        <v>103</v>
      </c>
      <c r="K34" s="66" t="s">
        <v>350</v>
      </c>
      <c r="L34" s="137" t="s">
        <v>339</v>
      </c>
    </row>
    <row r="35" spans="1:12" ht="15" customHeight="1" x14ac:dyDescent="0.3">
      <c r="A35" s="159"/>
      <c r="B35" s="171"/>
      <c r="C35" s="70" t="str">
        <f t="shared" si="0"/>
        <v>Polices des non-propriétaires</v>
      </c>
      <c r="D35" s="391" t="s">
        <v>121</v>
      </c>
      <c r="E35" s="460"/>
      <c r="F35" s="2" t="s">
        <v>104</v>
      </c>
      <c r="G35" s="386" t="s">
        <v>80</v>
      </c>
      <c r="H35" s="461"/>
      <c r="I35" s="2" t="s">
        <v>104</v>
      </c>
      <c r="K35" s="66" t="s">
        <v>351</v>
      </c>
      <c r="L35" s="137" t="s">
        <v>340</v>
      </c>
    </row>
    <row r="36" spans="1:12" ht="15" customHeight="1" x14ac:dyDescent="0.3">
      <c r="A36" s="159"/>
      <c r="B36" s="171"/>
      <c r="C36" s="70" t="str">
        <f t="shared" si="0"/>
        <v>Autres</v>
      </c>
      <c r="D36" s="391" t="s">
        <v>122</v>
      </c>
      <c r="E36" s="462"/>
      <c r="F36" s="2" t="s">
        <v>105</v>
      </c>
      <c r="G36" s="386" t="s">
        <v>80</v>
      </c>
      <c r="H36" s="463"/>
      <c r="I36" s="2" t="s">
        <v>105</v>
      </c>
      <c r="K36" s="66" t="s">
        <v>352</v>
      </c>
      <c r="L36" s="137" t="s">
        <v>341</v>
      </c>
    </row>
    <row r="37" spans="1:12" ht="12.75" customHeight="1" x14ac:dyDescent="0.3">
      <c r="A37" s="159"/>
      <c r="B37" s="171"/>
      <c r="C37" s="182"/>
      <c r="D37" s="182"/>
      <c r="E37" s="183"/>
      <c r="F37" s="183"/>
      <c r="G37" s="183"/>
      <c r="H37" s="183"/>
      <c r="I37" s="183"/>
    </row>
    <row r="38" spans="1:12" ht="30" customHeight="1" x14ac:dyDescent="0.3">
      <c r="A38" s="184"/>
      <c r="B38" s="185"/>
      <c r="C38" s="552" t="str">
        <f>+IF(Langage=0,K38,L38)</f>
        <v>Si vous souscrivez uniquement d'autres risques ou des flottes non tarifées par véhicule, seules les sections RESPONSABLES (100) et RENSEIGNEMENTS (200 à 250) sont à remplir. Pour les autres catégories souscrites, veuillez compléter la section mentionnée.</v>
      </c>
      <c r="D38" s="552"/>
      <c r="E38" s="552"/>
      <c r="F38" s="552"/>
      <c r="G38" s="552"/>
      <c r="H38" s="552"/>
      <c r="I38" s="552"/>
      <c r="K38" s="71" t="s">
        <v>386</v>
      </c>
      <c r="L38" s="137" t="s">
        <v>387</v>
      </c>
    </row>
    <row r="39" spans="1:12" ht="12.75" customHeight="1" x14ac:dyDescent="0.3">
      <c r="A39" s="159"/>
      <c r="B39" s="171"/>
      <c r="C39" s="186"/>
      <c r="D39" s="186"/>
      <c r="E39" s="187"/>
      <c r="F39" s="187"/>
      <c r="G39" s="187"/>
      <c r="H39" s="19"/>
      <c r="I39" s="19"/>
    </row>
    <row r="40" spans="1:12" ht="12.75" customHeight="1" x14ac:dyDescent="0.3">
      <c r="A40" s="159"/>
      <c r="B40" s="171"/>
      <c r="C40" s="188" t="str">
        <f>+IF(Langage=0,K40,L40)</f>
        <v>Commentaire :</v>
      </c>
      <c r="D40" s="189"/>
      <c r="E40" s="183"/>
      <c r="F40" s="161"/>
      <c r="G40" s="161"/>
      <c r="H40" s="19"/>
      <c r="I40" s="19"/>
      <c r="K40" s="71" t="s">
        <v>106</v>
      </c>
      <c r="L40" s="137" t="s">
        <v>353</v>
      </c>
    </row>
    <row r="41" spans="1:12" ht="12.75" customHeight="1" x14ac:dyDescent="0.3">
      <c r="A41" s="159"/>
      <c r="B41" s="171"/>
      <c r="C41" s="556" t="s">
        <v>124</v>
      </c>
      <c r="D41" s="557"/>
      <c r="E41" s="557"/>
      <c r="F41" s="557"/>
      <c r="G41" s="557"/>
      <c r="H41" s="557"/>
      <c r="I41" s="557"/>
    </row>
    <row r="42" spans="1:12" ht="36" customHeight="1" x14ac:dyDescent="0.3">
      <c r="A42" s="24" t="s">
        <v>123</v>
      </c>
      <c r="B42" s="171"/>
      <c r="C42" s="553"/>
      <c r="D42" s="554"/>
      <c r="E42" s="554"/>
      <c r="F42" s="554"/>
      <c r="G42" s="554"/>
      <c r="H42" s="554"/>
      <c r="I42" s="555"/>
    </row>
    <row r="43" spans="1:12" x14ac:dyDescent="0.3">
      <c r="A43" s="159"/>
      <c r="B43" s="171"/>
      <c r="C43" s="190"/>
      <c r="D43" s="190"/>
      <c r="E43" s="190"/>
      <c r="F43" s="190"/>
      <c r="G43" s="190"/>
      <c r="H43" s="190"/>
      <c r="I43" s="190"/>
    </row>
    <row r="44" spans="1:12" x14ac:dyDescent="0.3">
      <c r="A44" s="540" t="s">
        <v>666</v>
      </c>
      <c r="B44" s="540"/>
      <c r="C44" s="540"/>
      <c r="D44" s="540"/>
      <c r="E44" s="540"/>
      <c r="F44" s="540"/>
      <c r="G44" s="540"/>
      <c r="H44" s="540"/>
      <c r="I44" s="540"/>
    </row>
  </sheetData>
  <sheetProtection algorithmName="SHA-512" hashValue="kSYB85q0sJ8pnY0Pw5tDuHhAHAhOrRbDBGKJw5UtWuAk55nkrifGM2tbQVWpiF6j7C536XPRZAZ1o+cReKaQ2A==" saltValue="J07vMFU5W79VQ0nsUsx4gA==" spinCount="100000" sheet="1" selectLockedCells="1"/>
  <mergeCells count="10">
    <mergeCell ref="A44:I44"/>
    <mergeCell ref="C38:I38"/>
    <mergeCell ref="C42:I42"/>
    <mergeCell ref="C41:I41"/>
    <mergeCell ref="E1:I1"/>
    <mergeCell ref="A3:I3"/>
    <mergeCell ref="A5:I5"/>
    <mergeCell ref="A6:I6"/>
    <mergeCell ref="E14:G14"/>
    <mergeCell ref="H14:I14"/>
  </mergeCells>
  <pageMargins left="0.7" right="0.7"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3"/>
  <sheetViews>
    <sheetView workbookViewId="0">
      <selection activeCell="E7" sqref="E7"/>
    </sheetView>
  </sheetViews>
  <sheetFormatPr baseColWidth="10" defaultColWidth="11" defaultRowHeight="14" outlineLevelCol="1" x14ac:dyDescent="0.3"/>
  <cols>
    <col min="1" max="1" width="3.58203125" style="137" customWidth="1"/>
    <col min="2" max="2" width="0.83203125" style="137" customWidth="1"/>
    <col min="3" max="3" width="41.33203125" style="137" customWidth="1"/>
    <col min="4" max="4" width="3.5" style="137" bestFit="1" customWidth="1"/>
    <col min="5" max="9" width="13.25" style="137" customWidth="1"/>
    <col min="10" max="10" width="11" style="137" hidden="1" customWidth="1"/>
    <col min="11" max="11" width="11" style="137"/>
    <col min="12" max="12" width="104.33203125" style="137" hidden="1" customWidth="1" outlineLevel="1"/>
    <col min="13" max="13" width="107.25" style="137" hidden="1" customWidth="1" outlineLevel="1"/>
    <col min="14" max="14" width="31.08203125" style="137" hidden="1" customWidth="1" outlineLevel="1"/>
    <col min="15" max="15" width="25.5" style="137" hidden="1" customWidth="1" outlineLevel="1"/>
    <col min="16" max="16" width="14.58203125" style="137" hidden="1" customWidth="1" outlineLevel="1"/>
    <col min="17" max="17" width="20.58203125" style="137" hidden="1" customWidth="1" outlineLevel="1"/>
    <col min="18" max="18" width="11" style="137" collapsed="1"/>
    <col min="19" max="16384" width="11" style="137"/>
  </cols>
  <sheetData>
    <row r="1" spans="1:17" ht="25.5" customHeight="1" x14ac:dyDescent="0.3">
      <c r="A1" s="158"/>
      <c r="B1" s="151"/>
      <c r="C1" s="144" t="str">
        <f>+IF(Langage=0,L1,M1)</f>
        <v>Nom de l'assureur :</v>
      </c>
      <c r="D1" s="144"/>
      <c r="E1" s="558">
        <f>'100'!B10</f>
        <v>0</v>
      </c>
      <c r="F1" s="559"/>
      <c r="G1" s="559"/>
      <c r="H1" s="559"/>
      <c r="I1" s="560"/>
      <c r="L1" s="137" t="s">
        <v>1</v>
      </c>
      <c r="M1" s="137" t="s">
        <v>294</v>
      </c>
    </row>
    <row r="2" spans="1:17" ht="24" customHeight="1" x14ac:dyDescent="0.3">
      <c r="A2" s="159"/>
      <c r="B2" s="160"/>
      <c r="C2" s="161"/>
      <c r="D2" s="161"/>
      <c r="E2" s="162"/>
      <c r="F2" s="163"/>
      <c r="G2" s="163"/>
      <c r="H2" s="163"/>
      <c r="I2" s="163"/>
    </row>
    <row r="3" spans="1:17" ht="15" customHeight="1" x14ac:dyDescent="0.3">
      <c r="A3" s="167" t="s">
        <v>43</v>
      </c>
      <c r="B3" s="168"/>
      <c r="C3" s="191" t="str">
        <f>+IF(Langage=0,L3,M3)</f>
        <v>RENSEIGNEMENTS CONCERNANT LES CHANGEMENTS DE TARIFS POUR LES AFFAIRES DIRECTES SOUSCRITES</v>
      </c>
      <c r="D3" s="169"/>
      <c r="E3" s="169"/>
      <c r="F3" s="169"/>
      <c r="G3" s="169"/>
      <c r="H3" s="169"/>
      <c r="I3" s="169"/>
      <c r="L3" s="137" t="s">
        <v>356</v>
      </c>
      <c r="M3" s="137" t="s">
        <v>357</v>
      </c>
    </row>
    <row r="4" spans="1:17" ht="12.75" customHeight="1" x14ac:dyDescent="0.3">
      <c r="A4" s="159"/>
      <c r="B4" s="171"/>
      <c r="C4" s="19"/>
      <c r="D4" s="19"/>
      <c r="E4" s="19"/>
      <c r="F4" s="19"/>
      <c r="G4" s="19"/>
      <c r="H4" s="19"/>
      <c r="I4" s="19"/>
    </row>
    <row r="5" spans="1:17" ht="15" customHeight="1" x14ac:dyDescent="0.3">
      <c r="A5" s="167" t="s">
        <v>125</v>
      </c>
      <c r="B5" s="168"/>
      <c r="C5" s="192" t="str">
        <f>+IF(Langage=0,L5,M5)</f>
        <v>Avez-vous modifié vos tarifs en assurance automobile au Québec au cours de la période du 1er janvier au 31 décembre 2023 ?</v>
      </c>
      <c r="D5" s="170"/>
      <c r="E5" s="170"/>
      <c r="F5" s="170"/>
      <c r="G5" s="170"/>
      <c r="H5" s="170"/>
      <c r="I5" s="170"/>
      <c r="L5" s="166" t="str">
        <f>"Avez-vous modifié vos tarifs en assurance automobile au Québec au cours de la période du 1er janvier au 31 décembre "&amp;_AF&amp;" ?"</f>
        <v>Avez-vous modifié vos tarifs en assurance automobile au Québec au cours de la période du 1er janvier au 31 décembre 2023 ?</v>
      </c>
      <c r="M5" s="166" t="str">
        <f>"Did you change your automobile insurance rates in Québec during the period from January 1 to December 31, "&amp;_AF&amp;"?"</f>
        <v>Did you change your automobile insurance rates in Québec during the period from January 1 to December 31, 2023?</v>
      </c>
    </row>
    <row r="6" spans="1:17" ht="12.75" customHeight="1" x14ac:dyDescent="0.3">
      <c r="A6" s="159"/>
      <c r="B6" s="171"/>
      <c r="C6" s="19"/>
      <c r="D6" s="19"/>
      <c r="E6" s="456" t="s">
        <v>107</v>
      </c>
      <c r="F6" s="19"/>
      <c r="G6" s="19"/>
      <c r="H6" s="19"/>
      <c r="I6" s="19"/>
    </row>
    <row r="7" spans="1:17" ht="15" customHeight="1" x14ac:dyDescent="0.3">
      <c r="A7" s="158"/>
      <c r="B7" s="177"/>
      <c r="C7" s="193" t="str">
        <f>+IF(Langage=0,L7,M7)</f>
        <v>OUI ou NON ?</v>
      </c>
      <c r="D7" s="392" t="s">
        <v>64</v>
      </c>
      <c r="E7" s="464"/>
      <c r="F7" s="448"/>
      <c r="G7" s="446"/>
      <c r="H7" s="448"/>
      <c r="I7" s="448"/>
      <c r="J7" s="137" t="s">
        <v>371</v>
      </c>
      <c r="L7" s="59" t="s">
        <v>126</v>
      </c>
      <c r="M7" s="59" t="s">
        <v>358</v>
      </c>
      <c r="N7" s="59"/>
      <c r="O7" s="59"/>
      <c r="P7" s="59"/>
      <c r="Q7" s="59"/>
    </row>
    <row r="8" spans="1:17" ht="12.75" customHeight="1" x14ac:dyDescent="0.3">
      <c r="A8" s="158"/>
      <c r="B8" s="177"/>
      <c r="C8" s="194"/>
      <c r="D8" s="194"/>
      <c r="E8" s="158"/>
      <c r="F8" s="448"/>
      <c r="G8" s="448"/>
      <c r="H8" s="448"/>
      <c r="I8" s="448"/>
      <c r="J8" s="137" t="s">
        <v>372</v>
      </c>
      <c r="L8" s="195"/>
      <c r="M8" s="59"/>
      <c r="N8" s="59"/>
      <c r="O8" s="59"/>
      <c r="P8" s="59"/>
      <c r="Q8" s="59"/>
    </row>
    <row r="9" spans="1:17" ht="15" customHeight="1" x14ac:dyDescent="0.3">
      <c r="A9" s="196" t="s">
        <v>127</v>
      </c>
      <c r="B9" s="197"/>
      <c r="C9" s="192" t="str">
        <f>+IF(Langage=0,L9,M9)</f>
        <v>Dans l'affirmative :</v>
      </c>
      <c r="D9" s="198"/>
      <c r="E9" s="198"/>
      <c r="F9" s="198"/>
      <c r="G9" s="198"/>
      <c r="H9" s="198"/>
      <c r="I9" s="198"/>
      <c r="L9" s="199" t="s">
        <v>128</v>
      </c>
      <c r="M9" s="59" t="s">
        <v>359</v>
      </c>
      <c r="N9" s="59"/>
      <c r="O9" s="59"/>
      <c r="P9" s="59"/>
      <c r="Q9" s="59"/>
    </row>
    <row r="10" spans="1:17" ht="12.75" customHeight="1" x14ac:dyDescent="0.3">
      <c r="A10" s="158"/>
      <c r="B10" s="177"/>
      <c r="C10" s="200" t="str">
        <f>+IF(Langage=0,L10,M10)</f>
        <v>Préciser l'écart entre vos tarifs en vigueur au 31 décembre 2023 par rapport à ceux qui étaient en vigueur au</v>
      </c>
      <c r="D10" s="201"/>
      <c r="E10" s="201"/>
      <c r="F10" s="201"/>
      <c r="G10" s="201"/>
      <c r="H10" s="201"/>
      <c r="I10" s="201"/>
      <c r="L10" s="202" t="str">
        <f>"Préciser l'écart entre vos tarifs en vigueur au 31 décembre "&amp;_AF&amp;" par rapport à ceux qui étaient en vigueur au"</f>
        <v>Préciser l'écart entre vos tarifs en vigueur au 31 décembre 2023 par rapport à ceux qui étaient en vigueur au</v>
      </c>
      <c r="M10" s="59" t="str">
        <f>"Indicate the differential between your rates in effect on December 31, "&amp;_AF&amp;" and on December 31, "&amp;_AF-1&amp;" for all automobile"</f>
        <v>Indicate the differential between your rates in effect on December 31, 2023 and on December 31, 2022 for all automobile</v>
      </c>
      <c r="N10" s="59"/>
      <c r="O10" s="59"/>
      <c r="P10" s="59"/>
      <c r="Q10" s="59"/>
    </row>
    <row r="11" spans="1:17" ht="12.75" customHeight="1" x14ac:dyDescent="0.3">
      <c r="A11" s="158"/>
      <c r="B11" s="177"/>
      <c r="C11" s="200" t="str">
        <f>+IF(Langage=0,L11,M11)</f>
        <v>31 décembre 2022 pour l'ensemble de vos affaires en assurance automobile au Québec, en effectuant le calcul ci-dessous.</v>
      </c>
      <c r="D11" s="201"/>
      <c r="E11" s="201"/>
      <c r="F11" s="201"/>
      <c r="G11" s="201"/>
      <c r="H11" s="201"/>
      <c r="I11" s="201"/>
      <c r="L11" s="202" t="str">
        <f>"31 décembre "&amp;_AF-1&amp;" pour l'ensemble de vos affaires en assurance automobile au Québec, en effectuant le calcul ci-dessous."</f>
        <v>31 décembre 2022 pour l'ensemble de vos affaires en assurance automobile au Québec, en effectuant le calcul ci-dessous.</v>
      </c>
      <c r="M11" s="59" t="s">
        <v>360</v>
      </c>
      <c r="N11" s="59"/>
      <c r="O11" s="59"/>
      <c r="P11" s="59"/>
      <c r="Q11" s="59"/>
    </row>
    <row r="12" spans="1:17" ht="12.75" customHeight="1" x14ac:dyDescent="0.3">
      <c r="A12" s="159"/>
      <c r="B12" s="160"/>
      <c r="C12" s="173"/>
      <c r="D12" s="173"/>
      <c r="E12" s="449"/>
      <c r="F12" s="203"/>
      <c r="G12" s="449"/>
      <c r="I12" s="173"/>
      <c r="L12" s="204"/>
      <c r="M12" s="59"/>
      <c r="N12" s="59"/>
      <c r="O12" s="59"/>
      <c r="P12" s="59"/>
      <c r="Q12" s="59"/>
    </row>
    <row r="13" spans="1:17" ht="12.75" customHeight="1" x14ac:dyDescent="0.3">
      <c r="A13" s="159"/>
      <c r="B13" s="205"/>
      <c r="C13" s="206" t="str">
        <f>+IF(Langage=0,L13,M13)</f>
        <v>tarif moyen au 31 décembre 2023 calculé sur la base</v>
      </c>
      <c r="D13" s="207"/>
      <c r="E13" s="449"/>
      <c r="G13" s="454"/>
      <c r="H13" s="456" t="s">
        <v>124</v>
      </c>
      <c r="I13" s="442"/>
      <c r="L13" s="77" t="str">
        <f>"tarif moyen au 31 décembre "&amp;_AF&amp;" calculé sur la base"</f>
        <v>tarif moyen au 31 décembre 2023 calculé sur la base</v>
      </c>
      <c r="M13" s="59" t="str">
        <f>"average rate at December 31, "&amp;_AF&amp;" based on"</f>
        <v>average rate at December 31, 2023 based on</v>
      </c>
      <c r="N13" s="59"/>
      <c r="O13" s="59"/>
      <c r="P13" s="59"/>
      <c r="Q13" s="59"/>
    </row>
    <row r="14" spans="1:17" ht="13.5" customHeight="1" thickBot="1" x14ac:dyDescent="0.35">
      <c r="A14" s="159"/>
      <c r="B14" s="205"/>
      <c r="C14" s="72" t="str">
        <f>+IF(Langage=0,L14,M14)</f>
        <v>des contrats en vigueur le 31 décembre 2022</v>
      </c>
      <c r="D14" s="393" t="s">
        <v>65</v>
      </c>
      <c r="E14" s="465"/>
      <c r="F14" s="572" t="s">
        <v>129</v>
      </c>
      <c r="H14" s="439" t="str">
        <f>IFERROR(((E14/E15)-1)*100,"")</f>
        <v/>
      </c>
      <c r="I14" s="441" t="s">
        <v>130</v>
      </c>
      <c r="L14" s="77" t="str">
        <f>"des contrats en vigueur le 31 décembre "&amp;_AF-1</f>
        <v>des contrats en vigueur le 31 décembre 2022</v>
      </c>
      <c r="M14" s="59" t="str">
        <f>"contracts in effect on December 31, "&amp;_AF-1</f>
        <v>contracts in effect on December 31, 2022</v>
      </c>
      <c r="N14" s="59"/>
      <c r="O14" s="59"/>
      <c r="P14" s="59"/>
      <c r="Q14" s="59"/>
    </row>
    <row r="15" spans="1:17" ht="12.75" customHeight="1" x14ac:dyDescent="0.3">
      <c r="A15" s="159"/>
      <c r="B15" s="205"/>
      <c r="C15" s="206" t="str">
        <f>+IF(Langage=0,L15,M15)</f>
        <v>tarif moyen au 31 décembre 2022 calculé sur la base</v>
      </c>
      <c r="D15" s="393" t="s">
        <v>66</v>
      </c>
      <c r="E15" s="466"/>
      <c r="F15" s="572"/>
      <c r="H15" s="442"/>
      <c r="I15" s="442"/>
      <c r="L15" s="77" t="str">
        <f>"tarif moyen au 31 décembre "&amp;_AF-1&amp;" calculé sur la base"</f>
        <v>tarif moyen au 31 décembre 2022 calculé sur la base</v>
      </c>
      <c r="M15" s="59" t="str">
        <f>"average rate at December 31, "&amp;_AF-1&amp;" based on"</f>
        <v>average rate at December 31, 2022 based on</v>
      </c>
      <c r="N15" s="59"/>
      <c r="O15" s="59"/>
      <c r="P15" s="59"/>
      <c r="Q15" s="59"/>
    </row>
    <row r="16" spans="1:17" ht="12.75" customHeight="1" x14ac:dyDescent="0.3">
      <c r="A16" s="159"/>
      <c r="B16" s="205"/>
      <c r="C16" s="206" t="str">
        <f>+IF(Langage=0,L16,M16)</f>
        <v>des contrats en vigueur le 31 décembre 2022</v>
      </c>
      <c r="D16" s="208"/>
      <c r="E16" s="8"/>
      <c r="G16" s="209"/>
      <c r="H16" s="442"/>
      <c r="I16" s="442"/>
      <c r="L16" s="77" t="str">
        <f>"des contrats en vigueur le 31 décembre "&amp;_AF-1</f>
        <v>des contrats en vigueur le 31 décembre 2022</v>
      </c>
      <c r="M16" s="59" t="str">
        <f>"contracts in effect on December 31, "&amp;_AF-1</f>
        <v>contracts in effect on December 31, 2022</v>
      </c>
      <c r="N16" s="59"/>
      <c r="O16" s="59"/>
      <c r="P16" s="59"/>
      <c r="Q16" s="59"/>
    </row>
    <row r="17" spans="1:17" ht="10" customHeight="1" x14ac:dyDescent="0.35">
      <c r="A17" s="159"/>
      <c r="B17" s="171"/>
      <c r="C17" s="183"/>
      <c r="D17" s="183"/>
      <c r="E17" s="183"/>
      <c r="F17" s="183"/>
      <c r="G17" s="567" t="str">
        <f>+IF(Langage=0,L17,M17)</f>
        <v>La variation moyenne peut être de 0,</v>
      </c>
      <c r="H17" s="567"/>
      <c r="I17" s="567"/>
      <c r="L17" s="210" t="s">
        <v>131</v>
      </c>
      <c r="M17" s="211" t="s">
        <v>361</v>
      </c>
      <c r="N17" s="59"/>
      <c r="O17" s="59"/>
      <c r="P17" s="59"/>
      <c r="Q17" s="59"/>
    </row>
    <row r="18" spans="1:17" ht="10" customHeight="1" x14ac:dyDescent="0.35">
      <c r="A18" s="159"/>
      <c r="B18" s="171"/>
      <c r="C18" s="183"/>
      <c r="D18" s="183"/>
      <c r="E18" s="183"/>
      <c r="F18" s="183"/>
      <c r="G18" s="567" t="str">
        <f>+IF(Langage=0,L18,M18)</f>
        <v>même si les tarifs peuvent avoir été modifiés.</v>
      </c>
      <c r="H18" s="567"/>
      <c r="I18" s="567"/>
      <c r="L18" s="78" t="s">
        <v>132</v>
      </c>
      <c r="M18" s="211" t="s">
        <v>362</v>
      </c>
      <c r="N18" s="59"/>
      <c r="O18" s="59"/>
      <c r="P18" s="59"/>
      <c r="Q18" s="59"/>
    </row>
    <row r="19" spans="1:17" ht="12.75" customHeight="1" x14ac:dyDescent="0.3">
      <c r="A19" s="158"/>
      <c r="B19" s="177"/>
      <c r="C19" s="212" t="str">
        <f>+IF(Langage=0,L19,M19)</f>
        <v>ET</v>
      </c>
      <c r="D19" s="182"/>
      <c r="E19" s="19"/>
      <c r="F19" s="19"/>
      <c r="G19" s="19"/>
      <c r="H19" s="19"/>
      <c r="I19" s="19"/>
      <c r="L19" s="71" t="s">
        <v>13</v>
      </c>
      <c r="M19" s="59" t="s">
        <v>363</v>
      </c>
      <c r="N19" s="59"/>
      <c r="O19" s="59"/>
      <c r="P19" s="59"/>
      <c r="Q19" s="59"/>
    </row>
    <row r="20" spans="1:17" ht="12.75" customHeight="1" x14ac:dyDescent="0.3">
      <c r="A20" s="178"/>
      <c r="B20" s="179"/>
      <c r="C20" s="200" t="str">
        <f>+IF(Langage=0,L20,M20)</f>
        <v>Compléter le tableau suivant :</v>
      </c>
      <c r="D20" s="19"/>
      <c r="E20" s="213"/>
      <c r="F20" s="213"/>
      <c r="G20" s="213"/>
      <c r="H20" s="180"/>
      <c r="I20" s="180"/>
      <c r="L20" s="71" t="s">
        <v>133</v>
      </c>
      <c r="M20" s="59" t="s">
        <v>364</v>
      </c>
      <c r="N20" s="59"/>
      <c r="O20" s="59"/>
      <c r="P20" s="59"/>
      <c r="Q20" s="59"/>
    </row>
    <row r="21" spans="1:17" ht="34.5" customHeight="1" x14ac:dyDescent="0.3">
      <c r="A21" s="178"/>
      <c r="B21" s="179"/>
      <c r="C21" s="180"/>
      <c r="D21" s="180"/>
      <c r="E21" s="564" t="str">
        <f>+IF(Langage=0,L21,M21)</f>
        <v>ASSURANCE INDIVIDUELLE
(incluant flottes tarifées par véhicule)</v>
      </c>
      <c r="F21" s="566"/>
      <c r="G21" s="9"/>
      <c r="H21" s="564" t="str">
        <f>+IF(Langage=0,N21,O21)</f>
        <v>FLOTTES
(non tarifées par véhicule)</v>
      </c>
      <c r="I21" s="566"/>
      <c r="L21" s="80" t="s">
        <v>373</v>
      </c>
      <c r="M21" s="81" t="s">
        <v>366</v>
      </c>
      <c r="N21" s="79" t="s">
        <v>367</v>
      </c>
      <c r="O21" s="79" t="s">
        <v>368</v>
      </c>
      <c r="P21" s="59"/>
      <c r="Q21" s="59"/>
    </row>
    <row r="22" spans="1:17" ht="33.75" customHeight="1" x14ac:dyDescent="0.3">
      <c r="A22" s="159"/>
      <c r="B22" s="171"/>
      <c r="C22" s="568" t="str">
        <f>+IF(Langage=0,L22,M22)</f>
        <v>CATÉGORIES DE VÉHICULE</v>
      </c>
      <c r="D22" s="569"/>
      <c r="E22" s="73" t="str">
        <f>+IF(Langage=0,N22,O22)</f>
        <v>Tarifs modifiés
X</v>
      </c>
      <c r="F22" s="73" t="str">
        <f>+IF(Langage=0,P22,Q22)</f>
        <v>Variation (%) des
tarifs pour cette
catégorie</v>
      </c>
      <c r="G22" s="10"/>
      <c r="H22" s="73" t="str">
        <f>+IF(Langage=0,N22,O22)</f>
        <v>Tarifs modifiés
X</v>
      </c>
      <c r="I22" s="73" t="str">
        <f>+IF(Langage=0,P22,Q22)</f>
        <v>Variation (%) des
tarifs pour cette
catégorie</v>
      </c>
      <c r="L22" s="71" t="s">
        <v>374</v>
      </c>
      <c r="M22" s="59" t="s">
        <v>375</v>
      </c>
      <c r="N22" s="79" t="s">
        <v>376</v>
      </c>
      <c r="O22" s="79" t="s">
        <v>377</v>
      </c>
      <c r="P22" s="79" t="s">
        <v>388</v>
      </c>
      <c r="Q22" s="79" t="s">
        <v>389</v>
      </c>
    </row>
    <row r="23" spans="1:17" ht="33.75" customHeight="1" x14ac:dyDescent="0.3">
      <c r="A23" s="159"/>
      <c r="B23" s="171"/>
      <c r="C23" s="570"/>
      <c r="D23" s="571"/>
      <c r="E23" s="395" t="s">
        <v>107</v>
      </c>
      <c r="F23" s="395" t="s">
        <v>108</v>
      </c>
      <c r="G23" s="11"/>
      <c r="H23" s="395" t="s">
        <v>124</v>
      </c>
      <c r="I23" s="395" t="s">
        <v>135</v>
      </c>
    </row>
    <row r="24" spans="1:17" ht="15" customHeight="1" x14ac:dyDescent="0.3">
      <c r="A24" s="159"/>
      <c r="B24" s="171"/>
      <c r="C24" s="74" t="str">
        <f t="shared" ref="C24:C43" si="0">+IF(Langage=0,L24,M24)</f>
        <v>VOITURE DE TOURISME</v>
      </c>
      <c r="D24" s="394" t="s">
        <v>67</v>
      </c>
      <c r="E24" s="467"/>
      <c r="F24" s="468"/>
      <c r="G24" s="214"/>
      <c r="H24" s="469"/>
      <c r="I24" s="468"/>
      <c r="L24" s="71" t="s">
        <v>378</v>
      </c>
      <c r="M24" s="137" t="s">
        <v>315</v>
      </c>
    </row>
    <row r="25" spans="1:17" ht="15" customHeight="1" x14ac:dyDescent="0.3">
      <c r="A25" s="159"/>
      <c r="B25" s="171"/>
      <c r="C25" s="84" t="str">
        <f t="shared" si="0"/>
        <v>Véhicules récréatifs (caravanes, maisons motorisées...)</v>
      </c>
      <c r="D25" s="396" t="s">
        <v>68</v>
      </c>
      <c r="E25" s="467"/>
      <c r="F25" s="468"/>
      <c r="G25" s="389"/>
      <c r="H25" s="469"/>
      <c r="I25" s="468"/>
      <c r="L25" s="82" t="s">
        <v>79</v>
      </c>
      <c r="M25" s="137" t="s">
        <v>323</v>
      </c>
    </row>
    <row r="26" spans="1:17" ht="15" customHeight="1" x14ac:dyDescent="0.3">
      <c r="A26" s="159"/>
      <c r="B26" s="171"/>
      <c r="C26" s="84" t="str">
        <f t="shared" si="0"/>
        <v>Motocyclettes</v>
      </c>
      <c r="D26" s="397" t="s">
        <v>69</v>
      </c>
      <c r="E26" s="467"/>
      <c r="F26" s="468"/>
      <c r="G26" s="389"/>
      <c r="H26" s="469"/>
      <c r="I26" s="468"/>
      <c r="L26" s="83" t="s">
        <v>81</v>
      </c>
      <c r="M26" s="137" t="s">
        <v>324</v>
      </c>
    </row>
    <row r="27" spans="1:17" ht="15" customHeight="1" x14ac:dyDescent="0.3">
      <c r="A27" s="159"/>
      <c r="B27" s="171"/>
      <c r="C27" s="84" t="str">
        <f t="shared" si="0"/>
        <v>Motoneiges</v>
      </c>
      <c r="D27" s="397" t="s">
        <v>70</v>
      </c>
      <c r="E27" s="467"/>
      <c r="F27" s="468"/>
      <c r="G27" s="389"/>
      <c r="H27" s="469"/>
      <c r="I27" s="468"/>
      <c r="L27" s="83" t="s">
        <v>84</v>
      </c>
      <c r="M27" s="137" t="s">
        <v>325</v>
      </c>
      <c r="N27" s="59"/>
      <c r="O27" s="59"/>
      <c r="P27" s="59"/>
      <c r="Q27" s="59"/>
    </row>
    <row r="28" spans="1:17" ht="15" customHeight="1" x14ac:dyDescent="0.3">
      <c r="A28" s="159"/>
      <c r="B28" s="171"/>
      <c r="C28" s="84" t="str">
        <f t="shared" si="0"/>
        <v>Véhicules tout-terrain</v>
      </c>
      <c r="D28" s="397" t="s">
        <v>137</v>
      </c>
      <c r="E28" s="467"/>
      <c r="F28" s="468"/>
      <c r="G28" s="389"/>
      <c r="H28" s="469"/>
      <c r="I28" s="468"/>
      <c r="L28" s="83" t="s">
        <v>86</v>
      </c>
      <c r="M28" s="137" t="s">
        <v>326</v>
      </c>
      <c r="N28" s="59"/>
      <c r="O28" s="59"/>
      <c r="P28" s="59"/>
      <c r="Q28" s="59"/>
    </row>
    <row r="29" spans="1:17" ht="15" customHeight="1" x14ac:dyDescent="0.3">
      <c r="A29" s="159"/>
      <c r="B29" s="171"/>
      <c r="C29" s="74" t="str">
        <f t="shared" si="0"/>
        <v>VÉHICULES UTILITAIRES</v>
      </c>
      <c r="D29" s="397" t="s">
        <v>109</v>
      </c>
      <c r="E29" s="470"/>
      <c r="F29" s="471"/>
      <c r="G29" s="389"/>
      <c r="H29" s="472"/>
      <c r="I29" s="471"/>
      <c r="L29" s="83" t="s">
        <v>88</v>
      </c>
      <c r="M29" s="137" t="s">
        <v>327</v>
      </c>
      <c r="N29" s="59"/>
      <c r="O29" s="59"/>
      <c r="P29" s="59"/>
      <c r="Q29" s="59"/>
    </row>
    <row r="30" spans="1:17" ht="15" customHeight="1" x14ac:dyDescent="0.3">
      <c r="A30" s="159"/>
      <c r="B30" s="171"/>
      <c r="C30" s="64" t="str">
        <f t="shared" si="0"/>
        <v>VÉHICULES PUBLICS :</v>
      </c>
      <c r="D30" s="25"/>
      <c r="E30" s="390"/>
      <c r="F30" s="399"/>
      <c r="G30" s="214"/>
      <c r="H30" s="400"/>
      <c r="I30" s="401"/>
      <c r="L30" s="68" t="s">
        <v>91</v>
      </c>
      <c r="M30" s="59" t="s">
        <v>328</v>
      </c>
      <c r="N30" s="59"/>
      <c r="O30" s="59"/>
      <c r="P30" s="59"/>
      <c r="Q30" s="59"/>
    </row>
    <row r="31" spans="1:17" ht="15" customHeight="1" x14ac:dyDescent="0.3">
      <c r="A31" s="159"/>
      <c r="B31" s="171"/>
      <c r="C31" s="84" t="str">
        <f t="shared" si="0"/>
        <v>Autobus publics</v>
      </c>
      <c r="D31" s="398" t="s">
        <v>110</v>
      </c>
      <c r="E31" s="467"/>
      <c r="F31" s="468"/>
      <c r="G31" s="389"/>
      <c r="H31" s="469"/>
      <c r="I31" s="468"/>
      <c r="L31" s="71" t="s">
        <v>343</v>
      </c>
      <c r="M31" s="59" t="s">
        <v>329</v>
      </c>
      <c r="N31" s="59"/>
      <c r="O31" s="59"/>
      <c r="P31" s="59"/>
      <c r="Q31" s="59"/>
    </row>
    <row r="32" spans="1:17" ht="15" customHeight="1" x14ac:dyDescent="0.3">
      <c r="A32" s="159"/>
      <c r="B32" s="171"/>
      <c r="C32" s="84" t="str">
        <f t="shared" si="0"/>
        <v>Autobus scolaires</v>
      </c>
      <c r="D32" s="398" t="s">
        <v>111</v>
      </c>
      <c r="E32" s="467"/>
      <c r="F32" s="468"/>
      <c r="G32" s="389"/>
      <c r="H32" s="469"/>
      <c r="I32" s="468"/>
      <c r="L32" s="71" t="s">
        <v>342</v>
      </c>
      <c r="M32" s="59" t="s">
        <v>330</v>
      </c>
      <c r="N32" s="59"/>
      <c r="O32" s="59"/>
      <c r="P32" s="59"/>
      <c r="Q32" s="59"/>
    </row>
    <row r="33" spans="1:17" ht="15" customHeight="1" x14ac:dyDescent="0.3">
      <c r="A33" s="159"/>
      <c r="B33" s="171"/>
      <c r="C33" s="84" t="str">
        <f t="shared" si="0"/>
        <v>Autobus privés</v>
      </c>
      <c r="D33" s="398" t="s">
        <v>112</v>
      </c>
      <c r="E33" s="467"/>
      <c r="F33" s="468"/>
      <c r="G33" s="389"/>
      <c r="H33" s="469"/>
      <c r="I33" s="468"/>
      <c r="L33" s="71" t="s">
        <v>344</v>
      </c>
      <c r="M33" s="59" t="s">
        <v>331</v>
      </c>
      <c r="N33" s="59"/>
      <c r="O33" s="59"/>
      <c r="P33" s="59"/>
      <c r="Q33" s="59"/>
    </row>
    <row r="34" spans="1:17" ht="15" customHeight="1" x14ac:dyDescent="0.3">
      <c r="A34" s="159"/>
      <c r="B34" s="171"/>
      <c r="C34" s="84" t="str">
        <f t="shared" si="0"/>
        <v>Véhicules funèbres</v>
      </c>
      <c r="D34" s="398" t="s">
        <v>114</v>
      </c>
      <c r="E34" s="467"/>
      <c r="F34" s="468"/>
      <c r="G34" s="389"/>
      <c r="H34" s="469"/>
      <c r="I34" s="468"/>
      <c r="L34" s="71" t="s">
        <v>345</v>
      </c>
      <c r="M34" s="59" t="s">
        <v>332</v>
      </c>
      <c r="N34" s="59"/>
      <c r="O34" s="59"/>
      <c r="P34" s="59"/>
      <c r="Q34" s="59"/>
    </row>
    <row r="35" spans="1:17" ht="15" customHeight="1" x14ac:dyDescent="0.3">
      <c r="A35" s="159"/>
      <c r="B35" s="171"/>
      <c r="C35" s="84" t="str">
        <f t="shared" si="0"/>
        <v>Ambulances</v>
      </c>
      <c r="D35" s="398" t="s">
        <v>115</v>
      </c>
      <c r="E35" s="467"/>
      <c r="F35" s="468"/>
      <c r="G35" s="389"/>
      <c r="H35" s="469"/>
      <c r="I35" s="468"/>
      <c r="L35" s="71" t="s">
        <v>333</v>
      </c>
      <c r="M35" s="59" t="s">
        <v>333</v>
      </c>
      <c r="N35" s="59"/>
      <c r="O35" s="59"/>
      <c r="P35" s="59"/>
      <c r="Q35" s="59"/>
    </row>
    <row r="36" spans="1:17" ht="15" customHeight="1" x14ac:dyDescent="0.3">
      <c r="A36" s="159"/>
      <c r="B36" s="171"/>
      <c r="C36" s="84" t="str">
        <f t="shared" si="0"/>
        <v>Écoles de conduite</v>
      </c>
      <c r="D36" s="398" t="s">
        <v>116</v>
      </c>
      <c r="E36" s="467"/>
      <c r="F36" s="468"/>
      <c r="G36" s="389"/>
      <c r="H36" s="469"/>
      <c r="I36" s="468"/>
      <c r="L36" s="71" t="s">
        <v>346</v>
      </c>
      <c r="M36" s="59" t="s">
        <v>334</v>
      </c>
      <c r="N36" s="59"/>
      <c r="O36" s="59"/>
      <c r="P36" s="59"/>
      <c r="Q36" s="59"/>
    </row>
    <row r="37" spans="1:17" ht="15" customHeight="1" x14ac:dyDescent="0.3">
      <c r="A37" s="159"/>
      <c r="B37" s="171"/>
      <c r="C37" s="84" t="str">
        <f t="shared" si="0"/>
        <v>Véhicules de services de police ou d'incendie</v>
      </c>
      <c r="D37" s="398" t="s">
        <v>117</v>
      </c>
      <c r="E37" s="467"/>
      <c r="F37" s="468"/>
      <c r="G37" s="389"/>
      <c r="H37" s="469"/>
      <c r="I37" s="468"/>
      <c r="L37" s="71" t="s">
        <v>347</v>
      </c>
      <c r="M37" s="59" t="s">
        <v>335</v>
      </c>
      <c r="N37" s="59"/>
      <c r="O37" s="59"/>
      <c r="P37" s="59"/>
      <c r="Q37" s="59"/>
    </row>
    <row r="38" spans="1:17" ht="15" customHeight="1" x14ac:dyDescent="0.3">
      <c r="A38" s="159"/>
      <c r="B38" s="171"/>
      <c r="C38" s="84" t="str">
        <f t="shared" si="0"/>
        <v>Taxis ou limousines</v>
      </c>
      <c r="D38" s="398" t="s">
        <v>118</v>
      </c>
      <c r="E38" s="467"/>
      <c r="F38" s="468"/>
      <c r="G38" s="389"/>
      <c r="H38" s="469"/>
      <c r="I38" s="468"/>
      <c r="L38" s="71" t="s">
        <v>348</v>
      </c>
      <c r="M38" s="59" t="s">
        <v>336</v>
      </c>
      <c r="N38" s="59"/>
      <c r="O38" s="59"/>
      <c r="P38" s="59"/>
      <c r="Q38" s="59"/>
    </row>
    <row r="39" spans="1:17" ht="15" customHeight="1" x14ac:dyDescent="0.3">
      <c r="A39" s="159"/>
      <c r="B39" s="171"/>
      <c r="C39" s="84" t="str">
        <f t="shared" si="0"/>
        <v>Autres véhicules publics</v>
      </c>
      <c r="D39" s="398" t="s">
        <v>119</v>
      </c>
      <c r="E39" s="470"/>
      <c r="F39" s="471"/>
      <c r="G39" s="389"/>
      <c r="H39" s="472"/>
      <c r="I39" s="471"/>
      <c r="L39" s="71" t="s">
        <v>349</v>
      </c>
      <c r="M39" s="59" t="s">
        <v>337</v>
      </c>
      <c r="N39" s="59"/>
      <c r="O39" s="59"/>
      <c r="P39" s="59"/>
      <c r="Q39" s="59"/>
    </row>
    <row r="40" spans="1:17" ht="15" customHeight="1" x14ac:dyDescent="0.3">
      <c r="A40" s="159"/>
      <c r="B40" s="171"/>
      <c r="C40" s="64" t="str">
        <f t="shared" si="0"/>
        <v>AUTRES RISQUES :</v>
      </c>
      <c r="D40" s="25"/>
      <c r="E40" s="390"/>
      <c r="F40" s="399"/>
      <c r="G40" s="214"/>
      <c r="H40" s="400"/>
      <c r="I40" s="399"/>
      <c r="L40" s="68" t="s">
        <v>102</v>
      </c>
      <c r="M40" s="59" t="s">
        <v>338</v>
      </c>
      <c r="N40" s="59"/>
      <c r="O40" s="59"/>
      <c r="P40" s="59"/>
      <c r="Q40" s="59"/>
    </row>
    <row r="41" spans="1:17" ht="15" customHeight="1" x14ac:dyDescent="0.3">
      <c r="A41" s="159"/>
      <c r="B41" s="171"/>
      <c r="C41" s="84" t="str">
        <f t="shared" si="0"/>
        <v>Garages, parcs de stationnement, marchands...</v>
      </c>
      <c r="D41" s="398" t="s">
        <v>120</v>
      </c>
      <c r="E41" s="467"/>
      <c r="F41" s="468"/>
      <c r="G41" s="389"/>
      <c r="H41" s="469"/>
      <c r="I41" s="468"/>
      <c r="L41" s="71" t="s">
        <v>350</v>
      </c>
      <c r="M41" s="59" t="s">
        <v>339</v>
      </c>
      <c r="N41" s="59"/>
      <c r="O41" s="59"/>
      <c r="P41" s="59"/>
      <c r="Q41" s="59"/>
    </row>
    <row r="42" spans="1:17" ht="15" customHeight="1" x14ac:dyDescent="0.3">
      <c r="A42" s="159"/>
      <c r="B42" s="171"/>
      <c r="C42" s="84" t="str">
        <f t="shared" si="0"/>
        <v>Polices des non-propriétaires</v>
      </c>
      <c r="D42" s="398" t="s">
        <v>121</v>
      </c>
      <c r="E42" s="467"/>
      <c r="F42" s="468"/>
      <c r="G42" s="389"/>
      <c r="H42" s="469"/>
      <c r="I42" s="468"/>
      <c r="L42" s="71" t="s">
        <v>351</v>
      </c>
      <c r="M42" s="59" t="s">
        <v>340</v>
      </c>
      <c r="N42" s="59"/>
      <c r="O42" s="59"/>
      <c r="P42" s="59"/>
      <c r="Q42" s="59"/>
    </row>
    <row r="43" spans="1:17" ht="15" customHeight="1" x14ac:dyDescent="0.3">
      <c r="A43" s="159"/>
      <c r="B43" s="171"/>
      <c r="C43" s="84" t="str">
        <f t="shared" si="0"/>
        <v>Autres</v>
      </c>
      <c r="D43" s="398" t="s">
        <v>122</v>
      </c>
      <c r="E43" s="470"/>
      <c r="F43" s="471"/>
      <c r="G43" s="389"/>
      <c r="H43" s="472"/>
      <c r="I43" s="471"/>
      <c r="L43" s="71" t="s">
        <v>352</v>
      </c>
      <c r="M43" s="59" t="s">
        <v>341</v>
      </c>
      <c r="N43" s="59"/>
      <c r="O43" s="59"/>
      <c r="P43" s="59"/>
      <c r="Q43" s="59"/>
    </row>
    <row r="44" spans="1:17" ht="12.75" customHeight="1" x14ac:dyDescent="0.3">
      <c r="A44" s="159"/>
      <c r="B44" s="171"/>
      <c r="C44" s="182"/>
      <c r="D44" s="182"/>
      <c r="E44" s="183"/>
      <c r="F44" s="183"/>
      <c r="G44" s="183"/>
      <c r="H44" s="183"/>
      <c r="I44" s="19"/>
      <c r="L44" s="59"/>
      <c r="M44" s="59"/>
      <c r="N44" s="59"/>
      <c r="O44" s="59"/>
      <c r="P44" s="59"/>
      <c r="Q44" s="59"/>
    </row>
    <row r="45" spans="1:17" ht="14.25" customHeight="1" x14ac:dyDescent="0.35">
      <c r="A45" s="159"/>
      <c r="B45" s="12"/>
      <c r="C45" s="75" t="str">
        <f>+IF(Langage=0,L45,M45)</f>
        <v>Effectuer le calcul suivant pour chaque catégorie de véhicules:</v>
      </c>
      <c r="D45" s="13"/>
      <c r="E45" s="13"/>
      <c r="F45" s="13"/>
      <c r="G45" s="13"/>
      <c r="H45" s="13"/>
      <c r="I45" s="14"/>
      <c r="L45" s="85" t="s">
        <v>379</v>
      </c>
      <c r="M45" s="199" t="s">
        <v>380</v>
      </c>
      <c r="N45" s="59"/>
      <c r="O45" s="59"/>
      <c r="P45" s="59"/>
      <c r="Q45" s="59"/>
    </row>
    <row r="46" spans="1:17" ht="15" customHeight="1" x14ac:dyDescent="0.3">
      <c r="A46" s="449"/>
      <c r="B46" s="15"/>
      <c r="C46" s="87"/>
      <c r="D46" s="76"/>
      <c r="E46" s="88"/>
      <c r="F46" s="88"/>
      <c r="G46" s="89" t="str">
        <f>+IF(Langage=0,L46,M46)</f>
        <v>tarif moyen au 31 décembre 2023 calculé sur la base des contrats en vigueur le 31 décembre 2022</v>
      </c>
      <c r="H46" s="215" t="s">
        <v>134</v>
      </c>
      <c r="I46" s="440"/>
      <c r="L46" s="91" t="str">
        <f>"tarif moyen au 31 décembre "&amp;_AF&amp;" calculé sur la base des contrats en vigueur le 31 décembre "&amp;_AF-1</f>
        <v>tarif moyen au 31 décembre 2023 calculé sur la base des contrats en vigueur le 31 décembre 2022</v>
      </c>
      <c r="M46" s="59" t="str">
        <f>"average rate at December 31, "&amp;_AF&amp;" based on contracts in effect on December 31, "&amp;_AF-1</f>
        <v>average rate at December 31, 2023 based on contracts in effect on December 31, 2022</v>
      </c>
      <c r="N46" s="59"/>
      <c r="O46" s="59"/>
      <c r="P46" s="59"/>
      <c r="Q46" s="59"/>
    </row>
    <row r="47" spans="1:17" ht="12.75" customHeight="1" x14ac:dyDescent="0.3">
      <c r="A47" s="178"/>
      <c r="B47" s="16"/>
      <c r="C47" s="76"/>
      <c r="D47" s="76"/>
      <c r="E47" s="90"/>
      <c r="F47" s="90"/>
      <c r="G47" s="89" t="str">
        <f>+IF(Langage=0,L47,M47)</f>
        <v>tarif moyen au 31 décembre 2022 calculé sur la base des contrats en vigueur le 31 décembre 2022</v>
      </c>
      <c r="H47" s="17"/>
      <c r="I47" s="18"/>
      <c r="L47" s="91" t="str">
        <f>"tarif moyen au 31 décembre "&amp;_AF-1&amp;" calculé sur la base des contrats en vigueur le 31 décembre "&amp;_AF-1</f>
        <v>tarif moyen au 31 décembre 2022 calculé sur la base des contrats en vigueur le 31 décembre 2022</v>
      </c>
      <c r="M47" s="59" t="str">
        <f>"average rate at December 31, "&amp;_AF-1&amp;" based on contracts in effect on December 31, "&amp;_AF-1</f>
        <v>average rate at December 31, 2022 based on contracts in effect on December 31, 2022</v>
      </c>
      <c r="N47" s="59"/>
      <c r="O47" s="59"/>
      <c r="P47" s="59"/>
      <c r="Q47" s="59"/>
    </row>
    <row r="48" spans="1:17" ht="12.75" customHeight="1" x14ac:dyDescent="0.3">
      <c r="A48" s="178"/>
      <c r="B48" s="179"/>
      <c r="C48" s="19"/>
      <c r="D48" s="19"/>
      <c r="E48" s="216"/>
      <c r="F48" s="216"/>
      <c r="G48" s="207"/>
      <c r="H48" s="216"/>
      <c r="I48" s="442"/>
      <c r="L48" s="59"/>
      <c r="M48" s="59"/>
      <c r="N48" s="59"/>
      <c r="O48" s="59"/>
      <c r="P48" s="59"/>
      <c r="Q48" s="59"/>
    </row>
    <row r="49" spans="1:13" ht="12.75" customHeight="1" x14ac:dyDescent="0.3">
      <c r="A49" s="159"/>
      <c r="B49" s="171"/>
      <c r="C49" s="188" t="str">
        <f>+IF(Langage=0,L49,M49)</f>
        <v>Commentaire :</v>
      </c>
      <c r="D49" s="189"/>
      <c r="E49" s="183"/>
      <c r="F49" s="161"/>
      <c r="G49" s="161"/>
      <c r="H49" s="19"/>
      <c r="I49" s="19"/>
      <c r="L49" s="137" t="s">
        <v>106</v>
      </c>
      <c r="M49" s="59" t="s">
        <v>353</v>
      </c>
    </row>
    <row r="50" spans="1:13" ht="12.75" customHeight="1" x14ac:dyDescent="0.3">
      <c r="A50" s="159"/>
      <c r="B50" s="171"/>
      <c r="C50" s="556" t="s">
        <v>138</v>
      </c>
      <c r="D50" s="556"/>
      <c r="E50" s="556"/>
      <c r="F50" s="556"/>
      <c r="G50" s="556"/>
      <c r="H50" s="556"/>
      <c r="I50" s="556"/>
    </row>
    <row r="51" spans="1:13" ht="36" customHeight="1" x14ac:dyDescent="0.3">
      <c r="A51" s="24" t="s">
        <v>123</v>
      </c>
      <c r="B51" s="171"/>
      <c r="C51" s="553"/>
      <c r="D51" s="554"/>
      <c r="E51" s="554"/>
      <c r="F51" s="554"/>
      <c r="G51" s="554"/>
      <c r="H51" s="554"/>
      <c r="I51" s="555"/>
    </row>
    <row r="52" spans="1:13" x14ac:dyDescent="0.3">
      <c r="A52" s="159"/>
      <c r="B52" s="171"/>
      <c r="C52" s="190"/>
      <c r="D52" s="190"/>
      <c r="E52" s="190"/>
      <c r="F52" s="190"/>
      <c r="G52" s="190"/>
      <c r="H52" s="190"/>
      <c r="I52" s="190"/>
    </row>
    <row r="53" spans="1:13" x14ac:dyDescent="0.3">
      <c r="A53" s="540" t="s">
        <v>667</v>
      </c>
      <c r="B53" s="540"/>
      <c r="C53" s="540"/>
      <c r="D53" s="540"/>
      <c r="E53" s="540"/>
      <c r="F53" s="540"/>
      <c r="G53" s="540"/>
      <c r="H53" s="540"/>
      <c r="I53" s="540"/>
    </row>
  </sheetData>
  <sheetProtection algorithmName="SHA-512" hashValue="NZvz9aBNek1vES2jgm+MY/UJ0St/hQMIfxEQop8kkVLU0+/gFf6zfV60X4FIH7V7bJrV69yrnYW4V+n13KUHMg==" saltValue="irHDLTA1kjXdgo6KskkaQg==" spinCount="100000" sheet="1" selectLockedCells="1"/>
  <mergeCells count="11">
    <mergeCell ref="A53:I53"/>
    <mergeCell ref="E1:I1"/>
    <mergeCell ref="G18:I18"/>
    <mergeCell ref="E21:F21"/>
    <mergeCell ref="H21:I21"/>
    <mergeCell ref="C51:I51"/>
    <mergeCell ref="C22:D22"/>
    <mergeCell ref="C23:D23"/>
    <mergeCell ref="C50:I50"/>
    <mergeCell ref="F14:F15"/>
    <mergeCell ref="G17:I17"/>
  </mergeCells>
  <dataValidations count="2">
    <dataValidation type="list" allowBlank="1" showInputMessage="1" showErrorMessage="1" prompt="OUI : Complétez la question 2b \ YES: Go to 2b_x000a_NON : Complétez la question 2c \ NO: Go to 2c" sqref="E7" xr:uid="{00000000-0002-0000-0400-000000000000}">
      <formula1>$J$7:$J$8</formula1>
    </dataValidation>
    <dataValidation allowBlank="1" showInputMessage="1" showErrorMessage="1" prompt="Décimale : avec virgule \ Decimal: use a coma" sqref="E14:E15" xr:uid="{00000000-0002-0000-0400-000001000000}"/>
  </dataValidation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R51"/>
  <sheetViews>
    <sheetView topLeftCell="A21" workbookViewId="0">
      <selection activeCell="E5" sqref="E5"/>
    </sheetView>
  </sheetViews>
  <sheetFormatPr baseColWidth="10" defaultColWidth="11" defaultRowHeight="14" outlineLevelCol="1" x14ac:dyDescent="0.3"/>
  <cols>
    <col min="1" max="1" width="3.58203125" style="137" customWidth="1"/>
    <col min="2" max="2" width="0.83203125" style="137" customWidth="1"/>
    <col min="3" max="3" width="41.33203125" style="137" customWidth="1"/>
    <col min="4" max="4" width="3.83203125" style="137" bestFit="1" customWidth="1"/>
    <col min="5" max="5" width="20.33203125" style="137" customWidth="1"/>
    <col min="6" max="9" width="13.25" style="137" customWidth="1"/>
    <col min="10" max="10" width="11" style="137"/>
    <col min="11" max="11" width="11" style="137" hidden="1" customWidth="1"/>
    <col min="12" max="12" width="104.33203125" style="137" hidden="1" customWidth="1" outlineLevel="1"/>
    <col min="13" max="13" width="107.25" style="137" hidden="1" customWidth="1" outlineLevel="1"/>
    <col min="14" max="14" width="31.08203125" style="59" hidden="1" customWidth="1" outlineLevel="1"/>
    <col min="15" max="15" width="25.5" style="59" hidden="1" customWidth="1" outlineLevel="1"/>
    <col min="16" max="16" width="14.58203125" style="59" hidden="1" customWidth="1" outlineLevel="1"/>
    <col min="17" max="17" width="20.58203125" style="59" hidden="1" customWidth="1" outlineLevel="1"/>
    <col min="18" max="18" width="11" style="137" collapsed="1"/>
    <col min="19" max="16384" width="11" style="137"/>
  </cols>
  <sheetData>
    <row r="1" spans="1:13" ht="25.5" customHeight="1" x14ac:dyDescent="0.3">
      <c r="A1" s="158"/>
      <c r="B1" s="151"/>
      <c r="C1" s="206" t="str">
        <f>+IF(Langage=0,L1,M1)</f>
        <v>Nom de l'assureur :</v>
      </c>
      <c r="D1" s="144"/>
      <c r="E1" s="558">
        <f>'100'!B10</f>
        <v>0</v>
      </c>
      <c r="F1" s="559"/>
      <c r="G1" s="559"/>
      <c r="H1" s="559"/>
      <c r="I1" s="560"/>
      <c r="L1" s="59" t="s">
        <v>1</v>
      </c>
      <c r="M1" s="59" t="s">
        <v>294</v>
      </c>
    </row>
    <row r="2" spans="1:13" ht="24" customHeight="1" x14ac:dyDescent="0.3">
      <c r="A2" s="159"/>
      <c r="B2" s="160"/>
      <c r="C2" s="161"/>
      <c r="D2" s="161"/>
      <c r="E2" s="162"/>
      <c r="F2" s="163"/>
      <c r="G2" s="163"/>
      <c r="H2" s="163"/>
      <c r="I2" s="163"/>
      <c r="L2" s="59"/>
      <c r="M2" s="59"/>
    </row>
    <row r="3" spans="1:13" ht="15" customHeight="1" x14ac:dyDescent="0.3">
      <c r="A3" s="196" t="s">
        <v>139</v>
      </c>
      <c r="B3" s="168"/>
      <c r="C3" s="192" t="str">
        <f>+IF(Langage=0,L3,M3)</f>
        <v>Prévoyez-vous modifier vos tarifs en assurance automobile au Québec au cours de l'année 2024 ?</v>
      </c>
      <c r="D3" s="170"/>
      <c r="E3" s="170"/>
      <c r="F3" s="170"/>
      <c r="G3" s="170"/>
      <c r="H3" s="170"/>
      <c r="I3" s="170"/>
      <c r="L3" s="68" t="str">
        <f>"Prévoyez-vous modifier vos tarifs en assurance automobile au Québec au cours de l'année "&amp;_AF+1&amp;" ?"</f>
        <v>Prévoyez-vous modifier vos tarifs en assurance automobile au Québec au cours de l'année 2024 ?</v>
      </c>
      <c r="M3" s="59" t="str">
        <f>"Do you intend to change your automobile insurance rates in Québec in "&amp;_AF+1&amp;"?"</f>
        <v>Do you intend to change your automobile insurance rates in Québec in 2024?</v>
      </c>
    </row>
    <row r="4" spans="1:13" ht="12.75" customHeight="1" x14ac:dyDescent="0.3">
      <c r="A4" s="159"/>
      <c r="B4" s="171"/>
      <c r="C4" s="19"/>
      <c r="D4" s="19"/>
      <c r="E4" s="456" t="s">
        <v>107</v>
      </c>
      <c r="F4" s="19"/>
      <c r="G4" s="19"/>
      <c r="H4" s="19"/>
      <c r="I4" s="19"/>
      <c r="L4" s="59"/>
      <c r="M4" s="59"/>
    </row>
    <row r="5" spans="1:13" ht="15" customHeight="1" x14ac:dyDescent="0.3">
      <c r="A5" s="159"/>
      <c r="B5" s="171"/>
      <c r="C5" s="193" t="str">
        <f>+IF(Langage=0,L5,M5)</f>
        <v>OUI ou NON ?</v>
      </c>
      <c r="D5" s="402" t="s">
        <v>64</v>
      </c>
      <c r="E5" s="464"/>
      <c r="G5" s="19"/>
      <c r="H5" s="19"/>
      <c r="I5" s="19"/>
      <c r="K5" s="137" t="s">
        <v>684</v>
      </c>
      <c r="L5" s="59" t="s">
        <v>126</v>
      </c>
      <c r="M5" s="59" t="s">
        <v>358</v>
      </c>
    </row>
    <row r="6" spans="1:13" ht="12.75" customHeight="1" x14ac:dyDescent="0.3">
      <c r="A6" s="159"/>
      <c r="B6" s="171"/>
      <c r="C6" s="194"/>
      <c r="D6" s="194"/>
      <c r="E6" s="19"/>
      <c r="F6" s="217"/>
      <c r="G6" s="19"/>
      <c r="H6" s="19"/>
      <c r="I6" s="19"/>
      <c r="K6" s="137" t="s">
        <v>685</v>
      </c>
      <c r="L6" s="195"/>
      <c r="M6" s="59"/>
    </row>
    <row r="7" spans="1:13" ht="15" customHeight="1" x14ac:dyDescent="0.3">
      <c r="A7" s="196" t="s">
        <v>140</v>
      </c>
      <c r="B7" s="168"/>
      <c r="C7" s="192" t="str">
        <f>+IF(Langage=0,L7,M7)</f>
        <v>Dans l'affirmative :</v>
      </c>
      <c r="D7" s="198"/>
      <c r="E7" s="196"/>
      <c r="F7" s="170"/>
      <c r="G7" s="170"/>
      <c r="H7" s="170"/>
      <c r="I7" s="170"/>
      <c r="K7" s="137" t="s">
        <v>686</v>
      </c>
      <c r="L7" s="199" t="s">
        <v>128</v>
      </c>
      <c r="M7" s="59" t="s">
        <v>359</v>
      </c>
    </row>
    <row r="8" spans="1:13" ht="12.75" customHeight="1" x14ac:dyDescent="0.3">
      <c r="A8" s="159"/>
      <c r="B8" s="171"/>
      <c r="C8" s="200" t="str">
        <f>+IF(Langage=0,L8,M8)</f>
        <v>Préciser l'écart entre vos tarifs estimés au 31 décembre 2024 par rapport à ceux qui étaient en vigueur au</v>
      </c>
      <c r="D8" s="201"/>
      <c r="E8" s="201"/>
      <c r="F8" s="201"/>
      <c r="G8" s="201"/>
      <c r="H8" s="201"/>
      <c r="I8" s="19"/>
      <c r="L8" s="68" t="str">
        <f>"Préciser l'écart entre vos tarifs estimés au 31 décembre "&amp;_AF+1&amp;" par rapport à ceux qui étaient en vigueur au"</f>
        <v>Préciser l'écart entre vos tarifs estimés au 31 décembre 2024 par rapport à ceux qui étaient en vigueur au</v>
      </c>
      <c r="M8" s="59" t="str">
        <f>"Indicate the differential between your expected rates at December 31, "&amp;_AF+1&amp;" and rates in effect on December 31, "&amp;_AF</f>
        <v>Indicate the differential between your expected rates at December 31, 2024 and rates in effect on December 31, 2023</v>
      </c>
    </row>
    <row r="9" spans="1:13" ht="12.75" customHeight="1" x14ac:dyDescent="0.3">
      <c r="A9" s="159"/>
      <c r="B9" s="171"/>
      <c r="C9" s="200" t="str">
        <f>+IF(Langage=0,L9,M9)</f>
        <v>31 décembre 2023 pour l'ensemble de vos affaires en assurance automobile au Québec, en effectuant le calcul ci-dessous.</v>
      </c>
      <c r="D9" s="201"/>
      <c r="E9" s="201"/>
      <c r="F9" s="201"/>
      <c r="G9" s="201"/>
      <c r="H9" s="201"/>
      <c r="I9" s="201"/>
      <c r="L9" s="68" t="str">
        <f>"31 décembre "&amp;_AF&amp;" pour l'ensemble de vos affaires en assurance automobile au Québec, en effectuant le calcul ci-dessous."</f>
        <v>31 décembre 2023 pour l'ensemble de vos affaires en assurance automobile au Québec, en effectuant le calcul ci-dessous.</v>
      </c>
      <c r="M9" s="59" t="s">
        <v>383</v>
      </c>
    </row>
    <row r="10" spans="1:13" ht="12.75" customHeight="1" x14ac:dyDescent="0.3">
      <c r="A10" s="159"/>
      <c r="B10" s="171"/>
      <c r="C10" s="201"/>
      <c r="D10" s="201"/>
      <c r="E10" s="158"/>
      <c r="F10" s="19"/>
      <c r="G10" s="19"/>
      <c r="H10" s="19"/>
      <c r="I10" s="19"/>
      <c r="L10" s="204"/>
      <c r="M10" s="59"/>
    </row>
    <row r="11" spans="1:13" ht="12.75" customHeight="1" x14ac:dyDescent="0.3">
      <c r="A11" s="159"/>
      <c r="B11" s="205"/>
      <c r="C11" s="206" t="str">
        <f>+IF(Langage=0,L11,M11)</f>
        <v>tarif moyen estimé au 31 décembre 2024 calculé</v>
      </c>
      <c r="D11" s="207"/>
      <c r="E11" s="454"/>
      <c r="F11" s="19"/>
      <c r="G11" s="454"/>
      <c r="H11" s="218" t="s">
        <v>124</v>
      </c>
      <c r="I11" s="442"/>
      <c r="L11" s="91" t="str">
        <f>"tarif moyen estimé au 31 décembre "&amp;_AF+1&amp;" calculé"</f>
        <v>tarif moyen estimé au 31 décembre 2024 calculé</v>
      </c>
      <c r="M11" s="59" t="str">
        <f>"expected average rate at December 31, "&amp;_AF+1</f>
        <v>expected average rate at December 31, 2024</v>
      </c>
    </row>
    <row r="12" spans="1:13" ht="13.5" customHeight="1" thickBot="1" x14ac:dyDescent="0.35">
      <c r="A12" s="159"/>
      <c r="B12" s="205"/>
      <c r="C12" s="72" t="str">
        <f>+IF(Langage=0,L12,M12)</f>
        <v>sur la base des contrats en vigueur le 31 décembre 2023</v>
      </c>
      <c r="D12" s="393" t="s">
        <v>65</v>
      </c>
      <c r="E12" s="473"/>
      <c r="F12" s="572" t="s">
        <v>129</v>
      </c>
      <c r="H12" s="439" t="str">
        <f>IFERROR(((E12/E13)-1)*100,"")</f>
        <v/>
      </c>
      <c r="I12" s="441" t="s">
        <v>130</v>
      </c>
      <c r="L12" s="91" t="str">
        <f>"sur la base des contrats en vigueur le 31 décembre "&amp;_AF</f>
        <v>sur la base des contrats en vigueur le 31 décembre 2023</v>
      </c>
      <c r="M12" s="59" t="str">
        <f>"based on contracts in effect on December 31, "&amp;_AF</f>
        <v>based on contracts in effect on December 31, 2023</v>
      </c>
    </row>
    <row r="13" spans="1:13" ht="12.75" customHeight="1" x14ac:dyDescent="0.3">
      <c r="A13" s="159"/>
      <c r="B13" s="205"/>
      <c r="C13" s="206" t="str">
        <f>+IF(Langage=0,L13,M13)</f>
        <v>tarif moyen au 31 décembre 2023 calculé</v>
      </c>
      <c r="D13" s="393" t="s">
        <v>66</v>
      </c>
      <c r="E13" s="474"/>
      <c r="F13" s="572"/>
      <c r="H13" s="20"/>
      <c r="I13" s="442"/>
      <c r="L13" s="91" t="str">
        <f>"tarif moyen au 31 décembre "&amp;_AF&amp;" calculé"</f>
        <v>tarif moyen au 31 décembre 2023 calculé</v>
      </c>
      <c r="M13" s="59" t="str">
        <f>"average rate at December 31, "&amp;_AF&amp;" based on"</f>
        <v>average rate at December 31, 2023 based on</v>
      </c>
    </row>
    <row r="14" spans="1:13" ht="12.75" customHeight="1" x14ac:dyDescent="0.3">
      <c r="A14" s="159"/>
      <c r="B14" s="205"/>
      <c r="C14" s="206" t="str">
        <f>+IF(Langage=0,L14,M14)</f>
        <v>sur la base des contrats en vigueur le 31 décembre 2023</v>
      </c>
      <c r="D14" s="207"/>
      <c r="E14" s="219"/>
      <c r="F14" s="19"/>
      <c r="G14" s="209"/>
      <c r="H14" s="442"/>
      <c r="I14" s="442"/>
      <c r="L14" s="91" t="str">
        <f>"sur la base des contrats en vigueur le 31 décembre "&amp;_AF</f>
        <v>sur la base des contrats en vigueur le 31 décembre 2023</v>
      </c>
      <c r="M14" s="59" t="str">
        <f>"contracts in effect on December 31, "&amp;_AF</f>
        <v>contracts in effect on December 31, 2023</v>
      </c>
    </row>
    <row r="15" spans="1:13" ht="10" customHeight="1" x14ac:dyDescent="0.35">
      <c r="A15" s="159"/>
      <c r="B15" s="171"/>
      <c r="C15" s="183"/>
      <c r="D15" s="183"/>
      <c r="E15" s="183"/>
      <c r="F15" s="183"/>
      <c r="G15" s="567" t="str">
        <f>+IF(Langage=0,L15,M15)</f>
        <v>La variation moyenne peut être de 0,</v>
      </c>
      <c r="H15" s="567"/>
      <c r="I15" s="567"/>
      <c r="L15" s="210" t="s">
        <v>131</v>
      </c>
      <c r="M15" s="211" t="s">
        <v>361</v>
      </c>
    </row>
    <row r="16" spans="1:13" ht="10" customHeight="1" x14ac:dyDescent="0.35">
      <c r="A16" s="159"/>
      <c r="B16" s="171"/>
      <c r="C16" s="183"/>
      <c r="D16" s="183"/>
      <c r="E16" s="183"/>
      <c r="F16" s="183"/>
      <c r="G16" s="567" t="str">
        <f>+IF(Langage=0,L16,M16)</f>
        <v>même si les tarifs peuvent avoir été modifiés.</v>
      </c>
      <c r="H16" s="567"/>
      <c r="I16" s="567"/>
      <c r="L16" s="78" t="s">
        <v>132</v>
      </c>
      <c r="M16" s="211" t="s">
        <v>362</v>
      </c>
    </row>
    <row r="17" spans="1:17" ht="12.75" customHeight="1" x14ac:dyDescent="0.3">
      <c r="A17" s="158"/>
      <c r="B17" s="177"/>
      <c r="C17" s="212" t="str">
        <f>+IF(Langage=0,L17,M17)</f>
        <v>ET</v>
      </c>
      <c r="D17" s="182"/>
      <c r="E17" s="19"/>
      <c r="F17" s="19"/>
      <c r="G17" s="19"/>
      <c r="H17" s="19"/>
      <c r="I17" s="19"/>
      <c r="L17" s="71" t="s">
        <v>13</v>
      </c>
      <c r="M17" s="59" t="s">
        <v>363</v>
      </c>
    </row>
    <row r="18" spans="1:17" ht="12.75" customHeight="1" x14ac:dyDescent="0.3">
      <c r="A18" s="178"/>
      <c r="B18" s="179"/>
      <c r="C18" s="200" t="str">
        <f>+IF(Langage=0,L18,M18)</f>
        <v>Compléter le tableau suivant :</v>
      </c>
      <c r="D18" s="19"/>
      <c r="E18" s="213"/>
      <c r="F18" s="213"/>
      <c r="G18" s="213"/>
      <c r="H18" s="180"/>
      <c r="I18" s="180"/>
      <c r="L18" s="71" t="s">
        <v>133</v>
      </c>
      <c r="M18" s="59" t="s">
        <v>364</v>
      </c>
    </row>
    <row r="19" spans="1:17" ht="34.5" customHeight="1" x14ac:dyDescent="0.3">
      <c r="A19" s="178"/>
      <c r="B19" s="179"/>
      <c r="C19" s="180"/>
      <c r="D19" s="180"/>
      <c r="E19" s="564" t="str">
        <f>+IF(Langage=0,L19,M19)</f>
        <v>ASSURANCE INDIVIDUELLE
(incluant flottes tarifées par véhicule)</v>
      </c>
      <c r="F19" s="566"/>
      <c r="G19" s="9"/>
      <c r="H19" s="564" t="str">
        <f>+IF(Langage=0,N19,O19)</f>
        <v>FLOTTES
(non tarifées par véhicule)</v>
      </c>
      <c r="I19" s="566"/>
      <c r="L19" s="80" t="s">
        <v>373</v>
      </c>
      <c r="M19" s="81" t="s">
        <v>366</v>
      </c>
      <c r="N19" s="79" t="s">
        <v>367</v>
      </c>
      <c r="O19" s="79" t="s">
        <v>368</v>
      </c>
    </row>
    <row r="20" spans="1:17" ht="33.75" customHeight="1" x14ac:dyDescent="0.3">
      <c r="A20" s="159"/>
      <c r="B20" s="171"/>
      <c r="C20" s="451" t="str">
        <f>+IF(Langage=0,L20,M20)</f>
        <v>CATÉGORIES DE VÉHICULE</v>
      </c>
      <c r="D20" s="21"/>
      <c r="E20" s="73" t="str">
        <f>+IF(Langage=0,N20,O20)</f>
        <v>Tarifs modifiés
X</v>
      </c>
      <c r="F20" s="73" t="str">
        <f>+IF(Langage=0,P20,Q20)</f>
        <v>Variation (%) des
tarifs pour cette
catégorie</v>
      </c>
      <c r="G20" s="10"/>
      <c r="H20" s="73" t="str">
        <f>+IF(Langage=0,N20,O20)</f>
        <v>Tarifs modifiés
X</v>
      </c>
      <c r="I20" s="73" t="str">
        <f>+IF(Langage=0,P20,Q20)</f>
        <v>Variation (%) des
tarifs pour cette
catégorie</v>
      </c>
      <c r="L20" s="71" t="s">
        <v>374</v>
      </c>
      <c r="M20" s="59" t="s">
        <v>375</v>
      </c>
      <c r="N20" s="79" t="s">
        <v>376</v>
      </c>
      <c r="O20" s="79" t="s">
        <v>377</v>
      </c>
      <c r="P20" s="79" t="s">
        <v>388</v>
      </c>
      <c r="Q20" s="79" t="s">
        <v>389</v>
      </c>
    </row>
    <row r="21" spans="1:17" ht="33.75" customHeight="1" x14ac:dyDescent="0.3">
      <c r="A21" s="159"/>
      <c r="B21" s="171"/>
      <c r="C21" s="452"/>
      <c r="D21" s="453"/>
      <c r="E21" s="403" t="s">
        <v>107</v>
      </c>
      <c r="F21" s="403" t="s">
        <v>108</v>
      </c>
      <c r="G21" s="11"/>
      <c r="H21" s="403" t="s">
        <v>124</v>
      </c>
      <c r="I21" s="403" t="s">
        <v>135</v>
      </c>
      <c r="L21" s="59"/>
      <c r="M21" s="59"/>
    </row>
    <row r="22" spans="1:17" ht="15" customHeight="1" x14ac:dyDescent="0.3">
      <c r="A22" s="159"/>
      <c r="B22" s="171"/>
      <c r="C22" s="74" t="str">
        <f t="shared" ref="C22:C41" si="0">+IF(Langage=0,L22,M22)</f>
        <v>VOITURE DE TOURISME</v>
      </c>
      <c r="D22" s="394" t="s">
        <v>67</v>
      </c>
      <c r="E22" s="467"/>
      <c r="F22" s="468"/>
      <c r="G22" s="214"/>
      <c r="H22" s="469"/>
      <c r="I22" s="468"/>
      <c r="L22" s="71" t="s">
        <v>378</v>
      </c>
      <c r="M22" s="59" t="s">
        <v>315</v>
      </c>
    </row>
    <row r="23" spans="1:17" ht="15" customHeight="1" x14ac:dyDescent="0.3">
      <c r="A23" s="159"/>
      <c r="B23" s="171"/>
      <c r="C23" s="84" t="str">
        <f t="shared" si="0"/>
        <v>Véhicules récréatifs (caravanes, maisons motorisées...)</v>
      </c>
      <c r="D23" s="396" t="s">
        <v>68</v>
      </c>
      <c r="E23" s="467"/>
      <c r="F23" s="468"/>
      <c r="G23" s="389"/>
      <c r="H23" s="469"/>
      <c r="I23" s="468"/>
      <c r="L23" s="92" t="s">
        <v>79</v>
      </c>
      <c r="M23" s="59" t="s">
        <v>323</v>
      </c>
    </row>
    <row r="24" spans="1:17" ht="15" customHeight="1" x14ac:dyDescent="0.3">
      <c r="A24" s="159"/>
      <c r="B24" s="171"/>
      <c r="C24" s="84" t="str">
        <f t="shared" si="0"/>
        <v>Motocyclettes</v>
      </c>
      <c r="D24" s="397" t="s">
        <v>69</v>
      </c>
      <c r="E24" s="467"/>
      <c r="F24" s="468"/>
      <c r="G24" s="389"/>
      <c r="H24" s="469"/>
      <c r="I24" s="468"/>
      <c r="L24" s="93" t="s">
        <v>81</v>
      </c>
      <c r="M24" s="59" t="s">
        <v>324</v>
      </c>
    </row>
    <row r="25" spans="1:17" ht="15" customHeight="1" x14ac:dyDescent="0.3">
      <c r="A25" s="159"/>
      <c r="B25" s="171"/>
      <c r="C25" s="84" t="str">
        <f t="shared" si="0"/>
        <v>Motoneiges</v>
      </c>
      <c r="D25" s="397" t="s">
        <v>70</v>
      </c>
      <c r="E25" s="467"/>
      <c r="F25" s="468"/>
      <c r="G25" s="389"/>
      <c r="H25" s="469"/>
      <c r="I25" s="468"/>
      <c r="L25" s="93" t="s">
        <v>84</v>
      </c>
      <c r="M25" s="59" t="s">
        <v>325</v>
      </c>
    </row>
    <row r="26" spans="1:17" ht="15" customHeight="1" x14ac:dyDescent="0.3">
      <c r="A26" s="159"/>
      <c r="B26" s="171"/>
      <c r="C26" s="84" t="str">
        <f t="shared" si="0"/>
        <v>Véhicules tout-terrain</v>
      </c>
      <c r="D26" s="397" t="s">
        <v>137</v>
      </c>
      <c r="E26" s="467"/>
      <c r="F26" s="468"/>
      <c r="G26" s="389"/>
      <c r="H26" s="469"/>
      <c r="I26" s="468"/>
      <c r="L26" s="93" t="s">
        <v>86</v>
      </c>
      <c r="M26" s="59" t="s">
        <v>326</v>
      </c>
    </row>
    <row r="27" spans="1:17" ht="15" customHeight="1" x14ac:dyDescent="0.3">
      <c r="A27" s="159"/>
      <c r="B27" s="171"/>
      <c r="C27" s="74" t="str">
        <f t="shared" si="0"/>
        <v>VÉHICULES UTILITAIRES</v>
      </c>
      <c r="D27" s="398" t="s">
        <v>109</v>
      </c>
      <c r="E27" s="470"/>
      <c r="F27" s="471"/>
      <c r="G27" s="389"/>
      <c r="H27" s="472"/>
      <c r="I27" s="471"/>
      <c r="L27" s="93" t="s">
        <v>88</v>
      </c>
      <c r="M27" s="59" t="s">
        <v>327</v>
      </c>
    </row>
    <row r="28" spans="1:17" ht="15" customHeight="1" x14ac:dyDescent="0.3">
      <c r="A28" s="159"/>
      <c r="B28" s="171"/>
      <c r="C28" s="64" t="str">
        <f t="shared" si="0"/>
        <v>VÉHICULES PUBLICS :</v>
      </c>
      <c r="D28" s="26"/>
      <c r="E28" s="390"/>
      <c r="F28" s="399"/>
      <c r="G28" s="214"/>
      <c r="H28" s="400"/>
      <c r="I28" s="401"/>
      <c r="L28" s="68" t="s">
        <v>91</v>
      </c>
      <c r="M28" s="59" t="s">
        <v>328</v>
      </c>
    </row>
    <row r="29" spans="1:17" ht="15" customHeight="1" x14ac:dyDescent="0.3">
      <c r="A29" s="159"/>
      <c r="B29" s="171"/>
      <c r="C29" s="84" t="str">
        <f t="shared" si="0"/>
        <v>Autobus publics</v>
      </c>
      <c r="D29" s="398" t="s">
        <v>110</v>
      </c>
      <c r="E29" s="467"/>
      <c r="F29" s="468"/>
      <c r="G29" s="389"/>
      <c r="H29" s="469"/>
      <c r="I29" s="468"/>
      <c r="L29" s="71" t="s">
        <v>343</v>
      </c>
      <c r="M29" s="59" t="s">
        <v>329</v>
      </c>
    </row>
    <row r="30" spans="1:17" ht="15" customHeight="1" x14ac:dyDescent="0.3">
      <c r="A30" s="159"/>
      <c r="B30" s="171"/>
      <c r="C30" s="84" t="str">
        <f t="shared" si="0"/>
        <v>Autobus scolaires</v>
      </c>
      <c r="D30" s="398" t="s">
        <v>111</v>
      </c>
      <c r="E30" s="467"/>
      <c r="F30" s="468"/>
      <c r="G30" s="389"/>
      <c r="H30" s="469"/>
      <c r="I30" s="468"/>
      <c r="L30" s="71" t="s">
        <v>342</v>
      </c>
      <c r="M30" s="59" t="s">
        <v>330</v>
      </c>
    </row>
    <row r="31" spans="1:17" ht="15" customHeight="1" x14ac:dyDescent="0.3">
      <c r="A31" s="159"/>
      <c r="B31" s="171"/>
      <c r="C31" s="84" t="str">
        <f t="shared" si="0"/>
        <v>Autobus privés</v>
      </c>
      <c r="D31" s="398" t="s">
        <v>112</v>
      </c>
      <c r="E31" s="467"/>
      <c r="F31" s="468"/>
      <c r="G31" s="389"/>
      <c r="H31" s="469"/>
      <c r="I31" s="468"/>
      <c r="L31" s="71" t="s">
        <v>344</v>
      </c>
      <c r="M31" s="59" t="s">
        <v>331</v>
      </c>
    </row>
    <row r="32" spans="1:17" ht="15" customHeight="1" x14ac:dyDescent="0.3">
      <c r="A32" s="159"/>
      <c r="B32" s="171"/>
      <c r="C32" s="84" t="str">
        <f t="shared" si="0"/>
        <v>Véhicules funèbres</v>
      </c>
      <c r="D32" s="398" t="s">
        <v>114</v>
      </c>
      <c r="E32" s="467"/>
      <c r="F32" s="468"/>
      <c r="G32" s="389"/>
      <c r="H32" s="469"/>
      <c r="I32" s="468"/>
      <c r="L32" s="71" t="s">
        <v>345</v>
      </c>
      <c r="M32" s="59" t="s">
        <v>332</v>
      </c>
    </row>
    <row r="33" spans="1:13" ht="15" customHeight="1" x14ac:dyDescent="0.3">
      <c r="A33" s="159"/>
      <c r="B33" s="171"/>
      <c r="C33" s="84" t="str">
        <f t="shared" si="0"/>
        <v>Ambulances</v>
      </c>
      <c r="D33" s="398" t="s">
        <v>115</v>
      </c>
      <c r="E33" s="467"/>
      <c r="F33" s="468"/>
      <c r="G33" s="389"/>
      <c r="H33" s="469"/>
      <c r="I33" s="468"/>
      <c r="L33" s="71" t="s">
        <v>333</v>
      </c>
      <c r="M33" s="59" t="s">
        <v>333</v>
      </c>
    </row>
    <row r="34" spans="1:13" ht="15" customHeight="1" x14ac:dyDescent="0.3">
      <c r="A34" s="159"/>
      <c r="B34" s="171"/>
      <c r="C34" s="84" t="str">
        <f t="shared" si="0"/>
        <v>Écoles de conduite</v>
      </c>
      <c r="D34" s="398" t="s">
        <v>116</v>
      </c>
      <c r="E34" s="467"/>
      <c r="F34" s="468"/>
      <c r="G34" s="389"/>
      <c r="H34" s="469"/>
      <c r="I34" s="468"/>
      <c r="L34" s="71" t="s">
        <v>346</v>
      </c>
      <c r="M34" s="59" t="s">
        <v>334</v>
      </c>
    </row>
    <row r="35" spans="1:13" ht="15" customHeight="1" x14ac:dyDescent="0.3">
      <c r="A35" s="159"/>
      <c r="B35" s="171"/>
      <c r="C35" s="84" t="str">
        <f t="shared" si="0"/>
        <v>Véhicules de services de police ou d'incendie</v>
      </c>
      <c r="D35" s="398" t="s">
        <v>117</v>
      </c>
      <c r="E35" s="467"/>
      <c r="F35" s="468"/>
      <c r="G35" s="389"/>
      <c r="H35" s="469"/>
      <c r="I35" s="468"/>
      <c r="L35" s="71" t="s">
        <v>347</v>
      </c>
      <c r="M35" s="59" t="s">
        <v>335</v>
      </c>
    </row>
    <row r="36" spans="1:13" ht="15" customHeight="1" x14ac:dyDescent="0.3">
      <c r="A36" s="159"/>
      <c r="B36" s="171"/>
      <c r="C36" s="84" t="str">
        <f t="shared" si="0"/>
        <v>Taxis ou limousines</v>
      </c>
      <c r="D36" s="398" t="s">
        <v>118</v>
      </c>
      <c r="E36" s="467"/>
      <c r="F36" s="468"/>
      <c r="G36" s="389"/>
      <c r="H36" s="469"/>
      <c r="I36" s="468"/>
      <c r="L36" s="71" t="s">
        <v>348</v>
      </c>
      <c r="M36" s="59" t="s">
        <v>336</v>
      </c>
    </row>
    <row r="37" spans="1:13" ht="15" customHeight="1" x14ac:dyDescent="0.3">
      <c r="A37" s="159"/>
      <c r="B37" s="171"/>
      <c r="C37" s="84" t="str">
        <f t="shared" si="0"/>
        <v>Autres véhicules publics</v>
      </c>
      <c r="D37" s="398" t="s">
        <v>119</v>
      </c>
      <c r="E37" s="470"/>
      <c r="F37" s="471"/>
      <c r="G37" s="389"/>
      <c r="H37" s="472"/>
      <c r="I37" s="471"/>
      <c r="L37" s="71" t="s">
        <v>349</v>
      </c>
      <c r="M37" s="59" t="s">
        <v>337</v>
      </c>
    </row>
    <row r="38" spans="1:13" ht="15" customHeight="1" x14ac:dyDescent="0.3">
      <c r="A38" s="159"/>
      <c r="B38" s="171"/>
      <c r="C38" s="64" t="str">
        <f t="shared" si="0"/>
        <v>AUTRES RISQUES :</v>
      </c>
      <c r="D38" s="26"/>
      <c r="E38" s="390"/>
      <c r="F38" s="399"/>
      <c r="G38" s="214"/>
      <c r="H38" s="400"/>
      <c r="I38" s="399"/>
      <c r="L38" s="68" t="s">
        <v>102</v>
      </c>
      <c r="M38" s="59" t="s">
        <v>338</v>
      </c>
    </row>
    <row r="39" spans="1:13" ht="15" customHeight="1" x14ac:dyDescent="0.3">
      <c r="A39" s="159"/>
      <c r="B39" s="171"/>
      <c r="C39" s="84" t="str">
        <f t="shared" si="0"/>
        <v>Garages, parcs de stationnement, marchands...</v>
      </c>
      <c r="D39" s="398" t="s">
        <v>120</v>
      </c>
      <c r="E39" s="467"/>
      <c r="F39" s="468"/>
      <c r="G39" s="389"/>
      <c r="H39" s="469"/>
      <c r="I39" s="468"/>
      <c r="L39" s="71" t="s">
        <v>350</v>
      </c>
      <c r="M39" s="59" t="s">
        <v>339</v>
      </c>
    </row>
    <row r="40" spans="1:13" ht="15" customHeight="1" x14ac:dyDescent="0.3">
      <c r="A40" s="159"/>
      <c r="B40" s="171"/>
      <c r="C40" s="84" t="str">
        <f t="shared" si="0"/>
        <v>Polices des non-propriétaires</v>
      </c>
      <c r="D40" s="398" t="s">
        <v>121</v>
      </c>
      <c r="E40" s="467"/>
      <c r="F40" s="468"/>
      <c r="G40" s="389"/>
      <c r="H40" s="469"/>
      <c r="I40" s="468"/>
      <c r="L40" s="71" t="s">
        <v>351</v>
      </c>
      <c r="M40" s="59" t="s">
        <v>340</v>
      </c>
    </row>
    <row r="41" spans="1:13" ht="15" customHeight="1" x14ac:dyDescent="0.3">
      <c r="A41" s="159"/>
      <c r="B41" s="171"/>
      <c r="C41" s="84" t="str">
        <f t="shared" si="0"/>
        <v>Autres</v>
      </c>
      <c r="D41" s="398" t="s">
        <v>122</v>
      </c>
      <c r="E41" s="470"/>
      <c r="F41" s="471"/>
      <c r="G41" s="389"/>
      <c r="H41" s="472"/>
      <c r="I41" s="471"/>
      <c r="L41" s="71" t="s">
        <v>352</v>
      </c>
      <c r="M41" s="59" t="s">
        <v>341</v>
      </c>
    </row>
    <row r="42" spans="1:13" ht="12.75" customHeight="1" x14ac:dyDescent="0.3">
      <c r="A42" s="159"/>
      <c r="B42" s="171"/>
      <c r="C42" s="194"/>
      <c r="D42" s="194"/>
      <c r="E42" s="158"/>
      <c r="F42" s="19"/>
      <c r="G42" s="19"/>
      <c r="H42" s="19"/>
      <c r="I42" s="19"/>
      <c r="L42" s="59"/>
      <c r="M42" s="59"/>
    </row>
    <row r="43" spans="1:13" ht="14.25" customHeight="1" x14ac:dyDescent="0.35">
      <c r="A43" s="159"/>
      <c r="B43" s="12"/>
      <c r="C43" s="75" t="str">
        <f>+IF(Langage=0,L43,M43)</f>
        <v>Effectuer le calcul suivant pour chaque catégorie de véhicules:</v>
      </c>
      <c r="D43" s="13"/>
      <c r="E43" s="13"/>
      <c r="F43" s="13"/>
      <c r="G43" s="13"/>
      <c r="H43" s="13"/>
      <c r="I43" s="14"/>
      <c r="L43" s="85" t="s">
        <v>379</v>
      </c>
      <c r="M43" s="199" t="s">
        <v>380</v>
      </c>
    </row>
    <row r="44" spans="1:13" ht="15" customHeight="1" x14ac:dyDescent="0.3">
      <c r="A44" s="449"/>
      <c r="B44" s="15"/>
      <c r="C44" s="87"/>
      <c r="D44" s="76"/>
      <c r="E44" s="88"/>
      <c r="F44" s="88"/>
      <c r="G44" s="89" t="str">
        <f>+IF(Langage=0,L44,M44)</f>
        <v>tarif moyen au 31 décembre 2024 calculé sur la base des contrats en vigueur le 31 décembre 2023</v>
      </c>
      <c r="H44" s="215" t="s">
        <v>134</v>
      </c>
      <c r="I44" s="440"/>
      <c r="L44" s="91" t="str">
        <f>"tarif moyen au 31 décembre "&amp;_AF+1&amp;" calculé sur la base des contrats en vigueur le 31 décembre "&amp;_AF</f>
        <v>tarif moyen au 31 décembre 2024 calculé sur la base des contrats en vigueur le 31 décembre 2023</v>
      </c>
      <c r="M44" s="522" t="str">
        <f>"average rate at December 31, "&amp;_AF+1&amp;" based on contracts in effect on December 31, "&amp;_AF</f>
        <v>average rate at December 31, 2024 based on contracts in effect on December 31, 2023</v>
      </c>
    </row>
    <row r="45" spans="1:13" ht="12.75" customHeight="1" x14ac:dyDescent="0.3">
      <c r="A45" s="178"/>
      <c r="B45" s="16"/>
      <c r="C45" s="76"/>
      <c r="D45" s="76"/>
      <c r="E45" s="90"/>
      <c r="F45" s="90"/>
      <c r="G45" s="89" t="str">
        <f>+IF(Langage=0,L45,M45)</f>
        <v>tarif moyen au 31 décembre 2023 calculé sur la base des contrats en vigueur le 31 décembre 2023</v>
      </c>
      <c r="H45" s="17"/>
      <c r="I45" s="18"/>
      <c r="L45" s="91" t="str">
        <f>"tarif moyen au 31 décembre "&amp;_AF&amp;" calculé sur la base des contrats en vigueur le 31 décembre "&amp;_AF</f>
        <v>tarif moyen au 31 décembre 2023 calculé sur la base des contrats en vigueur le 31 décembre 2023</v>
      </c>
      <c r="M45" s="522" t="str">
        <f>"average rate at December 31, "&amp;_AF&amp;" based on contracts in effect on December 31, "&amp;_AF</f>
        <v>average rate at December 31, 2023 based on contracts in effect on December 31, 2023</v>
      </c>
    </row>
    <row r="46" spans="1:13" ht="12.75" customHeight="1" x14ac:dyDescent="0.3">
      <c r="A46" s="159"/>
      <c r="B46" s="171"/>
      <c r="C46" s="194"/>
      <c r="D46" s="194"/>
      <c r="E46" s="158"/>
      <c r="F46" s="19"/>
      <c r="G46" s="19"/>
      <c r="H46" s="19"/>
      <c r="I46" s="19"/>
      <c r="L46" s="59"/>
      <c r="M46" s="59"/>
    </row>
    <row r="47" spans="1:13" ht="12.75" customHeight="1" x14ac:dyDescent="0.3">
      <c r="A47" s="159"/>
      <c r="B47" s="171"/>
      <c r="C47" s="188" t="str">
        <f>+IF(Langage=0,L47,M47)</f>
        <v>Commentaire :</v>
      </c>
      <c r="D47" s="189"/>
      <c r="E47" s="183"/>
      <c r="F47" s="161"/>
      <c r="G47" s="161"/>
      <c r="H47" s="19"/>
      <c r="I47" s="19"/>
      <c r="L47" s="59" t="s">
        <v>106</v>
      </c>
      <c r="M47" s="59" t="s">
        <v>353</v>
      </c>
    </row>
    <row r="48" spans="1:13" ht="12.75" customHeight="1" x14ac:dyDescent="0.3">
      <c r="A48" s="159"/>
      <c r="B48" s="171"/>
      <c r="C48" s="556" t="s">
        <v>138</v>
      </c>
      <c r="D48" s="556"/>
      <c r="E48" s="556"/>
      <c r="F48" s="556"/>
      <c r="G48" s="556"/>
      <c r="H48" s="556"/>
      <c r="I48" s="556"/>
    </row>
    <row r="49" spans="1:9" ht="36" customHeight="1" x14ac:dyDescent="0.3">
      <c r="A49" s="24" t="s">
        <v>123</v>
      </c>
      <c r="B49" s="171"/>
      <c r="C49" s="553"/>
      <c r="D49" s="554"/>
      <c r="E49" s="554"/>
      <c r="F49" s="554"/>
      <c r="G49" s="554"/>
      <c r="H49" s="554"/>
      <c r="I49" s="555"/>
    </row>
    <row r="50" spans="1:9" x14ac:dyDescent="0.3">
      <c r="A50" s="159"/>
      <c r="B50" s="171"/>
      <c r="C50" s="194"/>
      <c r="D50" s="194"/>
      <c r="E50" s="158"/>
      <c r="F50" s="19"/>
      <c r="G50" s="19"/>
      <c r="H50" s="19"/>
      <c r="I50" s="19"/>
    </row>
    <row r="51" spans="1:9" x14ac:dyDescent="0.3">
      <c r="A51" s="540" t="s">
        <v>668</v>
      </c>
      <c r="B51" s="540"/>
      <c r="C51" s="540"/>
      <c r="D51" s="540"/>
      <c r="E51" s="540"/>
      <c r="F51" s="540"/>
      <c r="G51" s="540"/>
      <c r="H51" s="540"/>
      <c r="I51" s="540"/>
    </row>
  </sheetData>
  <sheetProtection algorithmName="SHA-512" hashValue="0+5NLQPfa8lFp/+III2cdHsrjtv58G/bNWDmyWk7jMWD2X1kfdId5AB2p5cugFJk+0f058W5hlmpZcVIkkPn1A==" saltValue="8TH3npKGRJCF1EHSsnmtwA==" spinCount="100000" sheet="1" selectLockedCells="1"/>
  <mergeCells count="9">
    <mergeCell ref="E1:I1"/>
    <mergeCell ref="C48:I48"/>
    <mergeCell ref="F12:F13"/>
    <mergeCell ref="G15:I15"/>
    <mergeCell ref="A51:I51"/>
    <mergeCell ref="G16:I16"/>
    <mergeCell ref="E19:F19"/>
    <mergeCell ref="H19:I19"/>
    <mergeCell ref="C49:I49"/>
  </mergeCells>
  <dataValidations count="2">
    <dataValidation type="list" allowBlank="1" showInputMessage="1" showErrorMessage="1" prompt="OUI : Complétez la question 2d \ YES: Go to 2d_x000a_NON : Complétez la question 3 \ NO: Go to 3" sqref="E5" xr:uid="{00000000-0002-0000-0500-000000000000}">
      <formula1>$K$5:$K$7</formula1>
    </dataValidation>
    <dataValidation allowBlank="1" showInputMessage="1" showErrorMessage="1" prompt="Décimale : avec virgule" sqref="F11 F14 E12:E13" xr:uid="{00000000-0002-0000-0500-000001000000}"/>
  </dataValidations>
  <pageMargins left="0.7" right="0.7" top="0.75" bottom="0.75" header="0.3" footer="0.3"/>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O83"/>
  <sheetViews>
    <sheetView workbookViewId="0">
      <selection activeCell="E5" sqref="E5"/>
    </sheetView>
  </sheetViews>
  <sheetFormatPr baseColWidth="10" defaultColWidth="11" defaultRowHeight="14" outlineLevelCol="1" x14ac:dyDescent="0.3"/>
  <cols>
    <col min="1" max="1" width="3.58203125" style="131" customWidth="1"/>
    <col min="2" max="2" width="0.83203125" style="131" customWidth="1"/>
    <col min="3" max="3" width="47.33203125" style="131" customWidth="1"/>
    <col min="4" max="4" width="3.5" style="131" bestFit="1" customWidth="1"/>
    <col min="5" max="9" width="13.25" style="131" customWidth="1"/>
    <col min="10" max="10" width="11" style="131"/>
    <col min="11" max="11" width="42.25" style="131" hidden="1" customWidth="1" outlineLevel="1"/>
    <col min="12" max="12" width="25" style="131" hidden="1" customWidth="1" outlineLevel="1"/>
    <col min="13" max="13" width="113.58203125" style="131" hidden="1" customWidth="1" outlineLevel="1"/>
    <col min="14" max="14" width="109.33203125" style="131" hidden="1" customWidth="1" outlineLevel="1"/>
    <col min="15" max="15" width="11" style="131" collapsed="1"/>
    <col min="16" max="16384" width="11" style="131"/>
  </cols>
  <sheetData>
    <row r="1" spans="1:14" ht="25.5" customHeight="1" x14ac:dyDescent="0.3">
      <c r="A1" s="220"/>
      <c r="B1" s="221"/>
      <c r="C1" s="222" t="str">
        <f>+IF(Langage=0,M1,N1)</f>
        <v>Nom de l'assureur :</v>
      </c>
      <c r="D1" s="223"/>
      <c r="E1" s="558">
        <f>'100'!B10</f>
        <v>0</v>
      </c>
      <c r="F1" s="559"/>
      <c r="G1" s="559"/>
      <c r="H1" s="559"/>
      <c r="I1" s="560"/>
      <c r="M1" s="224" t="s">
        <v>1</v>
      </c>
      <c r="N1" s="225" t="s">
        <v>294</v>
      </c>
    </row>
    <row r="2" spans="1:14" ht="24" customHeight="1" x14ac:dyDescent="0.3">
      <c r="A2" s="226"/>
      <c r="B2" s="227"/>
      <c r="C2" s="228"/>
      <c r="D2" s="228"/>
      <c r="E2" s="229"/>
      <c r="F2" s="230"/>
      <c r="G2" s="230"/>
      <c r="H2" s="230"/>
      <c r="I2" s="230"/>
    </row>
    <row r="3" spans="1:14" ht="15" customHeight="1" x14ac:dyDescent="0.3">
      <c r="A3" s="231" t="s">
        <v>62</v>
      </c>
      <c r="B3" s="232"/>
      <c r="C3" s="233" t="str">
        <f>+IF(Langage=0,M3,N3)</f>
        <v>Avez-vous l'intention de débuter ou cesser d'exercer dans une ou des catégories de véhicules mentionnées en 1 ?</v>
      </c>
      <c r="D3" s="234"/>
      <c r="E3" s="234"/>
      <c r="F3" s="234"/>
      <c r="G3" s="234"/>
      <c r="H3" s="234"/>
      <c r="I3" s="234"/>
      <c r="M3" s="235" t="s">
        <v>141</v>
      </c>
      <c r="N3" s="131" t="s">
        <v>392</v>
      </c>
    </row>
    <row r="4" spans="1:14" ht="12.75" customHeight="1" x14ac:dyDescent="0.3">
      <c r="A4" s="226"/>
      <c r="B4" s="236"/>
      <c r="C4" s="237"/>
      <c r="D4" s="237"/>
      <c r="E4" s="238" t="s">
        <v>107</v>
      </c>
      <c r="F4" s="239"/>
      <c r="G4" s="239"/>
      <c r="H4" s="237"/>
      <c r="I4" s="237"/>
      <c r="K4" s="131" t="s">
        <v>393</v>
      </c>
    </row>
    <row r="5" spans="1:14" ht="15" customHeight="1" x14ac:dyDescent="0.3">
      <c r="A5" s="226"/>
      <c r="B5" s="236"/>
      <c r="C5" s="240" t="str">
        <f>+IF(Langage=0,M5,N5)</f>
        <v>OUI ou NON ?</v>
      </c>
      <c r="D5" s="432" t="s">
        <v>64</v>
      </c>
      <c r="E5" s="475"/>
      <c r="F5" s="237"/>
      <c r="G5" s="237"/>
      <c r="H5" s="237"/>
      <c r="I5" s="237"/>
      <c r="K5" s="131" t="s">
        <v>372</v>
      </c>
      <c r="M5" s="241" t="s">
        <v>126</v>
      </c>
      <c r="N5" s="131" t="s">
        <v>358</v>
      </c>
    </row>
    <row r="6" spans="1:14" ht="12.75" customHeight="1" x14ac:dyDescent="0.3">
      <c r="A6" s="226"/>
      <c r="B6" s="236"/>
      <c r="C6" s="242" t="str">
        <f>+IF(Langage=0,M6,N6)</f>
        <v>Dans l'affirmative, décrivez la (les) catégorie(s) visée(s) et la date de début ou de cessation :</v>
      </c>
      <c r="D6" s="243"/>
      <c r="E6" s="243"/>
      <c r="F6" s="243"/>
      <c r="G6" s="243"/>
      <c r="H6" s="237"/>
      <c r="I6" s="237"/>
      <c r="M6" s="244" t="s">
        <v>142</v>
      </c>
      <c r="N6" s="131" t="s">
        <v>394</v>
      </c>
    </row>
    <row r="7" spans="1:14" ht="12.75" customHeight="1" x14ac:dyDescent="0.3">
      <c r="A7" s="226"/>
      <c r="B7" s="236"/>
      <c r="C7" s="573" t="s">
        <v>108</v>
      </c>
      <c r="D7" s="573"/>
      <c r="E7" s="573"/>
      <c r="F7" s="573"/>
      <c r="G7" s="573"/>
      <c r="H7" s="573"/>
      <c r="I7" s="573"/>
    </row>
    <row r="8" spans="1:14" ht="24" customHeight="1" x14ac:dyDescent="0.3">
      <c r="A8" s="27" t="s">
        <v>157</v>
      </c>
      <c r="B8" s="236"/>
      <c r="C8" s="553"/>
      <c r="D8" s="554"/>
      <c r="E8" s="554"/>
      <c r="F8" s="554"/>
      <c r="G8" s="554"/>
      <c r="H8" s="554"/>
      <c r="I8" s="555"/>
    </row>
    <row r="9" spans="1:14" ht="24" customHeight="1" x14ac:dyDescent="0.3">
      <c r="A9" s="226"/>
      <c r="B9" s="236"/>
      <c r="C9" s="245"/>
      <c r="D9" s="245"/>
      <c r="E9" s="245"/>
      <c r="F9" s="245"/>
      <c r="G9" s="245"/>
      <c r="H9" s="245"/>
      <c r="I9" s="245"/>
    </row>
    <row r="10" spans="1:14" ht="15" customHeight="1" x14ac:dyDescent="0.3">
      <c r="A10" s="231" t="s">
        <v>143</v>
      </c>
      <c r="B10" s="246"/>
      <c r="C10" s="233" t="str">
        <f>+IF(Langage=0,M10,N10)</f>
        <v>RENSEIGNEMENTS COMPLÉMENTAIRES</v>
      </c>
      <c r="D10" s="234"/>
      <c r="E10" s="247"/>
      <c r="F10" s="247"/>
      <c r="G10" s="247"/>
      <c r="H10" s="248"/>
      <c r="I10" s="248"/>
      <c r="M10" s="235" t="s">
        <v>144</v>
      </c>
      <c r="N10" s="131" t="s">
        <v>395</v>
      </c>
    </row>
    <row r="11" spans="1:14" ht="12.75" customHeight="1" x14ac:dyDescent="0.3">
      <c r="A11" s="226"/>
      <c r="B11" s="227"/>
      <c r="C11" s="249"/>
      <c r="D11" s="249"/>
      <c r="E11" s="250"/>
      <c r="F11" s="250"/>
      <c r="G11" s="250"/>
      <c r="H11" s="249"/>
      <c r="I11" s="249"/>
    </row>
    <row r="12" spans="1:14" ht="15" customHeight="1" x14ac:dyDescent="0.3">
      <c r="A12" s="231" t="s">
        <v>145</v>
      </c>
      <c r="B12" s="232"/>
      <c r="C12" s="251" t="str">
        <f>+IF(Langage=0,M12,N12)</f>
        <v>Quel est le mode de distribution principal utilisé pour vos affaires en assurance automobile au Québec ?</v>
      </c>
      <c r="D12" s="252"/>
      <c r="E12" s="252"/>
      <c r="F12" s="252"/>
      <c r="G12" s="252"/>
      <c r="H12" s="252"/>
      <c r="I12" s="252"/>
      <c r="M12" s="235" t="s">
        <v>146</v>
      </c>
      <c r="N12" s="131" t="s">
        <v>396</v>
      </c>
    </row>
    <row r="13" spans="1:14" ht="12.75" customHeight="1" x14ac:dyDescent="0.3">
      <c r="A13" s="226"/>
      <c r="B13" s="236"/>
      <c r="C13" s="237"/>
      <c r="D13" s="237"/>
      <c r="E13" s="238" t="s">
        <v>107</v>
      </c>
      <c r="F13" s="239"/>
      <c r="G13" s="239"/>
      <c r="H13" s="237"/>
      <c r="I13" s="237"/>
    </row>
    <row r="14" spans="1:14" ht="15" customHeight="1" x14ac:dyDescent="0.3">
      <c r="A14" s="226"/>
      <c r="B14" s="236"/>
      <c r="C14" s="22"/>
      <c r="D14" s="433" t="s">
        <v>65</v>
      </c>
      <c r="E14" s="476"/>
      <c r="F14" s="253"/>
      <c r="G14" s="239"/>
      <c r="H14" s="237"/>
      <c r="I14" s="237"/>
      <c r="K14" s="131" t="s">
        <v>397</v>
      </c>
    </row>
    <row r="15" spans="1:14" ht="12.75" customHeight="1" x14ac:dyDescent="0.3">
      <c r="A15" s="226"/>
      <c r="B15" s="236"/>
      <c r="C15" s="237"/>
      <c r="D15" s="237"/>
      <c r="E15" s="254"/>
      <c r="F15" s="239"/>
      <c r="G15" s="239"/>
      <c r="H15" s="237"/>
      <c r="I15" s="237"/>
      <c r="K15" s="131" t="s">
        <v>398</v>
      </c>
    </row>
    <row r="16" spans="1:14" ht="15" customHeight="1" x14ac:dyDescent="0.3">
      <c r="A16" s="231" t="s">
        <v>147</v>
      </c>
      <c r="B16" s="232"/>
      <c r="C16" s="251" t="str">
        <f>+IF(Langage=0,M16,N16)</f>
        <v>Dans vos processus de souscription et de tarification, utilisez-vous la télématique ?</v>
      </c>
      <c r="D16" s="255"/>
      <c r="E16" s="255"/>
      <c r="F16" s="255"/>
      <c r="G16" s="256"/>
      <c r="H16" s="252"/>
      <c r="I16" s="252"/>
      <c r="M16" s="235" t="s">
        <v>399</v>
      </c>
      <c r="N16" s="131" t="s">
        <v>400</v>
      </c>
    </row>
    <row r="17" spans="1:14" ht="12.75" customHeight="1" x14ac:dyDescent="0.3">
      <c r="A17" s="257"/>
      <c r="B17" s="258"/>
      <c r="C17" s="259"/>
      <c r="D17" s="259"/>
      <c r="E17" s="260" t="s">
        <v>107</v>
      </c>
      <c r="F17" s="261"/>
      <c r="G17" s="261"/>
      <c r="H17" s="259"/>
      <c r="I17" s="259"/>
    </row>
    <row r="18" spans="1:14" ht="15" customHeight="1" x14ac:dyDescent="0.3">
      <c r="A18" s="226"/>
      <c r="B18" s="236"/>
      <c r="C18" s="240" t="str">
        <f>+IF(Langage=0,M18,N18)</f>
        <v>OUI ou NON ?</v>
      </c>
      <c r="D18" s="433" t="s">
        <v>66</v>
      </c>
      <c r="E18" s="477"/>
      <c r="F18" s="253"/>
      <c r="G18" s="239"/>
      <c r="H18" s="237"/>
      <c r="I18" s="237"/>
      <c r="K18" s="131" t="s">
        <v>371</v>
      </c>
      <c r="L18" s="131" t="s">
        <v>402</v>
      </c>
      <c r="M18" s="241" t="s">
        <v>126</v>
      </c>
      <c r="N18" s="131" t="s">
        <v>358</v>
      </c>
    </row>
    <row r="19" spans="1:14" ht="15" customHeight="1" x14ac:dyDescent="0.3">
      <c r="A19" s="226"/>
      <c r="B19" s="236"/>
      <c r="C19" s="240" t="str">
        <f>+IF(Langage=0,M19,N19)</f>
        <v>Dans l'affirmative, depuis quand ?</v>
      </c>
      <c r="D19" s="432" t="s">
        <v>158</v>
      </c>
      <c r="E19" s="581"/>
      <c r="F19" s="582"/>
      <c r="G19" s="239"/>
      <c r="H19" s="237"/>
      <c r="I19" s="237"/>
      <c r="K19" s="131" t="s">
        <v>372</v>
      </c>
      <c r="L19" s="131" t="s">
        <v>403</v>
      </c>
      <c r="M19" s="241" t="s">
        <v>148</v>
      </c>
      <c r="N19" s="131" t="s">
        <v>401</v>
      </c>
    </row>
    <row r="20" spans="1:14" ht="15" customHeight="1" x14ac:dyDescent="0.3">
      <c r="A20" s="226"/>
      <c r="B20" s="236"/>
      <c r="C20" s="240" t="str">
        <f>+IF(Langage=0,M20,N20)</f>
        <v>Quelle technologie utilisez-vous ?</v>
      </c>
      <c r="D20" s="432" t="s">
        <v>159</v>
      </c>
      <c r="E20" s="574"/>
      <c r="F20" s="575"/>
      <c r="G20" s="239"/>
      <c r="H20" s="237"/>
      <c r="I20" s="237"/>
      <c r="L20" s="131" t="s">
        <v>404</v>
      </c>
      <c r="M20" s="241" t="s">
        <v>149</v>
      </c>
      <c r="N20" s="131" t="s">
        <v>407</v>
      </c>
    </row>
    <row r="21" spans="1:14" ht="15" customHeight="1" x14ac:dyDescent="0.3">
      <c r="A21" s="226"/>
      <c r="B21" s="236"/>
      <c r="C21" s="240"/>
      <c r="D21" s="445"/>
      <c r="E21" s="478"/>
      <c r="F21" s="478"/>
      <c r="G21" s="239"/>
      <c r="H21" s="237"/>
      <c r="I21" s="237"/>
      <c r="L21" s="131" t="s">
        <v>405</v>
      </c>
      <c r="M21" s="241"/>
    </row>
    <row r="22" spans="1:14" ht="15" customHeight="1" x14ac:dyDescent="0.3">
      <c r="A22" s="226"/>
      <c r="B22" s="236"/>
      <c r="C22" s="242" t="str">
        <f>+IF(Langage=0,M22,N22)</f>
        <v>Veuillez expliquer en quelques mots le fonctionnement de votre programme de télématique.</v>
      </c>
      <c r="D22" s="445"/>
      <c r="E22" s="479"/>
      <c r="F22" s="479"/>
      <c r="G22" s="239"/>
      <c r="H22" s="237"/>
      <c r="I22" s="237"/>
      <c r="L22" s="131" t="s">
        <v>406</v>
      </c>
      <c r="M22" s="241" t="s">
        <v>701</v>
      </c>
      <c r="N22" s="131" t="s">
        <v>700</v>
      </c>
    </row>
    <row r="23" spans="1:14" ht="12.75" customHeight="1" x14ac:dyDescent="0.3">
      <c r="A23" s="226"/>
      <c r="B23" s="236"/>
      <c r="C23" s="573" t="s">
        <v>124</v>
      </c>
      <c r="D23" s="573"/>
      <c r="E23" s="573"/>
      <c r="F23" s="573"/>
      <c r="G23" s="573"/>
      <c r="H23" s="573"/>
      <c r="I23" s="573"/>
    </row>
    <row r="24" spans="1:14" ht="36" customHeight="1" x14ac:dyDescent="0.3">
      <c r="A24" s="28" t="s">
        <v>160</v>
      </c>
      <c r="B24" s="237"/>
      <c r="C24" s="553"/>
      <c r="D24" s="554"/>
      <c r="E24" s="586"/>
      <c r="F24" s="586"/>
      <c r="G24" s="554"/>
      <c r="H24" s="554"/>
      <c r="I24" s="555"/>
    </row>
    <row r="25" spans="1:14" ht="15" customHeight="1" x14ac:dyDescent="0.3">
      <c r="A25" s="226"/>
      <c r="B25" s="236"/>
      <c r="C25" s="240"/>
      <c r="D25" s="445"/>
      <c r="E25" s="478"/>
      <c r="F25" s="478"/>
      <c r="G25" s="239"/>
      <c r="H25" s="237"/>
      <c r="I25" s="237"/>
      <c r="M25" s="241"/>
    </row>
    <row r="26" spans="1:14" ht="12.75" customHeight="1" x14ac:dyDescent="0.3">
      <c r="A26" s="226"/>
      <c r="B26" s="236"/>
      <c r="C26" s="242" t="str">
        <f>+IF(Langage=0,M26,N26)</f>
        <v xml:space="preserve">Veuillez indiquer le nombre de polices basées sur la télématique et le pourcentage que celles-ci représentent dans votre portefeuille. </v>
      </c>
      <c r="D26" s="243"/>
      <c r="E26" s="189"/>
      <c r="F26" s="243"/>
      <c r="G26" s="243"/>
      <c r="H26" s="243"/>
      <c r="I26" s="243"/>
      <c r="M26" s="244" t="s">
        <v>150</v>
      </c>
      <c r="N26" s="131" t="s">
        <v>408</v>
      </c>
    </row>
    <row r="27" spans="1:14" ht="12.75" customHeight="1" x14ac:dyDescent="0.3">
      <c r="A27" s="226"/>
      <c r="B27" s="236"/>
      <c r="C27" s="242" t="str">
        <f>+IF(Langage=0,M27,N27)</f>
        <v>Ces données doivent être fournies pour chacune des années depuis que vous offrez des produits à composante télématique.</v>
      </c>
      <c r="D27" s="243"/>
      <c r="E27" s="243"/>
      <c r="F27" s="243"/>
      <c r="G27" s="243"/>
      <c r="H27" s="243"/>
      <c r="I27" s="243"/>
      <c r="M27" s="244" t="s">
        <v>151</v>
      </c>
      <c r="N27" s="131" t="s">
        <v>409</v>
      </c>
    </row>
    <row r="28" spans="1:14" ht="12.75" customHeight="1" x14ac:dyDescent="0.3">
      <c r="A28" s="226"/>
      <c r="B28" s="236"/>
      <c r="C28" s="573" t="s">
        <v>135</v>
      </c>
      <c r="D28" s="573"/>
      <c r="E28" s="573"/>
      <c r="F28" s="573"/>
      <c r="G28" s="573"/>
      <c r="H28" s="573"/>
      <c r="I28" s="573"/>
    </row>
    <row r="29" spans="1:14" ht="36" customHeight="1" x14ac:dyDescent="0.3">
      <c r="A29" s="28" t="s">
        <v>161</v>
      </c>
      <c r="B29" s="237"/>
      <c r="C29" s="553"/>
      <c r="D29" s="554"/>
      <c r="E29" s="554"/>
      <c r="F29" s="554"/>
      <c r="G29" s="554"/>
      <c r="H29" s="554"/>
      <c r="I29" s="555"/>
    </row>
    <row r="30" spans="1:14" ht="12.75" customHeight="1" x14ac:dyDescent="0.3">
      <c r="A30" s="226"/>
      <c r="B30" s="236"/>
      <c r="C30" s="262"/>
      <c r="D30" s="262"/>
      <c r="E30" s="238" t="s">
        <v>107</v>
      </c>
      <c r="F30" s="239"/>
      <c r="G30" s="239"/>
      <c r="H30" s="237"/>
      <c r="I30" s="237"/>
    </row>
    <row r="31" spans="1:14" ht="15" customHeight="1" x14ac:dyDescent="0.3">
      <c r="A31" s="226"/>
      <c r="B31" s="236"/>
      <c r="C31" s="240" t="str">
        <f>+IF(Langage=0,M31,N31)</f>
        <v>Dans la négative, prévoyez-vous l'utiliser ?</v>
      </c>
      <c r="D31" s="432" t="s">
        <v>162</v>
      </c>
      <c r="E31" s="581"/>
      <c r="F31" s="583"/>
      <c r="G31" s="584"/>
      <c r="H31" s="237"/>
      <c r="I31" s="237"/>
      <c r="K31" s="131" t="s">
        <v>372</v>
      </c>
      <c r="M31" s="241" t="s">
        <v>152</v>
      </c>
      <c r="N31" s="131" t="s">
        <v>410</v>
      </c>
    </row>
    <row r="32" spans="1:14" ht="15" customHeight="1" x14ac:dyDescent="0.3">
      <c r="A32" s="226"/>
      <c r="B32" s="236"/>
      <c r="C32" s="240" t="str">
        <f>+IF(Langage=0,M32,N32)</f>
        <v>Si oui, quelle technologie prévoyez-vous utiliser ?</v>
      </c>
      <c r="D32" s="432" t="s">
        <v>196</v>
      </c>
      <c r="E32" s="576"/>
      <c r="F32" s="577"/>
      <c r="G32" s="253"/>
      <c r="H32" s="237"/>
      <c r="I32" s="237"/>
      <c r="K32" s="131" t="s">
        <v>411</v>
      </c>
      <c r="M32" s="241" t="s">
        <v>153</v>
      </c>
      <c r="N32" s="131" t="s">
        <v>415</v>
      </c>
    </row>
    <row r="33" spans="1:14" ht="12.75" customHeight="1" x14ac:dyDescent="0.3">
      <c r="A33" s="226"/>
      <c r="B33" s="236"/>
      <c r="C33" s="237"/>
      <c r="D33" s="237"/>
      <c r="E33" s="237"/>
      <c r="F33" s="237"/>
      <c r="G33" s="239"/>
      <c r="H33" s="237"/>
      <c r="I33" s="237"/>
      <c r="K33" s="131" t="s">
        <v>412</v>
      </c>
    </row>
    <row r="34" spans="1:14" ht="19.5" customHeight="1" x14ac:dyDescent="0.3">
      <c r="A34" s="231" t="s">
        <v>154</v>
      </c>
      <c r="B34" s="232"/>
      <c r="C34" s="251" t="str">
        <f>+IF(Langage=0,M34,N34)</f>
        <v xml:space="preserve">Si une personne se déclare non genrée / non binaire, de quelle façon établissez-vous sa prime d'assurance automobile ? Qu'en est-il si une personne refuse </v>
      </c>
      <c r="D34" s="252"/>
      <c r="E34" s="252"/>
      <c r="F34" s="252"/>
      <c r="G34" s="252"/>
      <c r="H34" s="252"/>
      <c r="I34" s="252"/>
      <c r="K34" s="131" t="s">
        <v>413</v>
      </c>
      <c r="M34" s="444" t="s">
        <v>706</v>
      </c>
      <c r="N34" s="131" t="s">
        <v>707</v>
      </c>
    </row>
    <row r="35" spans="1:14" ht="12" customHeight="1" x14ac:dyDescent="0.3">
      <c r="A35" s="231"/>
      <c r="B35" s="232"/>
      <c r="C35" s="251" t="str">
        <f>+IF(Langage=0,M35,N35)</f>
        <v>de donner son genre ?</v>
      </c>
      <c r="D35" s="252"/>
      <c r="E35" s="252"/>
      <c r="F35" s="252"/>
      <c r="G35" s="252"/>
      <c r="H35" s="252"/>
      <c r="I35" s="252"/>
      <c r="K35" s="131" t="s">
        <v>414</v>
      </c>
      <c r="M35" s="444" t="s">
        <v>708</v>
      </c>
    </row>
    <row r="36" spans="1:14" ht="12.75" customHeight="1" x14ac:dyDescent="0.3">
      <c r="A36" s="226"/>
      <c r="B36" s="236"/>
      <c r="C36" s="242" t="str">
        <f>+IF(Langage=0,M36,N36)</f>
        <v>Commentaire :</v>
      </c>
      <c r="D36" s="243"/>
      <c r="E36" s="239"/>
      <c r="F36" s="228"/>
      <c r="G36" s="228"/>
      <c r="H36" s="237"/>
      <c r="I36" s="237"/>
      <c r="M36" s="244" t="s">
        <v>106</v>
      </c>
      <c r="N36" s="131" t="s">
        <v>353</v>
      </c>
    </row>
    <row r="37" spans="1:14" ht="12.75" customHeight="1" x14ac:dyDescent="0.3">
      <c r="A37" s="226"/>
      <c r="B37" s="236"/>
      <c r="C37" s="573" t="s">
        <v>138</v>
      </c>
      <c r="D37" s="573"/>
      <c r="E37" s="573"/>
      <c r="F37" s="573"/>
      <c r="G37" s="573"/>
      <c r="H37" s="573"/>
      <c r="I37" s="573"/>
    </row>
    <row r="38" spans="1:14" ht="36" customHeight="1" x14ac:dyDescent="0.3">
      <c r="A38" s="27" t="s">
        <v>67</v>
      </c>
      <c r="B38" s="236"/>
      <c r="C38" s="553"/>
      <c r="D38" s="554"/>
      <c r="E38" s="554"/>
      <c r="F38" s="554"/>
      <c r="G38" s="554"/>
      <c r="H38" s="554"/>
      <c r="I38" s="555"/>
    </row>
    <row r="39" spans="1:14" ht="12.75" customHeight="1" x14ac:dyDescent="0.3">
      <c r="A39" s="226"/>
      <c r="B39" s="236"/>
      <c r="C39" s="237"/>
      <c r="D39" s="237"/>
      <c r="E39" s="239"/>
      <c r="F39" s="239"/>
      <c r="G39" s="239"/>
      <c r="H39" s="237"/>
      <c r="I39" s="237"/>
    </row>
    <row r="40" spans="1:14" ht="15" customHeight="1" x14ac:dyDescent="0.3">
      <c r="A40" s="231" t="s">
        <v>155</v>
      </c>
      <c r="B40" s="232"/>
      <c r="C40" s="251" t="str">
        <f>+IF(Langage=0,M40,N40)</f>
        <v>En assurance automobile, est-ce que vous avez développé des produits basés sur les principes de la diversité, de l'équité</v>
      </c>
      <c r="D40" s="252"/>
      <c r="E40" s="252"/>
      <c r="F40" s="252"/>
      <c r="G40" s="252"/>
      <c r="H40" s="252"/>
      <c r="I40" s="252"/>
      <c r="M40" s="235" t="s">
        <v>702</v>
      </c>
      <c r="N40" s="131" t="s">
        <v>705</v>
      </c>
    </row>
    <row r="41" spans="1:14" ht="15" customHeight="1" x14ac:dyDescent="0.3">
      <c r="A41" s="231"/>
      <c r="B41" s="232"/>
      <c r="C41" s="251" t="str">
        <f>+IF(Langage=0,M41,N41)</f>
        <v>et de l'inclusion (DEI) ?</v>
      </c>
      <c r="D41" s="252"/>
      <c r="E41" s="252"/>
      <c r="F41" s="256"/>
      <c r="G41" s="256"/>
      <c r="H41" s="252"/>
      <c r="I41" s="252"/>
      <c r="M41" s="235" t="s">
        <v>703</v>
      </c>
      <c r="N41" s="131" t="s">
        <v>704</v>
      </c>
    </row>
    <row r="42" spans="1:14" ht="15" customHeight="1" x14ac:dyDescent="0.3">
      <c r="A42" s="226"/>
      <c r="B42" s="236"/>
      <c r="E42" s="263" t="s">
        <v>107</v>
      </c>
      <c r="F42" s="253"/>
      <c r="G42" s="239"/>
      <c r="H42" s="237"/>
      <c r="I42" s="237"/>
      <c r="K42" s="131" t="s">
        <v>371</v>
      </c>
    </row>
    <row r="43" spans="1:14" ht="15" customHeight="1" x14ac:dyDescent="0.3">
      <c r="A43" s="226"/>
      <c r="B43" s="236"/>
      <c r="C43" s="240" t="str">
        <f>+IF(Langage=0,M43,N43)</f>
        <v>OUI ou NON ?</v>
      </c>
      <c r="D43" s="433" t="s">
        <v>68</v>
      </c>
      <c r="E43" s="477"/>
      <c r="F43" s="253"/>
      <c r="G43" s="239"/>
      <c r="H43" s="237"/>
      <c r="I43" s="237"/>
      <c r="K43" s="131" t="s">
        <v>372</v>
      </c>
      <c r="M43" s="241" t="s">
        <v>126</v>
      </c>
      <c r="N43" s="131" t="s">
        <v>358</v>
      </c>
    </row>
    <row r="44" spans="1:14" ht="30" customHeight="1" x14ac:dyDescent="0.3">
      <c r="A44" s="226"/>
      <c r="B44" s="236"/>
      <c r="C44" s="240" t="str">
        <f>+IF(Langage=0,M44,N44)</f>
        <v>Dans l'affirmative, quelles sont les actions entreprises
 en ce sens ?</v>
      </c>
      <c r="D44" s="434" t="s">
        <v>163</v>
      </c>
      <c r="E44" s="578"/>
      <c r="F44" s="579"/>
      <c r="G44" s="579"/>
      <c r="H44" s="579"/>
      <c r="I44" s="580"/>
      <c r="M44" s="264" t="s">
        <v>695</v>
      </c>
      <c r="N44" s="131" t="s">
        <v>416</v>
      </c>
    </row>
    <row r="45" spans="1:14" ht="12.75" customHeight="1" x14ac:dyDescent="0.3">
      <c r="A45" s="226"/>
      <c r="B45" s="236"/>
      <c r="C45" s="242" t="str">
        <f>+IF(Langage=0,M45,N45)</f>
        <v>Commentaire :</v>
      </c>
      <c r="D45" s="243"/>
      <c r="E45" s="239"/>
      <c r="F45" s="228"/>
      <c r="G45" s="228"/>
      <c r="H45" s="237"/>
      <c r="I45" s="237"/>
      <c r="M45" s="244" t="s">
        <v>106</v>
      </c>
      <c r="N45" s="131" t="s">
        <v>353</v>
      </c>
    </row>
    <row r="46" spans="1:14" ht="12.75" customHeight="1" x14ac:dyDescent="0.3">
      <c r="A46" s="226"/>
      <c r="B46" s="236"/>
      <c r="C46" s="573" t="s">
        <v>165</v>
      </c>
      <c r="D46" s="573"/>
      <c r="E46" s="573"/>
      <c r="F46" s="573"/>
      <c r="G46" s="573"/>
      <c r="H46" s="573"/>
      <c r="I46" s="573"/>
    </row>
    <row r="47" spans="1:14" ht="36" customHeight="1" x14ac:dyDescent="0.3">
      <c r="A47" s="27" t="s">
        <v>164</v>
      </c>
      <c r="B47" s="236"/>
      <c r="C47" s="553"/>
      <c r="D47" s="554"/>
      <c r="E47" s="554"/>
      <c r="F47" s="554"/>
      <c r="G47" s="554"/>
      <c r="H47" s="554"/>
      <c r="I47" s="555"/>
    </row>
    <row r="48" spans="1:14" ht="12.75" customHeight="1" x14ac:dyDescent="0.3">
      <c r="A48" s="226"/>
      <c r="B48" s="265"/>
      <c r="C48" s="266"/>
      <c r="D48" s="266"/>
      <c r="E48" s="266"/>
      <c r="F48" s="266"/>
      <c r="G48" s="266"/>
      <c r="H48" s="266"/>
      <c r="I48" s="266"/>
    </row>
    <row r="49" spans="1:14" ht="15" customHeight="1" x14ac:dyDescent="0.3">
      <c r="A49" s="231" t="s">
        <v>156</v>
      </c>
      <c r="B49" s="232"/>
      <c r="C49" s="251" t="str">
        <f>+IF(Langage=0,M49,N49)</f>
        <v>De quelle façon expliquez-vous la tendance observée au cours des dernières années en ce qui a trait à la fréquence des réclamations, la</v>
      </c>
      <c r="D49" s="252"/>
      <c r="E49" s="252"/>
      <c r="F49" s="252"/>
      <c r="G49" s="252"/>
      <c r="H49" s="252"/>
      <c r="I49" s="252"/>
      <c r="M49" s="235" t="s">
        <v>696</v>
      </c>
      <c r="N49" s="131" t="s">
        <v>699</v>
      </c>
    </row>
    <row r="50" spans="1:14" ht="15" customHeight="1" x14ac:dyDescent="0.3">
      <c r="A50" s="231"/>
      <c r="B50" s="232"/>
      <c r="C50" s="251" t="str">
        <f>+IF(Langage=0,M50,N50)</f>
        <v xml:space="preserve">sévérité des sinistres et le ratio sinistres à primes ? Quelle sera l'évolution de ces tendances au cours des prochaines années ? </v>
      </c>
      <c r="D50" s="252"/>
      <c r="E50" s="252"/>
      <c r="F50" s="252"/>
      <c r="G50" s="252"/>
      <c r="H50" s="252"/>
      <c r="I50" s="252"/>
      <c r="M50" s="235" t="s">
        <v>698</v>
      </c>
      <c r="N50" s="131" t="s">
        <v>697</v>
      </c>
    </row>
    <row r="51" spans="1:14" ht="12.75" customHeight="1" x14ac:dyDescent="0.3">
      <c r="A51" s="226"/>
      <c r="B51" s="236"/>
      <c r="C51" s="242" t="str">
        <f>+IF(Langage=0,M51,N51)</f>
        <v>Commentaire :</v>
      </c>
      <c r="D51" s="243"/>
      <c r="E51" s="239"/>
      <c r="F51" s="228"/>
      <c r="G51" s="228"/>
      <c r="H51" s="237"/>
      <c r="I51" s="237"/>
      <c r="M51" s="244" t="s">
        <v>106</v>
      </c>
      <c r="N51" s="131" t="s">
        <v>353</v>
      </c>
    </row>
    <row r="52" spans="1:14" ht="12.75" customHeight="1" x14ac:dyDescent="0.3">
      <c r="A52" s="226"/>
      <c r="B52" s="236"/>
      <c r="C52" s="573" t="s">
        <v>687</v>
      </c>
      <c r="D52" s="573"/>
      <c r="E52" s="573"/>
      <c r="F52" s="573"/>
      <c r="G52" s="573"/>
      <c r="H52" s="573"/>
      <c r="I52" s="573"/>
    </row>
    <row r="53" spans="1:14" ht="36" customHeight="1" x14ac:dyDescent="0.3">
      <c r="A53" s="27" t="s">
        <v>69</v>
      </c>
      <c r="B53" s="236"/>
      <c r="C53" s="553"/>
      <c r="D53" s="554"/>
      <c r="E53" s="554"/>
      <c r="F53" s="554"/>
      <c r="G53" s="554"/>
      <c r="H53" s="554"/>
      <c r="I53" s="555"/>
    </row>
    <row r="54" spans="1:14" ht="12.75" customHeight="1" x14ac:dyDescent="0.3">
      <c r="A54" s="238"/>
      <c r="B54" s="236"/>
      <c r="C54" s="190"/>
      <c r="D54" s="190"/>
      <c r="E54" s="190"/>
      <c r="F54" s="190"/>
      <c r="G54" s="190"/>
      <c r="H54" s="190"/>
      <c r="I54" s="190"/>
    </row>
    <row r="55" spans="1:14" ht="12.75" customHeight="1" x14ac:dyDescent="0.3">
      <c r="A55" s="238"/>
      <c r="B55" s="236"/>
      <c r="C55" s="190"/>
      <c r="D55" s="190"/>
      <c r="E55" s="190"/>
      <c r="F55" s="190"/>
      <c r="G55" s="190"/>
      <c r="H55" s="190"/>
      <c r="I55" s="190"/>
    </row>
    <row r="56" spans="1:14" s="527" customFormat="1" ht="12.75" customHeight="1" x14ac:dyDescent="0.3">
      <c r="A56" s="523" t="s">
        <v>710</v>
      </c>
      <c r="B56" s="524"/>
      <c r="C56" s="525" t="str">
        <f>+IF(Langage=0,M56,N56)</f>
        <v>Au cours de la dernière année, en ce qui a trait au vol complet d'automobile :</v>
      </c>
      <c r="D56" s="526"/>
      <c r="E56" s="526"/>
      <c r="F56" s="526"/>
      <c r="G56" s="526"/>
      <c r="H56" s="526"/>
      <c r="I56" s="526"/>
      <c r="M56" s="527" t="s">
        <v>711</v>
      </c>
      <c r="N56" s="527" t="s">
        <v>712</v>
      </c>
    </row>
    <row r="57" spans="1:14" s="527" customFormat="1" ht="12.75" customHeight="1" x14ac:dyDescent="0.3">
      <c r="A57" s="528"/>
      <c r="B57" s="529"/>
      <c r="C57" s="530"/>
      <c r="D57" s="530"/>
      <c r="E57" s="530"/>
      <c r="F57" s="530"/>
      <c r="G57" s="530"/>
      <c r="H57" s="530"/>
      <c r="I57" s="530"/>
    </row>
    <row r="58" spans="1:14" s="527" customFormat="1" ht="12.75" customHeight="1" x14ac:dyDescent="0.3">
      <c r="A58" s="528"/>
      <c r="B58" s="529"/>
      <c r="C58" s="531" t="str">
        <f>+IF(Langage=0,M58,N58)</f>
        <v>Quelle a été la hausse (en pourcentage) du nombre et du coût</v>
      </c>
      <c r="D58" s="530"/>
      <c r="E58" s="585" t="s">
        <v>107</v>
      </c>
      <c r="F58" s="585"/>
      <c r="G58" s="585"/>
      <c r="H58" s="585"/>
      <c r="I58" s="585"/>
      <c r="M58" s="527" t="s">
        <v>713</v>
      </c>
      <c r="N58" s="527" t="s">
        <v>714</v>
      </c>
    </row>
    <row r="59" spans="1:14" s="527" customFormat="1" ht="12.75" customHeight="1" x14ac:dyDescent="0.3">
      <c r="A59" s="528"/>
      <c r="B59" s="529"/>
      <c r="C59" s="531" t="str">
        <f>+IF(Langage=0,M59,N59)</f>
        <v>des réclamations ?</v>
      </c>
      <c r="D59" s="434" t="s">
        <v>715</v>
      </c>
      <c r="E59" s="578"/>
      <c r="F59" s="579"/>
      <c r="G59" s="579"/>
      <c r="H59" s="579"/>
      <c r="I59" s="580"/>
      <c r="M59" s="527" t="s">
        <v>716</v>
      </c>
      <c r="N59" s="527" t="s">
        <v>717</v>
      </c>
    </row>
    <row r="60" spans="1:14" s="527" customFormat="1" ht="12.75" customHeight="1" x14ac:dyDescent="0.3">
      <c r="A60" s="528"/>
      <c r="B60" s="529"/>
      <c r="C60" s="531"/>
      <c r="D60" s="530"/>
      <c r="E60" s="530"/>
      <c r="F60" s="530"/>
      <c r="G60" s="530"/>
      <c r="H60" s="530"/>
      <c r="I60" s="530"/>
    </row>
    <row r="61" spans="1:14" s="527" customFormat="1" ht="12.75" customHeight="1" x14ac:dyDescent="0.3">
      <c r="A61" s="528"/>
      <c r="B61" s="529"/>
      <c r="C61" s="531" t="str">
        <f>+IF(Langage=0,M61,N61)</f>
        <v>Quel pourcentage du nombre total de vos réclamations et du</v>
      </c>
      <c r="D61" s="530"/>
      <c r="E61" s="530"/>
      <c r="F61" s="530"/>
      <c r="G61" s="530"/>
      <c r="H61" s="530"/>
      <c r="I61" s="530"/>
      <c r="M61" s="527" t="s">
        <v>718</v>
      </c>
      <c r="N61" s="527" t="s">
        <v>719</v>
      </c>
    </row>
    <row r="62" spans="1:14" s="527" customFormat="1" ht="12.75" customHeight="1" x14ac:dyDescent="0.3">
      <c r="A62" s="528"/>
      <c r="B62" s="529"/>
      <c r="C62" s="531" t="str">
        <f>+IF(Langage=0,M62,N62)</f>
        <v>montant total des sinistres représente le vol d'automobile ?</v>
      </c>
      <c r="D62" s="434" t="s">
        <v>720</v>
      </c>
      <c r="E62" s="578"/>
      <c r="F62" s="579"/>
      <c r="G62" s="579"/>
      <c r="H62" s="579"/>
      <c r="I62" s="580"/>
      <c r="M62" s="527" t="s">
        <v>721</v>
      </c>
      <c r="N62" s="527" t="s">
        <v>722</v>
      </c>
    </row>
    <row r="63" spans="1:14" s="527" customFormat="1" ht="12.75" customHeight="1" x14ac:dyDescent="0.3">
      <c r="A63" s="528"/>
      <c r="B63" s="529"/>
      <c r="C63" s="530"/>
      <c r="D63" s="530"/>
      <c r="E63" s="530"/>
      <c r="F63" s="530"/>
      <c r="G63" s="530"/>
      <c r="H63" s="530"/>
      <c r="I63" s="530"/>
    </row>
    <row r="64" spans="1:14" s="527" customFormat="1" ht="12.75" customHeight="1" x14ac:dyDescent="0.3">
      <c r="A64" s="528"/>
      <c r="B64" s="529"/>
      <c r="C64" s="531" t="str">
        <f>+IF(Langage=0,M64,N64)</f>
        <v>Quel est votre taux de récupération ?</v>
      </c>
      <c r="D64" s="434" t="s">
        <v>723</v>
      </c>
      <c r="E64" s="578"/>
      <c r="F64" s="579"/>
      <c r="G64" s="579"/>
      <c r="H64" s="579"/>
      <c r="I64" s="580"/>
      <c r="M64" s="527" t="s">
        <v>724</v>
      </c>
      <c r="N64" s="527" t="s">
        <v>725</v>
      </c>
    </row>
    <row r="65" spans="1:14" s="527" customFormat="1" ht="12.75" customHeight="1" x14ac:dyDescent="0.3">
      <c r="A65" s="528"/>
      <c r="B65" s="529"/>
      <c r="C65" s="530"/>
      <c r="D65" s="530"/>
      <c r="E65" s="530"/>
      <c r="F65" s="530"/>
      <c r="G65" s="530"/>
      <c r="H65" s="530"/>
      <c r="I65" s="530"/>
    </row>
    <row r="66" spans="1:14" s="527" customFormat="1" ht="12.75" customHeight="1" x14ac:dyDescent="0.3">
      <c r="A66" s="528"/>
      <c r="B66" s="529"/>
      <c r="C66" s="531" t="str">
        <f>+IF(Langage=0,M66,N66)</f>
        <v>Pour les vols partiels, quelles pièces sont les plus volées ?</v>
      </c>
      <c r="D66" s="434" t="s">
        <v>726</v>
      </c>
      <c r="E66" s="578"/>
      <c r="F66" s="579"/>
      <c r="G66" s="579"/>
      <c r="H66" s="579"/>
      <c r="I66" s="580"/>
      <c r="M66" s="527" t="s">
        <v>727</v>
      </c>
      <c r="N66" s="527" t="s">
        <v>728</v>
      </c>
    </row>
    <row r="67" spans="1:14" s="527" customFormat="1" ht="12.75" customHeight="1" x14ac:dyDescent="0.3">
      <c r="A67" s="528"/>
      <c r="B67" s="529"/>
      <c r="C67" s="530"/>
      <c r="D67" s="530"/>
      <c r="E67" s="530"/>
      <c r="F67" s="530"/>
      <c r="G67" s="530"/>
      <c r="H67" s="530"/>
      <c r="I67" s="530"/>
    </row>
    <row r="68" spans="1:14" s="527" customFormat="1" ht="12.75" customHeight="1" x14ac:dyDescent="0.3">
      <c r="A68" s="528"/>
      <c r="B68" s="529"/>
      <c r="C68" s="532" t="str">
        <f>+IF(Langage=0,M68,N68)</f>
        <v>Commentaire :</v>
      </c>
      <c r="D68" s="530"/>
      <c r="E68" s="530"/>
      <c r="F68" s="530"/>
      <c r="G68" s="530"/>
      <c r="H68" s="530"/>
      <c r="I68" s="530"/>
      <c r="M68" s="527" t="s">
        <v>106</v>
      </c>
      <c r="N68" s="527" t="s">
        <v>353</v>
      </c>
    </row>
    <row r="69" spans="1:14" s="527" customFormat="1" ht="12.75" customHeight="1" x14ac:dyDescent="0.3">
      <c r="A69" s="528"/>
      <c r="B69" s="529"/>
      <c r="C69" s="589" t="s">
        <v>729</v>
      </c>
      <c r="D69" s="589"/>
      <c r="E69" s="589"/>
      <c r="F69" s="589"/>
      <c r="G69" s="589"/>
      <c r="H69" s="589"/>
      <c r="I69" s="589"/>
    </row>
    <row r="70" spans="1:14" s="527" customFormat="1" ht="27.75" customHeight="1" x14ac:dyDescent="0.3">
      <c r="A70" s="27" t="s">
        <v>730</v>
      </c>
      <c r="B70" s="529"/>
      <c r="C70" s="553"/>
      <c r="D70" s="554"/>
      <c r="E70" s="554"/>
      <c r="F70" s="554"/>
      <c r="G70" s="554"/>
      <c r="H70" s="554"/>
      <c r="I70" s="555"/>
    </row>
    <row r="71" spans="1:14" s="527" customFormat="1" ht="12.75" customHeight="1" x14ac:dyDescent="0.3">
      <c r="A71" s="528"/>
      <c r="B71" s="529"/>
      <c r="C71" s="530"/>
      <c r="D71" s="530"/>
      <c r="E71" s="530"/>
      <c r="F71" s="530"/>
      <c r="G71" s="530"/>
      <c r="H71" s="530"/>
      <c r="I71" s="530"/>
    </row>
    <row r="72" spans="1:14" s="527" customFormat="1" ht="12.75" customHeight="1" x14ac:dyDescent="0.3">
      <c r="A72" s="528"/>
      <c r="B72" s="529"/>
      <c r="C72" s="530"/>
      <c r="D72" s="530"/>
      <c r="E72" s="530"/>
      <c r="F72" s="530"/>
      <c r="G72" s="530"/>
      <c r="H72" s="530"/>
      <c r="I72" s="530"/>
    </row>
    <row r="73" spans="1:14" s="527" customFormat="1" ht="12.75" customHeight="1" x14ac:dyDescent="0.3">
      <c r="A73" s="523" t="s">
        <v>731</v>
      </c>
      <c r="B73" s="524"/>
      <c r="C73" s="525" t="str">
        <f>+IF(Langage=0,M73,N73)</f>
        <v>De plus en plus de véhicules sont équipés de systèmes d'aide à la conduite. Quel pourcentage de vos réclamations est attribuables à une défaillance d'un système</v>
      </c>
      <c r="D73" s="526"/>
      <c r="E73" s="526"/>
      <c r="F73" s="526"/>
      <c r="G73" s="526"/>
      <c r="H73" s="526"/>
      <c r="I73" s="526"/>
      <c r="M73" s="527" t="s">
        <v>732</v>
      </c>
      <c r="N73" s="527" t="s">
        <v>733</v>
      </c>
    </row>
    <row r="74" spans="1:14" s="527" customFormat="1" ht="12.75" customHeight="1" x14ac:dyDescent="0.3">
      <c r="A74" s="523"/>
      <c r="B74" s="524"/>
      <c r="C74" s="525" t="str">
        <f>+IF(Langage=0,M74,N74)</f>
        <v>d'aide à la conduite et non à une erreur humaine ?</v>
      </c>
      <c r="D74" s="526"/>
      <c r="E74" s="526"/>
      <c r="F74" s="526"/>
      <c r="G74" s="526"/>
      <c r="H74" s="526"/>
      <c r="I74" s="526"/>
      <c r="M74" s="527" t="s">
        <v>734</v>
      </c>
      <c r="N74" s="527" t="s">
        <v>735</v>
      </c>
    </row>
    <row r="75" spans="1:14" s="527" customFormat="1" ht="12.75" customHeight="1" x14ac:dyDescent="0.3">
      <c r="A75" s="528"/>
      <c r="B75" s="529"/>
      <c r="C75" s="530"/>
      <c r="D75" s="530"/>
      <c r="E75" s="533" t="s">
        <v>107</v>
      </c>
      <c r="F75" s="530"/>
      <c r="G75" s="530"/>
      <c r="H75" s="530"/>
      <c r="I75" s="530"/>
    </row>
    <row r="76" spans="1:14" s="527" customFormat="1" ht="12.75" customHeight="1" x14ac:dyDescent="0.3">
      <c r="A76" s="528"/>
      <c r="B76" s="529"/>
      <c r="C76" s="530"/>
      <c r="D76" s="433" t="s">
        <v>736</v>
      </c>
      <c r="E76" s="464"/>
      <c r="F76" s="530"/>
      <c r="G76" s="530"/>
      <c r="H76" s="530"/>
      <c r="I76" s="530"/>
    </row>
    <row r="77" spans="1:14" s="527" customFormat="1" ht="12.75" customHeight="1" x14ac:dyDescent="0.3">
      <c r="A77" s="528"/>
      <c r="B77" s="529"/>
      <c r="C77" s="530"/>
      <c r="D77" s="530"/>
      <c r="E77" s="530"/>
      <c r="F77" s="530"/>
      <c r="G77" s="530"/>
      <c r="H77" s="530"/>
      <c r="I77" s="530"/>
    </row>
    <row r="78" spans="1:14" s="527" customFormat="1" ht="12.75" customHeight="1" x14ac:dyDescent="0.3">
      <c r="A78" s="528"/>
      <c r="B78" s="529"/>
      <c r="C78" s="530"/>
      <c r="D78" s="530"/>
      <c r="E78" s="530"/>
      <c r="F78" s="530"/>
      <c r="G78" s="530"/>
      <c r="H78" s="530"/>
      <c r="I78" s="530"/>
    </row>
    <row r="79" spans="1:14" s="527" customFormat="1" ht="12.75" customHeight="1" x14ac:dyDescent="0.3">
      <c r="A79" s="534"/>
      <c r="B79" s="529"/>
      <c r="C79" s="532" t="str">
        <f>+IF(Langage=0,M79,N79)</f>
        <v>Commentaire :</v>
      </c>
      <c r="D79" s="532"/>
      <c r="E79" s="535"/>
      <c r="F79" s="536"/>
      <c r="G79" s="536"/>
      <c r="H79" s="537"/>
      <c r="I79" s="537"/>
      <c r="M79" s="538" t="s">
        <v>106</v>
      </c>
      <c r="N79" s="527" t="s">
        <v>353</v>
      </c>
    </row>
    <row r="80" spans="1:14" s="527" customFormat="1" ht="12.75" customHeight="1" x14ac:dyDescent="0.3">
      <c r="A80" s="534"/>
      <c r="B80" s="529"/>
      <c r="C80" s="587" t="s">
        <v>737</v>
      </c>
      <c r="D80" s="587"/>
      <c r="E80" s="587"/>
      <c r="F80" s="587"/>
      <c r="G80" s="587"/>
      <c r="H80" s="587"/>
      <c r="I80" s="587"/>
    </row>
    <row r="81" spans="1:9" s="527" customFormat="1" ht="36" customHeight="1" x14ac:dyDescent="0.3">
      <c r="A81" s="27" t="s">
        <v>738</v>
      </c>
      <c r="B81" s="529"/>
      <c r="C81" s="553"/>
      <c r="D81" s="554"/>
      <c r="E81" s="554"/>
      <c r="F81" s="554"/>
      <c r="G81" s="554"/>
      <c r="H81" s="554"/>
      <c r="I81" s="555"/>
    </row>
    <row r="82" spans="1:9" s="527" customFormat="1" x14ac:dyDescent="0.3"/>
    <row r="83" spans="1:9" s="527" customFormat="1" x14ac:dyDescent="0.3">
      <c r="A83" s="588" t="s">
        <v>669</v>
      </c>
      <c r="B83" s="588"/>
      <c r="C83" s="588"/>
      <c r="D83" s="588"/>
      <c r="E83" s="588"/>
      <c r="F83" s="588"/>
      <c r="G83" s="588"/>
      <c r="H83" s="588"/>
      <c r="I83" s="588"/>
    </row>
  </sheetData>
  <sheetProtection algorithmName="SHA-512" hashValue="ahFSx8o0bQiIgtojpBxp/afJnFLziv9PZw1hhDaGeevog8L7jAZSKOTYNoE/pHffLmtEa66n4bO7eZXdX5x7DA==" saltValue="D0dExS57Pxr+JBEdPoOWWQ==" spinCount="100000" sheet="1" selectLockedCells="1"/>
  <mergeCells count="28">
    <mergeCell ref="C70:I70"/>
    <mergeCell ref="C80:I80"/>
    <mergeCell ref="C81:I81"/>
    <mergeCell ref="A83:I83"/>
    <mergeCell ref="E59:I59"/>
    <mergeCell ref="E62:I62"/>
    <mergeCell ref="E64:I64"/>
    <mergeCell ref="E66:I66"/>
    <mergeCell ref="C69:I69"/>
    <mergeCell ref="C47:I47"/>
    <mergeCell ref="C52:I52"/>
    <mergeCell ref="C53:I53"/>
    <mergeCell ref="E58:I58"/>
    <mergeCell ref="C23:I23"/>
    <mergeCell ref="C24:I24"/>
    <mergeCell ref="E1:I1"/>
    <mergeCell ref="C7:I7"/>
    <mergeCell ref="C28:I28"/>
    <mergeCell ref="C37:I37"/>
    <mergeCell ref="C46:I46"/>
    <mergeCell ref="C8:I8"/>
    <mergeCell ref="E20:F20"/>
    <mergeCell ref="C29:I29"/>
    <mergeCell ref="E32:F32"/>
    <mergeCell ref="C38:I38"/>
    <mergeCell ref="E44:I44"/>
    <mergeCell ref="E19:F19"/>
    <mergeCell ref="E31:G31"/>
  </mergeCells>
  <dataValidations count="6">
    <dataValidation type="list" allowBlank="1" showInputMessage="1" showErrorMessage="1" prompt="OUI : Complétez le champ suivant \ YES: Explain below_x000a_NON : Complétez la question 4a \ NO: Go to 4a" sqref="E5" xr:uid="{00000000-0002-0000-0600-000000000000}">
      <formula1>$K$4:$K$5</formula1>
    </dataValidation>
    <dataValidation type="list" allowBlank="1" showInputMessage="1" showErrorMessage="1" sqref="E14" xr:uid="{00000000-0002-0000-0600-000001000000}">
      <formula1>$K$14:$K$15</formula1>
    </dataValidation>
    <dataValidation type="list" allowBlank="1" showInputMessage="1" showErrorMessage="1" sqref="E18" xr:uid="{00000000-0002-0000-0600-000002000000}">
      <formula1>$K$18:$K$19</formula1>
    </dataValidation>
    <dataValidation type="list" allowBlank="1" showInputMessage="1" showErrorMessage="1" sqref="E43 E76" xr:uid="{00000000-0002-0000-0600-000003000000}">
      <formula1>$K$42:$K$43</formula1>
    </dataValidation>
    <dataValidation type="list" allowBlank="1" showInputMessage="1" showErrorMessage="1" sqref="E19" xr:uid="{00000000-0002-0000-0600-000004000000}">
      <formula1>$L$18:$L$25</formula1>
    </dataValidation>
    <dataValidation type="list" allowBlank="1" showInputMessage="1" showErrorMessage="1" sqref="E31" xr:uid="{00000000-0002-0000-0600-000005000000}">
      <formula1>$K$31:$K$35</formula1>
    </dataValidation>
  </dataValidations>
  <pageMargins left="0.7" right="0.7"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R49"/>
  <sheetViews>
    <sheetView workbookViewId="0">
      <selection activeCell="E8" sqref="E8"/>
    </sheetView>
  </sheetViews>
  <sheetFormatPr baseColWidth="10" defaultColWidth="11" defaultRowHeight="14" outlineLevelCol="1" x14ac:dyDescent="0.3"/>
  <cols>
    <col min="1" max="1" width="3.58203125" style="137" customWidth="1"/>
    <col min="2" max="2" width="0.83203125" style="137" customWidth="1"/>
    <col min="3" max="3" width="41.33203125" style="137" customWidth="1"/>
    <col min="4" max="4" width="3.5" style="137" bestFit="1" customWidth="1"/>
    <col min="5" max="9" width="13.25" style="137" customWidth="1"/>
    <col min="10" max="10" width="11" style="137"/>
    <col min="11" max="11" width="42.5" style="137" hidden="1" customWidth="1" outlineLevel="1"/>
    <col min="12" max="12" width="109.83203125" style="137" hidden="1" customWidth="1" outlineLevel="1"/>
    <col min="13" max="13" width="97.5" style="137" hidden="1" customWidth="1" outlineLevel="1"/>
    <col min="14" max="15" width="11" style="137" hidden="1" customWidth="1" outlineLevel="1"/>
    <col min="16" max="16" width="9" style="137" bestFit="1" customWidth="1" collapsed="1"/>
    <col min="17" max="17" width="10.5" style="137" bestFit="1" customWidth="1"/>
    <col min="18" max="16384" width="11" style="137"/>
  </cols>
  <sheetData>
    <row r="1" spans="1:17" ht="25.5" customHeight="1" x14ac:dyDescent="0.3">
      <c r="A1" s="158"/>
      <c r="B1" s="151"/>
      <c r="C1" s="144" t="str">
        <f>+IF(Langage=0,L1,M1)</f>
        <v>Nom de l'assureur :</v>
      </c>
      <c r="D1" s="144"/>
      <c r="E1" s="558">
        <f>'100'!B10</f>
        <v>0</v>
      </c>
      <c r="F1" s="559"/>
      <c r="G1" s="559"/>
      <c r="H1" s="559"/>
      <c r="I1" s="560"/>
      <c r="L1" s="59" t="s">
        <v>1</v>
      </c>
      <c r="M1" s="59" t="s">
        <v>294</v>
      </c>
      <c r="N1" s="59"/>
      <c r="O1" s="59"/>
      <c r="P1" s="59"/>
      <c r="Q1" s="59"/>
    </row>
    <row r="2" spans="1:17" ht="24" customHeight="1" x14ac:dyDescent="0.3">
      <c r="A2" s="159"/>
      <c r="B2" s="160"/>
      <c r="C2" s="161"/>
      <c r="D2" s="161"/>
      <c r="E2" s="162"/>
      <c r="F2" s="163"/>
      <c r="G2" s="163"/>
      <c r="H2" s="163"/>
      <c r="I2" s="163"/>
      <c r="L2" s="59"/>
      <c r="M2" s="59"/>
      <c r="N2" s="59"/>
      <c r="O2" s="59"/>
      <c r="P2" s="59"/>
      <c r="Q2" s="59"/>
    </row>
    <row r="3" spans="1:17" ht="15" customHeight="1" x14ac:dyDescent="0.3">
      <c r="A3" s="167" t="s">
        <v>166</v>
      </c>
      <c r="B3" s="267"/>
      <c r="C3" s="191" t="str">
        <f>+IF(Langage=0,L3,M3)</f>
        <v>F.P.Q. No 5 - ASSURANCE DE REMPLACEMENT</v>
      </c>
      <c r="D3" s="169"/>
      <c r="E3" s="169"/>
      <c r="F3" s="268"/>
      <c r="G3" s="269"/>
      <c r="H3" s="270"/>
      <c r="I3" s="270"/>
      <c r="L3" s="271" t="s">
        <v>420</v>
      </c>
      <c r="M3" s="272" t="s">
        <v>419</v>
      </c>
      <c r="N3" s="59"/>
      <c r="O3" s="59"/>
      <c r="P3" s="59"/>
      <c r="Q3" s="59"/>
    </row>
    <row r="4" spans="1:17" ht="12.75" customHeight="1" x14ac:dyDescent="0.3">
      <c r="A4" s="159"/>
      <c r="B4" s="19"/>
      <c r="C4" s="273"/>
      <c r="D4" s="273"/>
      <c r="E4" s="448"/>
      <c r="F4" s="19"/>
      <c r="G4" s="19"/>
      <c r="H4" s="19"/>
      <c r="I4" s="19"/>
      <c r="L4" s="59"/>
      <c r="M4" s="59"/>
      <c r="N4" s="59"/>
      <c r="O4" s="59"/>
      <c r="P4" s="59"/>
      <c r="Q4" s="59"/>
    </row>
    <row r="5" spans="1:17" ht="15" customHeight="1" x14ac:dyDescent="0.3">
      <c r="A5" s="167" t="s">
        <v>167</v>
      </c>
      <c r="B5" s="170"/>
      <c r="C5" s="192" t="str">
        <f>+IF(Langage=0,L5,M5)</f>
        <v>En 2023, avez-vous souscrit le F.P.Q. No 5 - Formulaire d'assurance complémentaire pour les dommages occasionnés au</v>
      </c>
      <c r="D5" s="170"/>
      <c r="E5" s="170"/>
      <c r="F5" s="170"/>
      <c r="G5" s="170"/>
      <c r="H5" s="170"/>
      <c r="I5" s="170"/>
      <c r="L5" s="68" t="str">
        <f>"En "&amp;_AF&amp;", avez-vous souscrit le F.P.Q. No 5 - Formulaire d'assurance complémentaire pour les dommages occasionnés au"</f>
        <v>En 2023, avez-vous souscrit le F.P.Q. No 5 - Formulaire d'assurance complémentaire pour les dommages occasionnés au</v>
      </c>
      <c r="M5" s="59" t="str">
        <f>"In "&amp;_AF&amp;", did you write Q.P.F. No. 5 - Complementary Insurance for caused Damage to Insured vehicle Form"</f>
        <v>In 2023, did you write Q.P.F. No. 5 - Complementary Insurance for caused Damage to Insured vehicle Form</v>
      </c>
      <c r="N5" s="59"/>
      <c r="O5" s="59"/>
      <c r="P5" s="59"/>
      <c r="Q5" s="59"/>
    </row>
    <row r="6" spans="1:17" ht="15" customHeight="1" x14ac:dyDescent="0.3">
      <c r="A6" s="167"/>
      <c r="B6" s="170"/>
      <c r="C6" s="192" t="str">
        <f>+IF(Langage=0,L6,M6)</f>
        <v>véhicule assuré - Assurance de remplacement ?</v>
      </c>
      <c r="D6" s="170"/>
      <c r="E6" s="170"/>
      <c r="F6" s="170"/>
      <c r="G6" s="170"/>
      <c r="H6" s="170"/>
      <c r="I6" s="170"/>
      <c r="L6" s="68" t="s">
        <v>168</v>
      </c>
      <c r="M6" s="274" t="s">
        <v>421</v>
      </c>
      <c r="N6" s="59"/>
      <c r="O6" s="59"/>
      <c r="P6" s="59"/>
      <c r="Q6" s="59"/>
    </row>
    <row r="7" spans="1:17" ht="12.75" customHeight="1" x14ac:dyDescent="0.3">
      <c r="A7" s="275"/>
      <c r="B7" s="276"/>
      <c r="C7" s="276"/>
      <c r="D7" s="276"/>
      <c r="E7" s="277" t="s">
        <v>108</v>
      </c>
      <c r="F7" s="276"/>
      <c r="G7" s="276"/>
      <c r="H7" s="276"/>
      <c r="I7" s="276"/>
      <c r="K7" s="137" t="s">
        <v>371</v>
      </c>
      <c r="L7" s="199"/>
      <c r="M7" s="59"/>
      <c r="N7" s="59"/>
      <c r="O7" s="59"/>
      <c r="P7" s="59"/>
      <c r="Q7" s="59"/>
    </row>
    <row r="8" spans="1:17" ht="15" customHeight="1" x14ac:dyDescent="0.3">
      <c r="A8" s="159"/>
      <c r="B8" s="19"/>
      <c r="C8" s="193" t="str">
        <f>+IF(Langage=0,L8,M8)</f>
        <v>OUI ou NON ?</v>
      </c>
      <c r="D8" s="393" t="s">
        <v>64</v>
      </c>
      <c r="E8" s="480"/>
      <c r="F8" s="19"/>
      <c r="G8" s="19"/>
      <c r="H8" s="19"/>
      <c r="I8" s="19"/>
      <c r="K8" s="137" t="s">
        <v>372</v>
      </c>
      <c r="L8" s="278" t="s">
        <v>126</v>
      </c>
      <c r="M8" s="59" t="s">
        <v>358</v>
      </c>
      <c r="N8" s="59"/>
      <c r="O8" s="59"/>
      <c r="P8" s="59"/>
      <c r="Q8" s="59"/>
    </row>
    <row r="9" spans="1:17" ht="14.25" customHeight="1" x14ac:dyDescent="0.3">
      <c r="A9" s="19"/>
      <c r="B9" s="19"/>
      <c r="C9" s="207"/>
      <c r="D9" s="207"/>
      <c r="E9" s="19"/>
      <c r="F9" s="19"/>
      <c r="G9" s="19"/>
      <c r="H9" s="19"/>
      <c r="I9" s="19"/>
      <c r="L9" s="68"/>
      <c r="M9" s="59"/>
      <c r="N9" s="59"/>
      <c r="O9" s="59"/>
      <c r="P9" s="59"/>
      <c r="Q9" s="59"/>
    </row>
    <row r="10" spans="1:17" ht="15" customHeight="1" x14ac:dyDescent="0.3">
      <c r="A10" s="167" t="s">
        <v>169</v>
      </c>
      <c r="B10" s="170"/>
      <c r="C10" s="192" t="str">
        <f>+IF(Langage=0,L10,M10)</f>
        <v>Dans l'affirmative :</v>
      </c>
      <c r="D10" s="170"/>
      <c r="E10" s="279"/>
      <c r="F10" s="170"/>
      <c r="G10" s="170"/>
      <c r="H10" s="170"/>
      <c r="I10" s="170"/>
      <c r="L10" s="68" t="s">
        <v>128</v>
      </c>
      <c r="M10" s="59" t="s">
        <v>359</v>
      </c>
      <c r="N10" s="59"/>
      <c r="O10" s="59"/>
      <c r="P10" s="59"/>
      <c r="Q10" s="59"/>
    </row>
    <row r="11" spans="1:17" ht="12.75" customHeight="1" x14ac:dyDescent="0.3">
      <c r="A11" s="280"/>
      <c r="B11" s="281"/>
      <c r="C11" s="188" t="str">
        <f>+IF(Langage=0,L11,M11)</f>
        <v>Identifier le ou les administrateurs du programme, le cas échéant :</v>
      </c>
      <c r="D11" s="189"/>
      <c r="E11" s="189"/>
      <c r="F11" s="281"/>
      <c r="G11" s="281"/>
      <c r="H11" s="281"/>
      <c r="I11" s="281"/>
      <c r="L11" s="282" t="s">
        <v>170</v>
      </c>
      <c r="M11" s="272" t="s">
        <v>422</v>
      </c>
      <c r="N11" s="59"/>
      <c r="O11" s="59"/>
      <c r="P11" s="59"/>
      <c r="Q11" s="59"/>
    </row>
    <row r="12" spans="1:17" ht="12.75" customHeight="1" x14ac:dyDescent="0.3">
      <c r="A12" s="280"/>
      <c r="B12" s="281"/>
      <c r="C12" s="447" t="s">
        <v>107</v>
      </c>
      <c r="D12" s="189"/>
      <c r="E12" s="189"/>
      <c r="F12" s="281"/>
      <c r="G12" s="281"/>
      <c r="H12" s="281"/>
      <c r="I12" s="281"/>
      <c r="L12" s="91"/>
      <c r="M12" s="59"/>
      <c r="N12" s="59"/>
      <c r="O12" s="59"/>
      <c r="P12" s="59"/>
      <c r="Q12" s="59"/>
    </row>
    <row r="13" spans="1:17" ht="15" customHeight="1" x14ac:dyDescent="0.3">
      <c r="A13" s="23" t="s">
        <v>65</v>
      </c>
      <c r="B13" s="19"/>
      <c r="C13" s="481"/>
      <c r="D13" s="29"/>
      <c r="E13" s="448"/>
      <c r="F13" s="19"/>
      <c r="G13" s="19"/>
      <c r="H13" s="19"/>
      <c r="I13" s="19"/>
      <c r="L13" s="91"/>
      <c r="M13" s="59"/>
      <c r="N13" s="59"/>
      <c r="O13" s="59"/>
      <c r="P13" s="59"/>
      <c r="Q13" s="59"/>
    </row>
    <row r="14" spans="1:17" ht="12.75" customHeight="1" x14ac:dyDescent="0.3">
      <c r="A14" s="159"/>
      <c r="B14" s="19"/>
      <c r="C14" s="190"/>
      <c r="D14" s="190"/>
      <c r="E14" s="448"/>
      <c r="F14" s="19"/>
      <c r="G14" s="19"/>
      <c r="H14" s="19"/>
      <c r="I14" s="19"/>
      <c r="L14" s="91"/>
      <c r="M14" s="59"/>
      <c r="N14" s="59"/>
      <c r="O14" s="59"/>
      <c r="P14" s="59"/>
      <c r="Q14" s="59"/>
    </row>
    <row r="15" spans="1:17" ht="12.75" customHeight="1" x14ac:dyDescent="0.3">
      <c r="A15" s="280"/>
      <c r="B15" s="281"/>
      <c r="C15" s="188" t="str">
        <f>+IF(Langage=0,L15,M15)</f>
        <v>Identifier le ou les modes de distribution (agents, courtiers, concessionnaires d'automobiles) :</v>
      </c>
      <c r="D15" s="189"/>
      <c r="E15" s="189"/>
      <c r="F15" s="189"/>
      <c r="G15" s="189"/>
      <c r="H15" s="283"/>
      <c r="I15" s="283"/>
      <c r="K15" s="137" t="s">
        <v>424</v>
      </c>
      <c r="L15" s="282" t="s">
        <v>171</v>
      </c>
      <c r="M15" s="272" t="s">
        <v>423</v>
      </c>
      <c r="N15" s="59"/>
      <c r="O15" s="59"/>
      <c r="P15" s="59"/>
      <c r="Q15" s="59"/>
    </row>
    <row r="16" spans="1:17" ht="12.75" customHeight="1" x14ac:dyDescent="0.3">
      <c r="A16" s="280"/>
      <c r="B16" s="281"/>
      <c r="C16" s="447" t="s">
        <v>107</v>
      </c>
      <c r="D16" s="189"/>
      <c r="E16" s="189"/>
      <c r="F16" s="189"/>
      <c r="G16" s="189"/>
      <c r="H16" s="283"/>
      <c r="I16" s="283"/>
      <c r="K16" s="137" t="s">
        <v>425</v>
      </c>
      <c r="L16" s="80"/>
      <c r="M16" s="199"/>
      <c r="N16" s="199"/>
      <c r="O16" s="199"/>
      <c r="P16" s="199"/>
      <c r="Q16" s="199"/>
    </row>
    <row r="17" spans="1:17" ht="15" customHeight="1" x14ac:dyDescent="0.3">
      <c r="A17" s="23" t="s">
        <v>173</v>
      </c>
      <c r="B17" s="19"/>
      <c r="C17" s="481"/>
      <c r="D17" s="29"/>
      <c r="E17" s="448"/>
      <c r="F17" s="19"/>
      <c r="G17" s="19"/>
      <c r="H17" s="19"/>
      <c r="I17" s="19"/>
      <c r="K17" s="137" t="s">
        <v>426</v>
      </c>
      <c r="L17" s="71"/>
      <c r="M17" s="199"/>
      <c r="N17" s="199"/>
      <c r="O17" s="199"/>
      <c r="P17" s="199"/>
      <c r="Q17" s="199"/>
    </row>
    <row r="18" spans="1:17" ht="12.75" customHeight="1" x14ac:dyDescent="0.3">
      <c r="A18" s="159"/>
      <c r="B18" s="19"/>
      <c r="C18" s="190"/>
      <c r="D18" s="190"/>
      <c r="E18" s="448"/>
      <c r="F18" s="19"/>
      <c r="G18" s="19"/>
      <c r="H18" s="19"/>
      <c r="I18" s="19"/>
      <c r="L18" s="71"/>
      <c r="M18" s="199"/>
      <c r="N18" s="199"/>
      <c r="O18" s="199"/>
      <c r="P18" s="199"/>
      <c r="Q18" s="199"/>
    </row>
    <row r="19" spans="1:17" ht="12.75" customHeight="1" x14ac:dyDescent="0.3">
      <c r="A19" s="19"/>
      <c r="B19" s="19"/>
      <c r="C19" s="200" t="str">
        <f>+IF(Langage=0,L19,M19)</f>
        <v>Identifier par un X  la ou les catégories de risque visées. Inscrire le nombre de polices souscrites et le montant de primes souscrites</v>
      </c>
      <c r="D19" s="19"/>
      <c r="E19" s="19"/>
      <c r="F19" s="19"/>
      <c r="G19" s="19"/>
      <c r="H19" s="19"/>
      <c r="I19" s="19"/>
      <c r="L19" s="202" t="s">
        <v>427</v>
      </c>
      <c r="M19" s="81" t="s">
        <v>429</v>
      </c>
      <c r="N19" s="79"/>
      <c r="O19" s="79"/>
      <c r="P19" s="59"/>
      <c r="Q19" s="59"/>
    </row>
    <row r="20" spans="1:17" ht="12.75" customHeight="1" x14ac:dyDescent="0.3">
      <c r="A20" s="19"/>
      <c r="B20" s="19"/>
      <c r="C20" s="200" t="str">
        <f>+IF(Langage=0,L20,M20)</f>
        <v>pour chaque catégorie :</v>
      </c>
      <c r="D20" s="19"/>
      <c r="E20" s="19"/>
      <c r="F20" s="19"/>
      <c r="G20" s="19"/>
      <c r="H20" s="19"/>
      <c r="I20" s="19"/>
      <c r="L20" s="202" t="s">
        <v>172</v>
      </c>
      <c r="M20" s="59" t="s">
        <v>428</v>
      </c>
      <c r="N20" s="79"/>
      <c r="O20" s="79"/>
      <c r="P20" s="79"/>
      <c r="Q20" s="79"/>
    </row>
    <row r="21" spans="1:17" ht="30" customHeight="1" x14ac:dyDescent="0.3">
      <c r="A21" s="19"/>
      <c r="B21" s="19"/>
      <c r="C21" s="19"/>
      <c r="D21" s="19"/>
      <c r="E21" s="94" t="s">
        <v>9</v>
      </c>
      <c r="F21" s="95" t="str">
        <f>+IF(Langage=0,L21,M21)</f>
        <v>Polices
souscrites</v>
      </c>
      <c r="G21" s="95" t="str">
        <f>+IF(Langage=0,N21,O21)</f>
        <v>Primes
souscrites ($)</v>
      </c>
      <c r="H21" s="19"/>
      <c r="I21" s="19"/>
      <c r="L21" s="79" t="s">
        <v>430</v>
      </c>
      <c r="M21" s="79" t="s">
        <v>431</v>
      </c>
      <c r="N21" s="79" t="s">
        <v>432</v>
      </c>
      <c r="O21" s="79" t="s">
        <v>433</v>
      </c>
      <c r="P21" s="59"/>
      <c r="Q21" s="59"/>
    </row>
    <row r="22" spans="1:17" ht="22.5" customHeight="1" x14ac:dyDescent="0.3">
      <c r="A22" s="19"/>
      <c r="B22" s="19"/>
      <c r="C22" s="31"/>
      <c r="D22" s="19"/>
      <c r="E22" s="404" t="s">
        <v>108</v>
      </c>
      <c r="F22" s="405" t="s">
        <v>124</v>
      </c>
      <c r="G22" s="405" t="s">
        <v>135</v>
      </c>
      <c r="H22" s="19"/>
      <c r="I22" s="19"/>
      <c r="N22" s="59"/>
      <c r="O22" s="59"/>
      <c r="P22" s="59"/>
      <c r="Q22" s="59"/>
    </row>
    <row r="23" spans="1:17" ht="15" customHeight="1" x14ac:dyDescent="0.3">
      <c r="A23" s="19"/>
      <c r="B23" s="19"/>
      <c r="C23" s="96" t="str">
        <f t="shared" ref="C23:C42" si="0">+IF(Langage=0,L23,M23)</f>
        <v>VOITURE DE TOURISME</v>
      </c>
      <c r="D23" s="394" t="s">
        <v>66</v>
      </c>
      <c r="E23" s="482"/>
      <c r="F23" s="483"/>
      <c r="G23" s="484"/>
      <c r="H23" s="19"/>
      <c r="I23" s="19"/>
      <c r="L23" s="97" t="s">
        <v>378</v>
      </c>
      <c r="M23" s="272" t="s">
        <v>315</v>
      </c>
      <c r="N23" s="59"/>
      <c r="O23" s="59"/>
      <c r="P23" s="59"/>
      <c r="Q23" s="59"/>
    </row>
    <row r="24" spans="1:17" ht="15" customHeight="1" x14ac:dyDescent="0.3">
      <c r="A24" s="19"/>
      <c r="B24" s="19"/>
      <c r="C24" s="100" t="str">
        <f t="shared" si="0"/>
        <v>Véhicules récréatifs (caravanes, maisons motorisées...)</v>
      </c>
      <c r="D24" s="397" t="s">
        <v>67</v>
      </c>
      <c r="E24" s="485"/>
      <c r="F24" s="486"/>
      <c r="G24" s="487"/>
      <c r="H24" s="19"/>
      <c r="I24" s="19"/>
      <c r="L24" s="92" t="s">
        <v>79</v>
      </c>
      <c r="M24" s="59" t="s">
        <v>323</v>
      </c>
      <c r="N24" s="59"/>
      <c r="O24" s="59"/>
      <c r="P24" s="59"/>
      <c r="Q24" s="59"/>
    </row>
    <row r="25" spans="1:17" ht="15" customHeight="1" x14ac:dyDescent="0.3">
      <c r="A25" s="19"/>
      <c r="B25" s="19"/>
      <c r="C25" s="100" t="str">
        <f t="shared" si="0"/>
        <v>Motocyclettes</v>
      </c>
      <c r="D25" s="397" t="s">
        <v>68</v>
      </c>
      <c r="E25" s="485"/>
      <c r="F25" s="486"/>
      <c r="G25" s="487"/>
      <c r="H25" s="19"/>
      <c r="I25" s="19"/>
      <c r="L25" s="93" t="s">
        <v>81</v>
      </c>
      <c r="M25" s="59" t="s">
        <v>324</v>
      </c>
      <c r="N25" s="59"/>
      <c r="O25" s="59"/>
      <c r="P25" s="59"/>
      <c r="Q25" s="59"/>
    </row>
    <row r="26" spans="1:17" ht="15" customHeight="1" x14ac:dyDescent="0.3">
      <c r="A26" s="19"/>
      <c r="B26" s="19"/>
      <c r="C26" s="100" t="str">
        <f t="shared" si="0"/>
        <v>Motoneiges</v>
      </c>
      <c r="D26" s="397" t="s">
        <v>69</v>
      </c>
      <c r="E26" s="485"/>
      <c r="F26" s="486"/>
      <c r="G26" s="487"/>
      <c r="H26" s="19"/>
      <c r="I26" s="19"/>
      <c r="L26" s="93" t="s">
        <v>84</v>
      </c>
      <c r="M26" s="59" t="s">
        <v>325</v>
      </c>
      <c r="N26" s="59"/>
      <c r="O26" s="59"/>
      <c r="P26" s="59"/>
      <c r="Q26" s="59"/>
    </row>
    <row r="27" spans="1:17" ht="15" customHeight="1" x14ac:dyDescent="0.3">
      <c r="A27" s="19"/>
      <c r="B27" s="19"/>
      <c r="C27" s="100" t="str">
        <f t="shared" si="0"/>
        <v>Véhicules tout-terrain</v>
      </c>
      <c r="D27" s="397" t="s">
        <v>70</v>
      </c>
      <c r="E27" s="485"/>
      <c r="F27" s="486"/>
      <c r="G27" s="487"/>
      <c r="H27" s="19"/>
      <c r="I27" s="19"/>
      <c r="L27" s="93" t="s">
        <v>86</v>
      </c>
      <c r="M27" s="59" t="s">
        <v>326</v>
      </c>
      <c r="N27" s="59"/>
      <c r="O27" s="59"/>
      <c r="P27" s="59"/>
      <c r="Q27" s="59"/>
    </row>
    <row r="28" spans="1:17" ht="15" customHeight="1" x14ac:dyDescent="0.3">
      <c r="A28" s="19"/>
      <c r="B28" s="19"/>
      <c r="C28" s="96" t="str">
        <f t="shared" si="0"/>
        <v>VÉHICULES UTILITAIRES</v>
      </c>
      <c r="D28" s="398" t="s">
        <v>109</v>
      </c>
      <c r="E28" s="488"/>
      <c r="F28" s="489"/>
      <c r="G28" s="490"/>
      <c r="H28" s="19"/>
      <c r="I28" s="19"/>
      <c r="L28" s="98" t="s">
        <v>88</v>
      </c>
      <c r="M28" s="272" t="s">
        <v>327</v>
      </c>
      <c r="N28" s="59"/>
      <c r="O28" s="59"/>
      <c r="P28" s="59"/>
      <c r="Q28" s="59"/>
    </row>
    <row r="29" spans="1:17" ht="15" customHeight="1" x14ac:dyDescent="0.3">
      <c r="A29" s="19"/>
      <c r="B29" s="19"/>
      <c r="C29" s="64" t="str">
        <f t="shared" si="0"/>
        <v>VÉHICULES PUBLICS :</v>
      </c>
      <c r="D29" s="26"/>
      <c r="E29" s="296"/>
      <c r="F29" s="170"/>
      <c r="G29" s="406"/>
      <c r="H29" s="19"/>
      <c r="I29" s="19"/>
      <c r="L29" s="99" t="s">
        <v>91</v>
      </c>
      <c r="M29" s="272" t="s">
        <v>328</v>
      </c>
      <c r="N29" s="59"/>
      <c r="O29" s="59"/>
      <c r="P29" s="59"/>
      <c r="Q29" s="59"/>
    </row>
    <row r="30" spans="1:17" ht="15" customHeight="1" x14ac:dyDescent="0.3">
      <c r="A30" s="19"/>
      <c r="B30" s="19"/>
      <c r="C30" s="100" t="str">
        <f t="shared" si="0"/>
        <v>Autobus publics</v>
      </c>
      <c r="D30" s="398" t="s">
        <v>110</v>
      </c>
      <c r="E30" s="491"/>
      <c r="F30" s="492"/>
      <c r="G30" s="493"/>
      <c r="H30" s="19"/>
      <c r="I30" s="19"/>
      <c r="L30" s="71" t="s">
        <v>343</v>
      </c>
      <c r="M30" s="59" t="s">
        <v>329</v>
      </c>
      <c r="N30" s="59"/>
      <c r="O30" s="59"/>
      <c r="P30" s="59"/>
      <c r="Q30" s="59"/>
    </row>
    <row r="31" spans="1:17" ht="15" customHeight="1" x14ac:dyDescent="0.3">
      <c r="A31" s="19"/>
      <c r="B31" s="19"/>
      <c r="C31" s="100" t="str">
        <f t="shared" si="0"/>
        <v>Autobus scolaires</v>
      </c>
      <c r="D31" s="398" t="s">
        <v>111</v>
      </c>
      <c r="E31" s="485"/>
      <c r="F31" s="486"/>
      <c r="G31" s="487"/>
      <c r="H31" s="19"/>
      <c r="I31" s="19"/>
      <c r="L31" s="71" t="s">
        <v>342</v>
      </c>
      <c r="M31" s="59" t="s">
        <v>330</v>
      </c>
      <c r="N31" s="59"/>
      <c r="O31" s="59"/>
      <c r="P31" s="59"/>
      <c r="Q31" s="59"/>
    </row>
    <row r="32" spans="1:17" ht="15" customHeight="1" x14ac:dyDescent="0.3">
      <c r="A32" s="19"/>
      <c r="B32" s="19"/>
      <c r="C32" s="100" t="str">
        <f t="shared" si="0"/>
        <v>Autobus privés</v>
      </c>
      <c r="D32" s="398" t="s">
        <v>112</v>
      </c>
      <c r="E32" s="485"/>
      <c r="F32" s="486"/>
      <c r="G32" s="487"/>
      <c r="H32" s="19"/>
      <c r="I32" s="19"/>
      <c r="L32" s="71" t="s">
        <v>344</v>
      </c>
      <c r="M32" s="59" t="s">
        <v>331</v>
      </c>
      <c r="N32" s="59"/>
      <c r="O32" s="59"/>
      <c r="P32" s="59"/>
      <c r="Q32" s="59"/>
    </row>
    <row r="33" spans="1:18" ht="15" customHeight="1" x14ac:dyDescent="0.3">
      <c r="A33" s="19"/>
      <c r="B33" s="19"/>
      <c r="C33" s="100" t="str">
        <f t="shared" si="0"/>
        <v>Véhicules funèbres</v>
      </c>
      <c r="D33" s="398" t="s">
        <v>114</v>
      </c>
      <c r="E33" s="485"/>
      <c r="F33" s="486"/>
      <c r="G33" s="487"/>
      <c r="H33" s="19"/>
      <c r="I33" s="19"/>
      <c r="L33" s="71" t="s">
        <v>345</v>
      </c>
      <c r="M33" s="59" t="s">
        <v>332</v>
      </c>
      <c r="N33" s="59"/>
      <c r="O33" s="59"/>
      <c r="P33" s="59"/>
      <c r="Q33" s="59"/>
    </row>
    <row r="34" spans="1:18" ht="15" customHeight="1" x14ac:dyDescent="0.3">
      <c r="A34" s="19"/>
      <c r="B34" s="19"/>
      <c r="C34" s="100" t="str">
        <f t="shared" si="0"/>
        <v>Ambulances</v>
      </c>
      <c r="D34" s="398" t="s">
        <v>115</v>
      </c>
      <c r="E34" s="485"/>
      <c r="F34" s="486"/>
      <c r="G34" s="487"/>
      <c r="H34" s="19"/>
      <c r="I34" s="19"/>
      <c r="L34" s="71" t="s">
        <v>333</v>
      </c>
      <c r="M34" s="59" t="s">
        <v>333</v>
      </c>
      <c r="N34" s="59"/>
      <c r="O34" s="59"/>
      <c r="P34" s="59"/>
      <c r="Q34" s="59"/>
    </row>
    <row r="35" spans="1:18" ht="15" customHeight="1" x14ac:dyDescent="0.3">
      <c r="A35" s="19"/>
      <c r="B35" s="19"/>
      <c r="C35" s="100" t="str">
        <f t="shared" si="0"/>
        <v>Écoles de conduite</v>
      </c>
      <c r="D35" s="398" t="s">
        <v>116</v>
      </c>
      <c r="E35" s="485"/>
      <c r="F35" s="486"/>
      <c r="G35" s="487"/>
      <c r="H35" s="19"/>
      <c r="I35" s="19"/>
      <c r="L35" s="71" t="s">
        <v>346</v>
      </c>
      <c r="M35" s="59" t="s">
        <v>334</v>
      </c>
      <c r="N35" s="59"/>
      <c r="O35" s="59"/>
      <c r="P35" s="59"/>
      <c r="Q35" s="59"/>
    </row>
    <row r="36" spans="1:18" ht="15" customHeight="1" x14ac:dyDescent="0.3">
      <c r="A36" s="19"/>
      <c r="B36" s="19"/>
      <c r="C36" s="100" t="str">
        <f t="shared" si="0"/>
        <v>Véhicules de services de police ou d'incendie</v>
      </c>
      <c r="D36" s="398" t="s">
        <v>117</v>
      </c>
      <c r="E36" s="485"/>
      <c r="F36" s="486"/>
      <c r="G36" s="487"/>
      <c r="H36" s="19"/>
      <c r="I36" s="19"/>
      <c r="L36" s="71" t="s">
        <v>347</v>
      </c>
      <c r="M36" s="59" t="s">
        <v>335</v>
      </c>
      <c r="N36" s="59"/>
      <c r="O36" s="59"/>
      <c r="P36" s="59"/>
      <c r="Q36" s="59"/>
    </row>
    <row r="37" spans="1:18" ht="15" customHeight="1" x14ac:dyDescent="0.3">
      <c r="A37" s="19"/>
      <c r="B37" s="19"/>
      <c r="C37" s="100" t="str">
        <f t="shared" si="0"/>
        <v>Taxis ou limousines</v>
      </c>
      <c r="D37" s="398" t="s">
        <v>118</v>
      </c>
      <c r="E37" s="485"/>
      <c r="F37" s="486"/>
      <c r="G37" s="487"/>
      <c r="H37" s="19"/>
      <c r="I37" s="19"/>
      <c r="L37" s="71" t="s">
        <v>348</v>
      </c>
      <c r="M37" s="59" t="s">
        <v>336</v>
      </c>
      <c r="N37" s="59"/>
      <c r="O37" s="59"/>
      <c r="P37" s="59"/>
      <c r="Q37" s="59"/>
    </row>
    <row r="38" spans="1:18" ht="15" customHeight="1" x14ac:dyDescent="0.3">
      <c r="A38" s="19"/>
      <c r="B38" s="19"/>
      <c r="C38" s="100" t="str">
        <f t="shared" si="0"/>
        <v>Autres véhicules publics</v>
      </c>
      <c r="D38" s="398" t="s">
        <v>119</v>
      </c>
      <c r="E38" s="488"/>
      <c r="F38" s="489"/>
      <c r="G38" s="490"/>
      <c r="H38" s="19"/>
      <c r="I38" s="19"/>
      <c r="L38" s="71" t="s">
        <v>349</v>
      </c>
      <c r="M38" s="59" t="s">
        <v>337</v>
      </c>
      <c r="N38" s="59"/>
      <c r="O38" s="59"/>
      <c r="P38" s="59"/>
      <c r="Q38" s="59"/>
    </row>
    <row r="39" spans="1:18" ht="15" customHeight="1" x14ac:dyDescent="0.3">
      <c r="A39" s="19"/>
      <c r="B39" s="19"/>
      <c r="C39" s="64" t="str">
        <f t="shared" si="0"/>
        <v>AUTRES RISQUES :</v>
      </c>
      <c r="D39" s="26"/>
      <c r="E39" s="296"/>
      <c r="F39" s="170"/>
      <c r="G39" s="406"/>
      <c r="H39" s="19"/>
      <c r="I39" s="19"/>
      <c r="L39" s="99" t="s">
        <v>102</v>
      </c>
      <c r="M39" s="272" t="s">
        <v>338</v>
      </c>
      <c r="N39" s="59"/>
      <c r="O39" s="59"/>
      <c r="P39" s="59"/>
      <c r="Q39" s="59"/>
    </row>
    <row r="40" spans="1:18" ht="15" customHeight="1" x14ac:dyDescent="0.3">
      <c r="A40" s="19"/>
      <c r="B40" s="19"/>
      <c r="C40" s="100" t="str">
        <f t="shared" si="0"/>
        <v>Garages, parcs de stationnement, marchands...</v>
      </c>
      <c r="D40" s="398" t="s">
        <v>120</v>
      </c>
      <c r="E40" s="491"/>
      <c r="F40" s="492"/>
      <c r="G40" s="493"/>
      <c r="H40" s="19"/>
      <c r="I40" s="19"/>
      <c r="L40" s="71" t="s">
        <v>350</v>
      </c>
      <c r="M40" s="59" t="s">
        <v>339</v>
      </c>
      <c r="N40" s="59"/>
      <c r="O40" s="59"/>
      <c r="P40" s="59"/>
      <c r="Q40" s="59"/>
    </row>
    <row r="41" spans="1:18" ht="15" customHeight="1" x14ac:dyDescent="0.3">
      <c r="A41" s="19"/>
      <c r="B41" s="19"/>
      <c r="C41" s="100" t="str">
        <f t="shared" si="0"/>
        <v>Polices des non-propriétaires</v>
      </c>
      <c r="D41" s="398" t="s">
        <v>121</v>
      </c>
      <c r="E41" s="485"/>
      <c r="F41" s="486"/>
      <c r="G41" s="487"/>
      <c r="H41" s="19"/>
      <c r="I41" s="19"/>
      <c r="L41" s="71" t="s">
        <v>351</v>
      </c>
      <c r="M41" s="59" t="s">
        <v>340</v>
      </c>
      <c r="N41" s="59"/>
      <c r="O41" s="59"/>
      <c r="P41" s="59"/>
      <c r="Q41" s="59"/>
    </row>
    <row r="42" spans="1:18" ht="15" customHeight="1" x14ac:dyDescent="0.3">
      <c r="A42" s="19"/>
      <c r="B42" s="19"/>
      <c r="C42" s="100" t="str">
        <f t="shared" si="0"/>
        <v>Autres</v>
      </c>
      <c r="D42" s="398" t="s">
        <v>122</v>
      </c>
      <c r="E42" s="494"/>
      <c r="F42" s="495"/>
      <c r="G42" s="496"/>
      <c r="H42" s="19"/>
      <c r="I42" s="19"/>
      <c r="L42" s="71" t="s">
        <v>352</v>
      </c>
      <c r="M42" s="59" t="s">
        <v>341</v>
      </c>
      <c r="N42" s="59"/>
      <c r="O42" s="59"/>
      <c r="P42" s="59"/>
      <c r="Q42" s="59"/>
    </row>
    <row r="43" spans="1:18" ht="12.75" customHeight="1" x14ac:dyDescent="0.3">
      <c r="A43" s="19"/>
      <c r="B43" s="19"/>
      <c r="C43" s="284"/>
      <c r="D43" s="284"/>
      <c r="E43" s="183"/>
      <c r="F43" s="285"/>
      <c r="G43" s="286"/>
      <c r="H43" s="19"/>
      <c r="I43" s="19"/>
      <c r="L43" s="59"/>
      <c r="M43" s="59"/>
      <c r="N43" s="59"/>
      <c r="O43" s="59"/>
      <c r="P43" s="59"/>
      <c r="Q43" s="59"/>
      <c r="R43" s="59"/>
    </row>
    <row r="44" spans="1:18" ht="12.75" customHeight="1" x14ac:dyDescent="0.3">
      <c r="A44" s="159"/>
      <c r="B44" s="171"/>
      <c r="C44" s="188" t="str">
        <f>+IF(Langage=0,L44,M44)</f>
        <v>Commentaire :</v>
      </c>
      <c r="D44" s="189"/>
      <c r="E44" s="183"/>
      <c r="F44" s="161"/>
      <c r="G44" s="161"/>
      <c r="H44" s="19"/>
      <c r="I44" s="19"/>
      <c r="L44" s="202" t="s">
        <v>106</v>
      </c>
      <c r="M44" s="199" t="s">
        <v>353</v>
      </c>
      <c r="N44" s="59"/>
      <c r="O44" s="59"/>
      <c r="P44" s="59"/>
      <c r="Q44" s="59"/>
    </row>
    <row r="45" spans="1:18" ht="12.75" customHeight="1" x14ac:dyDescent="0.3">
      <c r="A45" s="159"/>
      <c r="B45" s="171"/>
      <c r="C45" s="556" t="s">
        <v>138</v>
      </c>
      <c r="D45" s="556"/>
      <c r="E45" s="556"/>
      <c r="F45" s="556"/>
      <c r="G45" s="556"/>
      <c r="H45" s="556"/>
      <c r="I45" s="556"/>
      <c r="L45" s="86"/>
      <c r="M45" s="59"/>
      <c r="N45" s="59"/>
      <c r="O45" s="59"/>
      <c r="P45" s="59"/>
      <c r="Q45" s="59"/>
    </row>
    <row r="46" spans="1:18" ht="36" customHeight="1" x14ac:dyDescent="0.3">
      <c r="A46" s="24" t="s">
        <v>123</v>
      </c>
      <c r="B46" s="171"/>
      <c r="C46" s="553"/>
      <c r="D46" s="554"/>
      <c r="E46" s="554"/>
      <c r="F46" s="554"/>
      <c r="G46" s="554"/>
      <c r="H46" s="554"/>
      <c r="I46" s="555"/>
      <c r="L46" s="86"/>
      <c r="M46" s="59"/>
      <c r="N46" s="59"/>
      <c r="O46" s="59"/>
      <c r="P46" s="59"/>
      <c r="Q46" s="59"/>
    </row>
    <row r="47" spans="1:18" x14ac:dyDescent="0.3">
      <c r="A47" s="19"/>
      <c r="B47" s="19"/>
      <c r="C47" s="207"/>
      <c r="D47" s="207"/>
      <c r="E47" s="19"/>
      <c r="F47" s="19"/>
      <c r="G47" s="19"/>
      <c r="H47" s="19"/>
      <c r="I47" s="19"/>
      <c r="L47" s="59"/>
      <c r="M47" s="59"/>
      <c r="N47" s="59"/>
      <c r="O47" s="59"/>
      <c r="P47" s="59"/>
      <c r="Q47" s="59"/>
    </row>
    <row r="48" spans="1:18" x14ac:dyDescent="0.3">
      <c r="A48" s="540" t="s">
        <v>670</v>
      </c>
      <c r="B48" s="540"/>
      <c r="C48" s="540"/>
      <c r="D48" s="540"/>
      <c r="E48" s="540"/>
      <c r="F48" s="540"/>
      <c r="G48" s="540"/>
      <c r="H48" s="540"/>
      <c r="I48" s="540"/>
      <c r="L48" s="59"/>
      <c r="M48" s="59"/>
      <c r="N48" s="59"/>
      <c r="O48" s="59"/>
      <c r="P48" s="59"/>
      <c r="Q48" s="59"/>
    </row>
    <row r="49" spans="12:17" x14ac:dyDescent="0.3">
      <c r="L49" s="59"/>
      <c r="M49" s="59"/>
      <c r="N49" s="59"/>
      <c r="O49" s="59"/>
      <c r="P49" s="59"/>
      <c r="Q49" s="59"/>
    </row>
  </sheetData>
  <sheetProtection algorithmName="SHA-512" hashValue="JV3QoKLAAShpYKcsshZ6I1JnLn/qFyZZ2OwWwbTunYRbsl8Jd07FsRvKmE5NW1rEs6Z8frmhhirxWG5yEVjfCg==" saltValue="UTf+LG610Lk3g+/x1OT1Kg==" spinCount="100000" sheet="1" selectLockedCells="1"/>
  <mergeCells count="4">
    <mergeCell ref="C46:I46"/>
    <mergeCell ref="C45:I45"/>
    <mergeCell ref="E1:I1"/>
    <mergeCell ref="A48:I48"/>
  </mergeCells>
  <dataValidations count="2">
    <dataValidation type="list" allowBlank="1" showInputMessage="1" showErrorMessage="1" prompt="Oui : Complétez la question 5b \ YES: Go to 5b_x000a_Non : Complétez la question 5c \ NO: Go to 5c" sqref="E8" xr:uid="{00000000-0002-0000-0700-000000000000}">
      <formula1>$K$7:$K$8</formula1>
    </dataValidation>
    <dataValidation type="list" allowBlank="1" showInputMessage="1" showErrorMessage="1" sqref="C17:D17" xr:uid="{00000000-0002-0000-0700-000001000000}">
      <formula1>$K$15:$K$17</formula1>
    </dataValidation>
  </dataValidations>
  <pageMargins left="0.7" right="0.7" top="0.75" bottom="0.75" header="0.3" footer="0.3"/>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N47"/>
  <sheetViews>
    <sheetView workbookViewId="0">
      <selection activeCell="E5" sqref="E5"/>
    </sheetView>
  </sheetViews>
  <sheetFormatPr baseColWidth="10" defaultColWidth="11" defaultRowHeight="14" outlineLevelCol="1" x14ac:dyDescent="0.3"/>
  <cols>
    <col min="1" max="1" width="3.58203125" style="137" customWidth="1"/>
    <col min="2" max="2" width="0.83203125" style="137" customWidth="1"/>
    <col min="3" max="3" width="41.33203125" style="137" customWidth="1"/>
    <col min="4" max="4" width="3.5" style="137" bestFit="1" customWidth="1"/>
    <col min="5" max="9" width="13.25" style="137" customWidth="1"/>
    <col min="10" max="10" width="11" style="137"/>
    <col min="11" max="11" width="42.5" style="137" hidden="1" customWidth="1" outlineLevel="1"/>
    <col min="12" max="12" width="87" style="137" hidden="1" customWidth="1" outlineLevel="1"/>
    <col min="13" max="13" width="71.75" style="137" hidden="1" customWidth="1" outlineLevel="1"/>
    <col min="14" max="14" width="11" style="137" collapsed="1"/>
    <col min="15" max="16384" width="11" style="137"/>
  </cols>
  <sheetData>
    <row r="1" spans="1:13" ht="25.5" customHeight="1" x14ac:dyDescent="0.3">
      <c r="A1" s="158"/>
      <c r="B1" s="151"/>
      <c r="C1" s="206" t="str">
        <f>+IF(Langage=0,L1,M1)</f>
        <v>Nom de l'assureur :</v>
      </c>
      <c r="D1" s="144"/>
      <c r="E1" s="558">
        <f>'100'!B10</f>
        <v>0</v>
      </c>
      <c r="F1" s="559"/>
      <c r="G1" s="559"/>
      <c r="H1" s="559"/>
      <c r="I1" s="560"/>
      <c r="L1" s="137" t="s">
        <v>1</v>
      </c>
      <c r="M1" s="137" t="s">
        <v>294</v>
      </c>
    </row>
    <row r="2" spans="1:13" ht="24" customHeight="1" x14ac:dyDescent="0.3">
      <c r="A2" s="159"/>
      <c r="B2" s="160"/>
      <c r="C2" s="161"/>
      <c r="D2" s="161"/>
      <c r="E2" s="162"/>
      <c r="F2" s="163"/>
      <c r="G2" s="163"/>
      <c r="H2" s="163"/>
      <c r="I2" s="163"/>
    </row>
    <row r="3" spans="1:13" ht="15" customHeight="1" x14ac:dyDescent="0.3">
      <c r="A3" s="167" t="s">
        <v>174</v>
      </c>
      <c r="B3" s="170"/>
      <c r="C3" s="192" t="str">
        <f>+IF(Langage=0,L3,M3)</f>
        <v>Si vous avez répondu NON à la question 5a), avez-vous l'intention de souscrire le F.P.Q. No 5 en 2024 ?</v>
      </c>
      <c r="D3" s="170"/>
      <c r="E3" s="170"/>
      <c r="F3" s="170"/>
      <c r="G3" s="170"/>
      <c r="H3" s="170"/>
      <c r="I3" s="170"/>
      <c r="L3" s="68" t="str">
        <f>"Si vous avez répondu NON à la question 5a), avez-vous l'intention de souscrire le F.P.Q. No 5 en "&amp;_AF+1&amp;" ?"</f>
        <v>Si vous avez répondu NON à la question 5a), avez-vous l'intention de souscrire le F.P.Q. No 5 en 2024 ?</v>
      </c>
      <c r="M3" s="137" t="str">
        <f>"If you answered NO to question 5a), do you intend to underwrite Q.P.F. No. 5 in "&amp;_AF+1&amp;"?"</f>
        <v>If you answered NO to question 5a), do you intend to underwrite Q.P.F. No. 5 in 2024?</v>
      </c>
    </row>
    <row r="4" spans="1:13" ht="12.75" customHeight="1" x14ac:dyDescent="0.3">
      <c r="A4" s="159"/>
      <c r="B4" s="19"/>
      <c r="C4" s="19"/>
      <c r="D4" s="19"/>
      <c r="E4" s="456" t="s">
        <v>108</v>
      </c>
      <c r="F4" s="19"/>
      <c r="G4" s="19"/>
      <c r="H4" s="19"/>
      <c r="I4" s="19"/>
    </row>
    <row r="5" spans="1:13" ht="15" customHeight="1" x14ac:dyDescent="0.3">
      <c r="A5" s="159"/>
      <c r="B5" s="19"/>
      <c r="C5" s="193" t="str">
        <f>+IF(Langage=0,L5,M5)</f>
        <v>OUI ou NON ?</v>
      </c>
      <c r="D5" s="393" t="s">
        <v>64</v>
      </c>
      <c r="E5" s="497"/>
      <c r="F5" s="442"/>
      <c r="G5" s="19"/>
      <c r="H5" s="19"/>
      <c r="I5" s="19"/>
      <c r="K5" s="137" t="s">
        <v>371</v>
      </c>
      <c r="L5" s="77" t="s">
        <v>126</v>
      </c>
      <c r="M5" s="137" t="s">
        <v>358</v>
      </c>
    </row>
    <row r="6" spans="1:13" ht="12.75" customHeight="1" x14ac:dyDescent="0.3">
      <c r="A6" s="287"/>
      <c r="B6" s="288"/>
      <c r="C6" s="188" t="str">
        <f>+IF(Langage=0,L6,M6)</f>
        <v>Dans l'affirmative, identifier le ou les administrateurs du programme, le cas échéant :</v>
      </c>
      <c r="D6" s="189"/>
      <c r="E6" s="189"/>
      <c r="F6" s="189"/>
      <c r="G6" s="288"/>
      <c r="H6" s="288"/>
      <c r="I6" s="288"/>
      <c r="K6" s="137" t="s">
        <v>372</v>
      </c>
      <c r="L6" s="202" t="s">
        <v>175</v>
      </c>
      <c r="M6" s="137" t="s">
        <v>436</v>
      </c>
    </row>
    <row r="7" spans="1:13" ht="12.75" customHeight="1" x14ac:dyDescent="0.3">
      <c r="A7" s="287"/>
      <c r="B7" s="288"/>
      <c r="C7" s="447" t="s">
        <v>107</v>
      </c>
      <c r="D7" s="189"/>
      <c r="E7" s="189"/>
      <c r="F7" s="189"/>
      <c r="G7" s="288"/>
      <c r="H7" s="288"/>
      <c r="I7" s="288"/>
    </row>
    <row r="8" spans="1:13" ht="15" customHeight="1" x14ac:dyDescent="0.3">
      <c r="A8" s="23" t="s">
        <v>65</v>
      </c>
      <c r="B8" s="19"/>
      <c r="C8" s="481"/>
      <c r="D8" s="29"/>
      <c r="E8" s="448"/>
      <c r="F8" s="19"/>
      <c r="G8" s="19"/>
      <c r="H8" s="19"/>
      <c r="I8" s="19"/>
    </row>
    <row r="9" spans="1:13" ht="12.75" customHeight="1" x14ac:dyDescent="0.3">
      <c r="A9" s="159"/>
      <c r="B9" s="19"/>
      <c r="C9" s="190"/>
      <c r="D9" s="190"/>
      <c r="E9" s="448"/>
      <c r="F9" s="19"/>
      <c r="G9" s="19"/>
      <c r="H9" s="19"/>
      <c r="I9" s="19"/>
    </row>
    <row r="10" spans="1:13" ht="12.75" customHeight="1" x14ac:dyDescent="0.3">
      <c r="A10" s="289"/>
      <c r="B10" s="281"/>
      <c r="C10" s="188" t="str">
        <f>+IF(Langage=0,L10,M10)</f>
        <v>Identifier le ou les modes de distribution (agents, courtiers, concessionnaires d'automobiles) :</v>
      </c>
      <c r="D10" s="189"/>
      <c r="E10" s="189"/>
      <c r="F10" s="189"/>
      <c r="G10" s="189"/>
      <c r="H10" s="290"/>
      <c r="I10" s="290"/>
      <c r="K10" s="137" t="s">
        <v>424</v>
      </c>
      <c r="L10" s="202" t="s">
        <v>171</v>
      </c>
      <c r="M10" s="137" t="s">
        <v>423</v>
      </c>
    </row>
    <row r="11" spans="1:13" ht="12.75" customHeight="1" x14ac:dyDescent="0.3">
      <c r="A11" s="289"/>
      <c r="B11" s="281"/>
      <c r="C11" s="447" t="s">
        <v>107</v>
      </c>
      <c r="D11" s="189"/>
      <c r="E11" s="189"/>
      <c r="F11" s="189"/>
      <c r="G11" s="189"/>
      <c r="H11" s="290"/>
      <c r="I11" s="290"/>
      <c r="K11" s="137" t="s">
        <v>437</v>
      </c>
    </row>
    <row r="12" spans="1:13" ht="15" customHeight="1" x14ac:dyDescent="0.3">
      <c r="A12" s="23" t="s">
        <v>173</v>
      </c>
      <c r="B12" s="19"/>
      <c r="C12" s="481"/>
      <c r="D12" s="29"/>
      <c r="E12" s="448"/>
      <c r="F12" s="19"/>
      <c r="G12" s="19"/>
      <c r="H12" s="19"/>
      <c r="I12" s="19"/>
      <c r="K12" s="137" t="s">
        <v>426</v>
      </c>
    </row>
    <row r="13" spans="1:13" ht="12.75" customHeight="1" x14ac:dyDescent="0.3">
      <c r="A13" s="159"/>
      <c r="B13" s="19"/>
      <c r="C13" s="291"/>
      <c r="D13" s="291"/>
      <c r="E13" s="448"/>
      <c r="F13" s="19"/>
      <c r="G13" s="19"/>
      <c r="H13" s="19"/>
      <c r="I13" s="19"/>
    </row>
    <row r="14" spans="1:13" ht="15" customHeight="1" x14ac:dyDescent="0.3">
      <c r="A14" s="19"/>
      <c r="B14" s="19"/>
      <c r="C14" s="200" t="str">
        <f>+IF(Langage=0,L14,M14)</f>
        <v>Identifier par un X  la ou les catégories de risque visées :</v>
      </c>
      <c r="D14" s="19"/>
      <c r="E14" s="19"/>
      <c r="F14" s="19"/>
      <c r="G14" s="19"/>
      <c r="H14" s="19"/>
      <c r="I14" s="19"/>
      <c r="L14" s="202" t="s">
        <v>438</v>
      </c>
      <c r="M14" s="137" t="s">
        <v>439</v>
      </c>
    </row>
    <row r="15" spans="1:13" ht="21.75" customHeight="1" x14ac:dyDescent="0.3">
      <c r="A15" s="19"/>
      <c r="B15" s="19"/>
      <c r="C15" s="19"/>
      <c r="D15" s="19"/>
      <c r="E15" s="30" t="s">
        <v>9</v>
      </c>
      <c r="F15" s="292"/>
      <c r="G15" s="292"/>
      <c r="H15" s="19"/>
      <c r="I15" s="19"/>
    </row>
    <row r="16" spans="1:13" ht="21.75" customHeight="1" x14ac:dyDescent="0.3">
      <c r="A16" s="19"/>
      <c r="B16" s="19"/>
      <c r="C16" s="31"/>
      <c r="D16" s="19"/>
      <c r="E16" s="404" t="s">
        <v>108</v>
      </c>
      <c r="F16" s="292"/>
      <c r="G16" s="292"/>
      <c r="H16" s="19"/>
      <c r="I16" s="19"/>
    </row>
    <row r="17" spans="1:13" ht="15" customHeight="1" x14ac:dyDescent="0.3">
      <c r="A17" s="19"/>
      <c r="B17" s="19"/>
      <c r="C17" s="96" t="str">
        <f t="shared" ref="C17:C36" si="0">+IF(Langage=0,L17,M17)</f>
        <v>VOITURE DE TOURISME</v>
      </c>
      <c r="D17" s="394" t="s">
        <v>66</v>
      </c>
      <c r="E17" s="498"/>
      <c r="F17" s="285"/>
      <c r="G17" s="286"/>
      <c r="H17" s="19"/>
      <c r="I17" s="19"/>
      <c r="L17" s="97" t="s">
        <v>378</v>
      </c>
      <c r="M17" s="272" t="s">
        <v>315</v>
      </c>
    </row>
    <row r="18" spans="1:13" ht="15" customHeight="1" x14ac:dyDescent="0.3">
      <c r="A18" s="19"/>
      <c r="B18" s="19"/>
      <c r="C18" s="100" t="str">
        <f t="shared" si="0"/>
        <v>Véhicules récréatifs (caravanes, maisons motorisées...)</v>
      </c>
      <c r="D18" s="397" t="s">
        <v>67</v>
      </c>
      <c r="E18" s="499"/>
      <c r="F18" s="285"/>
      <c r="G18" s="286"/>
      <c r="H18" s="19"/>
      <c r="I18" s="19"/>
      <c r="L18" s="92" t="s">
        <v>79</v>
      </c>
      <c r="M18" s="59" t="s">
        <v>323</v>
      </c>
    </row>
    <row r="19" spans="1:13" ht="15" customHeight="1" x14ac:dyDescent="0.3">
      <c r="A19" s="19"/>
      <c r="B19" s="19"/>
      <c r="C19" s="100" t="str">
        <f t="shared" si="0"/>
        <v>Motocyclettes</v>
      </c>
      <c r="D19" s="397" t="s">
        <v>68</v>
      </c>
      <c r="E19" s="499"/>
      <c r="F19" s="285"/>
      <c r="G19" s="286"/>
      <c r="H19" s="19"/>
      <c r="I19" s="19"/>
      <c r="L19" s="93" t="s">
        <v>81</v>
      </c>
      <c r="M19" s="59" t="s">
        <v>324</v>
      </c>
    </row>
    <row r="20" spans="1:13" ht="15" customHeight="1" x14ac:dyDescent="0.3">
      <c r="A20" s="19"/>
      <c r="B20" s="19"/>
      <c r="C20" s="100" t="str">
        <f t="shared" si="0"/>
        <v>Motoneiges</v>
      </c>
      <c r="D20" s="397" t="s">
        <v>69</v>
      </c>
      <c r="E20" s="499"/>
      <c r="F20" s="285"/>
      <c r="G20" s="286"/>
      <c r="H20" s="19"/>
      <c r="I20" s="19"/>
      <c r="L20" s="93" t="s">
        <v>84</v>
      </c>
      <c r="M20" s="59" t="s">
        <v>325</v>
      </c>
    </row>
    <row r="21" spans="1:13" ht="15" customHeight="1" x14ac:dyDescent="0.3">
      <c r="A21" s="19"/>
      <c r="B21" s="19"/>
      <c r="C21" s="100" t="str">
        <f t="shared" si="0"/>
        <v>Véhicules tout-terrain</v>
      </c>
      <c r="D21" s="397" t="s">
        <v>70</v>
      </c>
      <c r="E21" s="499"/>
      <c r="F21" s="285"/>
      <c r="G21" s="286"/>
      <c r="H21" s="19"/>
      <c r="I21" s="19"/>
      <c r="L21" s="93" t="s">
        <v>86</v>
      </c>
      <c r="M21" s="59" t="s">
        <v>326</v>
      </c>
    </row>
    <row r="22" spans="1:13" ht="15" customHeight="1" x14ac:dyDescent="0.3">
      <c r="A22" s="19"/>
      <c r="B22" s="19"/>
      <c r="C22" s="96" t="str">
        <f t="shared" si="0"/>
        <v>VÉHICULES UTILITAIRES</v>
      </c>
      <c r="D22" s="398" t="s">
        <v>109</v>
      </c>
      <c r="E22" s="500"/>
      <c r="F22" s="285"/>
      <c r="G22" s="286"/>
      <c r="H22" s="19"/>
      <c r="I22" s="19"/>
      <c r="L22" s="98" t="s">
        <v>88</v>
      </c>
      <c r="M22" s="272" t="s">
        <v>327</v>
      </c>
    </row>
    <row r="23" spans="1:13" ht="15" customHeight="1" x14ac:dyDescent="0.3">
      <c r="A23" s="19"/>
      <c r="B23" s="19"/>
      <c r="C23" s="64" t="str">
        <f t="shared" si="0"/>
        <v>VÉHICULES PUBLICS :</v>
      </c>
      <c r="D23" s="26"/>
      <c r="E23" s="407"/>
      <c r="F23" s="19"/>
      <c r="G23" s="19"/>
      <c r="H23" s="19"/>
      <c r="I23" s="19"/>
      <c r="L23" s="99" t="s">
        <v>91</v>
      </c>
      <c r="M23" s="272" t="s">
        <v>328</v>
      </c>
    </row>
    <row r="24" spans="1:13" ht="15" customHeight="1" x14ac:dyDescent="0.3">
      <c r="A24" s="19"/>
      <c r="B24" s="19"/>
      <c r="C24" s="100" t="str">
        <f t="shared" si="0"/>
        <v>Autobus publics</v>
      </c>
      <c r="D24" s="398" t="s">
        <v>110</v>
      </c>
      <c r="E24" s="499"/>
      <c r="F24" s="285"/>
      <c r="G24" s="286"/>
      <c r="H24" s="19"/>
      <c r="I24" s="19"/>
      <c r="L24" s="71" t="s">
        <v>343</v>
      </c>
      <c r="M24" s="59" t="s">
        <v>329</v>
      </c>
    </row>
    <row r="25" spans="1:13" ht="15" customHeight="1" x14ac:dyDescent="0.3">
      <c r="A25" s="19"/>
      <c r="B25" s="19"/>
      <c r="C25" s="100" t="str">
        <f t="shared" si="0"/>
        <v>Autobus scolaires</v>
      </c>
      <c r="D25" s="398" t="s">
        <v>111</v>
      </c>
      <c r="E25" s="499"/>
      <c r="F25" s="285"/>
      <c r="G25" s="286"/>
      <c r="H25" s="19"/>
      <c r="I25" s="19"/>
      <c r="L25" s="71" t="s">
        <v>342</v>
      </c>
      <c r="M25" s="59" t="s">
        <v>330</v>
      </c>
    </row>
    <row r="26" spans="1:13" ht="15" customHeight="1" x14ac:dyDescent="0.3">
      <c r="A26" s="19"/>
      <c r="B26" s="19"/>
      <c r="C26" s="100" t="str">
        <f t="shared" si="0"/>
        <v>Autobus privés</v>
      </c>
      <c r="D26" s="398" t="s">
        <v>112</v>
      </c>
      <c r="E26" s="499"/>
      <c r="F26" s="285"/>
      <c r="G26" s="286"/>
      <c r="H26" s="19"/>
      <c r="I26" s="19"/>
      <c r="L26" s="71" t="s">
        <v>344</v>
      </c>
      <c r="M26" s="59" t="s">
        <v>331</v>
      </c>
    </row>
    <row r="27" spans="1:13" ht="15" customHeight="1" x14ac:dyDescent="0.3">
      <c r="A27" s="19"/>
      <c r="B27" s="19"/>
      <c r="C27" s="100" t="str">
        <f t="shared" si="0"/>
        <v>Véhicules funèbres</v>
      </c>
      <c r="D27" s="398" t="s">
        <v>114</v>
      </c>
      <c r="E27" s="499"/>
      <c r="F27" s="285"/>
      <c r="G27" s="286"/>
      <c r="H27" s="19"/>
      <c r="I27" s="19"/>
      <c r="L27" s="71" t="s">
        <v>345</v>
      </c>
      <c r="M27" s="59" t="s">
        <v>332</v>
      </c>
    </row>
    <row r="28" spans="1:13" ht="15" customHeight="1" x14ac:dyDescent="0.3">
      <c r="A28" s="19"/>
      <c r="B28" s="19"/>
      <c r="C28" s="100" t="str">
        <f t="shared" si="0"/>
        <v>Ambulances</v>
      </c>
      <c r="D28" s="398" t="s">
        <v>115</v>
      </c>
      <c r="E28" s="499"/>
      <c r="F28" s="285"/>
      <c r="G28" s="286"/>
      <c r="H28" s="19"/>
      <c r="I28" s="19"/>
      <c r="L28" s="71" t="s">
        <v>333</v>
      </c>
      <c r="M28" s="59" t="s">
        <v>333</v>
      </c>
    </row>
    <row r="29" spans="1:13" ht="15" customHeight="1" x14ac:dyDescent="0.3">
      <c r="A29" s="19"/>
      <c r="B29" s="19"/>
      <c r="C29" s="100" t="str">
        <f t="shared" si="0"/>
        <v>Écoles de conduite</v>
      </c>
      <c r="D29" s="398" t="s">
        <v>116</v>
      </c>
      <c r="E29" s="499"/>
      <c r="F29" s="285"/>
      <c r="G29" s="286"/>
      <c r="H29" s="19"/>
      <c r="I29" s="19"/>
      <c r="L29" s="71" t="s">
        <v>346</v>
      </c>
      <c r="M29" s="59" t="s">
        <v>334</v>
      </c>
    </row>
    <row r="30" spans="1:13" ht="15" customHeight="1" x14ac:dyDescent="0.3">
      <c r="A30" s="19"/>
      <c r="B30" s="19"/>
      <c r="C30" s="100" t="str">
        <f t="shared" si="0"/>
        <v>Véhicules de services de police ou d'incendie</v>
      </c>
      <c r="D30" s="398" t="s">
        <v>117</v>
      </c>
      <c r="E30" s="499"/>
      <c r="F30" s="285"/>
      <c r="G30" s="286"/>
      <c r="H30" s="19"/>
      <c r="I30" s="19"/>
      <c r="L30" s="71" t="s">
        <v>347</v>
      </c>
      <c r="M30" s="59" t="s">
        <v>335</v>
      </c>
    </row>
    <row r="31" spans="1:13" ht="15" customHeight="1" x14ac:dyDescent="0.3">
      <c r="A31" s="19"/>
      <c r="B31" s="19"/>
      <c r="C31" s="100" t="str">
        <f t="shared" si="0"/>
        <v>Taxis ou limousines</v>
      </c>
      <c r="D31" s="398" t="s">
        <v>118</v>
      </c>
      <c r="E31" s="499"/>
      <c r="F31" s="285"/>
      <c r="G31" s="286"/>
      <c r="H31" s="19"/>
      <c r="I31" s="19"/>
      <c r="L31" s="71" t="s">
        <v>348</v>
      </c>
      <c r="M31" s="59" t="s">
        <v>336</v>
      </c>
    </row>
    <row r="32" spans="1:13" ht="15" customHeight="1" x14ac:dyDescent="0.3">
      <c r="A32" s="19"/>
      <c r="B32" s="19"/>
      <c r="C32" s="100" t="str">
        <f t="shared" si="0"/>
        <v>Autres véhicules publics</v>
      </c>
      <c r="D32" s="398" t="s">
        <v>119</v>
      </c>
      <c r="E32" s="501"/>
      <c r="F32" s="285"/>
      <c r="G32" s="286"/>
      <c r="H32" s="19"/>
      <c r="I32" s="19"/>
      <c r="L32" s="71" t="s">
        <v>349</v>
      </c>
      <c r="M32" s="59" t="s">
        <v>337</v>
      </c>
    </row>
    <row r="33" spans="1:13" ht="15" customHeight="1" x14ac:dyDescent="0.3">
      <c r="A33" s="19"/>
      <c r="B33" s="19"/>
      <c r="C33" s="64" t="str">
        <f t="shared" si="0"/>
        <v>AUTRES RISQUES :</v>
      </c>
      <c r="D33" s="26"/>
      <c r="E33" s="407"/>
      <c r="F33" s="19"/>
      <c r="G33" s="19"/>
      <c r="H33" s="19"/>
      <c r="I33" s="19"/>
      <c r="L33" s="99" t="s">
        <v>102</v>
      </c>
      <c r="M33" s="272" t="s">
        <v>338</v>
      </c>
    </row>
    <row r="34" spans="1:13" ht="15" customHeight="1" x14ac:dyDescent="0.3">
      <c r="A34" s="19"/>
      <c r="B34" s="19"/>
      <c r="C34" s="100" t="str">
        <f t="shared" si="0"/>
        <v>Garages, parcs de stationnement, marchands...</v>
      </c>
      <c r="D34" s="398" t="s">
        <v>120</v>
      </c>
      <c r="E34" s="499"/>
      <c r="F34" s="285"/>
      <c r="G34" s="286"/>
      <c r="H34" s="19"/>
      <c r="I34" s="19"/>
      <c r="L34" s="71" t="s">
        <v>350</v>
      </c>
      <c r="M34" s="59" t="s">
        <v>339</v>
      </c>
    </row>
    <row r="35" spans="1:13" ht="15" customHeight="1" x14ac:dyDescent="0.3">
      <c r="A35" s="19"/>
      <c r="B35" s="19"/>
      <c r="C35" s="100" t="str">
        <f t="shared" si="0"/>
        <v>Polices des non-propriétaires</v>
      </c>
      <c r="D35" s="398" t="s">
        <v>121</v>
      </c>
      <c r="E35" s="499"/>
      <c r="F35" s="285"/>
      <c r="G35" s="286"/>
      <c r="H35" s="19"/>
      <c r="I35" s="19"/>
      <c r="L35" s="71" t="s">
        <v>351</v>
      </c>
      <c r="M35" s="59" t="s">
        <v>340</v>
      </c>
    </row>
    <row r="36" spans="1:13" ht="15" customHeight="1" x14ac:dyDescent="0.3">
      <c r="A36" s="19"/>
      <c r="B36" s="19"/>
      <c r="C36" s="100" t="str">
        <f t="shared" si="0"/>
        <v>Autres</v>
      </c>
      <c r="D36" s="398" t="s">
        <v>122</v>
      </c>
      <c r="E36" s="501"/>
      <c r="F36" s="285"/>
      <c r="G36" s="286"/>
      <c r="H36" s="19"/>
      <c r="I36" s="19"/>
      <c r="L36" s="71" t="s">
        <v>352</v>
      </c>
      <c r="M36" s="59" t="s">
        <v>341</v>
      </c>
    </row>
    <row r="37" spans="1:13" ht="12.75" customHeight="1" x14ac:dyDescent="0.3">
      <c r="A37" s="19"/>
      <c r="B37" s="19"/>
      <c r="C37" s="284"/>
      <c r="D37" s="284"/>
      <c r="E37" s="183"/>
      <c r="F37" s="285"/>
      <c r="G37" s="286"/>
      <c r="H37" s="19"/>
      <c r="I37" s="19"/>
    </row>
    <row r="38" spans="1:13" ht="12.75" customHeight="1" x14ac:dyDescent="0.3">
      <c r="A38" s="159"/>
      <c r="B38" s="171"/>
      <c r="C38" s="188" t="str">
        <f>+IF(Langage=0,L38,M38)</f>
        <v>Commentaire :</v>
      </c>
      <c r="D38" s="189"/>
      <c r="E38" s="183"/>
      <c r="F38" s="161"/>
      <c r="G38" s="161"/>
      <c r="H38" s="19"/>
      <c r="I38" s="19"/>
      <c r="L38" s="202" t="s">
        <v>106</v>
      </c>
      <c r="M38" s="137" t="s">
        <v>353</v>
      </c>
    </row>
    <row r="39" spans="1:13" ht="12.75" customHeight="1" x14ac:dyDescent="0.3">
      <c r="A39" s="159"/>
      <c r="B39" s="171"/>
      <c r="C39" s="556" t="s">
        <v>124</v>
      </c>
      <c r="D39" s="556"/>
      <c r="E39" s="556"/>
      <c r="F39" s="556"/>
      <c r="G39" s="556"/>
      <c r="H39" s="556"/>
      <c r="I39" s="556"/>
    </row>
    <row r="40" spans="1:13" ht="36" customHeight="1" x14ac:dyDescent="0.3">
      <c r="A40" s="24" t="s">
        <v>123</v>
      </c>
      <c r="B40" s="171"/>
      <c r="C40" s="553"/>
      <c r="D40" s="554"/>
      <c r="E40" s="554"/>
      <c r="F40" s="554"/>
      <c r="G40" s="554"/>
      <c r="H40" s="554"/>
      <c r="I40" s="555"/>
    </row>
    <row r="41" spans="1:13" ht="24" customHeight="1" x14ac:dyDescent="0.3">
      <c r="A41" s="159"/>
      <c r="B41" s="171"/>
      <c r="C41" s="293"/>
      <c r="D41" s="293"/>
      <c r="E41" s="183"/>
      <c r="F41" s="183"/>
      <c r="G41" s="293"/>
      <c r="H41" s="19"/>
      <c r="I41" s="19"/>
    </row>
    <row r="42" spans="1:13" ht="15" customHeight="1" x14ac:dyDescent="0.3">
      <c r="A42" s="167" t="s">
        <v>176</v>
      </c>
      <c r="B42" s="168"/>
      <c r="C42" s="294" t="str">
        <f>+IF(Langage=0,L42,M42)</f>
        <v>ATTENTION !</v>
      </c>
      <c r="D42" s="295"/>
      <c r="E42" s="296"/>
      <c r="F42" s="296"/>
      <c r="G42" s="296"/>
      <c r="H42" s="170"/>
      <c r="I42" s="170"/>
      <c r="L42" s="68" t="s">
        <v>177</v>
      </c>
      <c r="M42" s="137" t="s">
        <v>440</v>
      </c>
    </row>
    <row r="43" spans="1:13" ht="12.75" customHeight="1" x14ac:dyDescent="0.3">
      <c r="A43" s="184"/>
      <c r="B43" s="160"/>
      <c r="C43" s="297" t="str">
        <f>+IF(Langage=0,L43,M43)</f>
        <v>Si vous croyez ne pas être concerné par les sections suivantes, veuillez nous expliquer pourquoi :</v>
      </c>
      <c r="D43" s="298"/>
      <c r="E43" s="298"/>
      <c r="F43" s="298"/>
      <c r="G43" s="298"/>
      <c r="H43" s="19"/>
      <c r="I43" s="19"/>
      <c r="L43" s="202" t="s">
        <v>178</v>
      </c>
      <c r="M43" s="137" t="s">
        <v>441</v>
      </c>
    </row>
    <row r="44" spans="1:13" ht="12.75" customHeight="1" x14ac:dyDescent="0.3">
      <c r="A44" s="184"/>
      <c r="B44" s="160"/>
      <c r="C44" s="593" t="s">
        <v>135</v>
      </c>
      <c r="D44" s="593"/>
      <c r="E44" s="593"/>
      <c r="F44" s="593"/>
      <c r="G44" s="593"/>
      <c r="H44" s="593"/>
      <c r="I44" s="593"/>
    </row>
    <row r="45" spans="1:13" ht="54" customHeight="1" x14ac:dyDescent="0.3">
      <c r="A45" s="24" t="s">
        <v>179</v>
      </c>
      <c r="B45" s="160"/>
      <c r="C45" s="590"/>
      <c r="D45" s="591"/>
      <c r="E45" s="591"/>
      <c r="F45" s="591"/>
      <c r="G45" s="591"/>
      <c r="H45" s="591"/>
      <c r="I45" s="592"/>
    </row>
    <row r="47" spans="1:13" x14ac:dyDescent="0.3">
      <c r="A47" s="540" t="s">
        <v>671</v>
      </c>
      <c r="B47" s="540"/>
      <c r="C47" s="540"/>
      <c r="D47" s="540"/>
      <c r="E47" s="540"/>
      <c r="F47" s="540"/>
      <c r="G47" s="540"/>
      <c r="H47" s="540"/>
      <c r="I47" s="540"/>
    </row>
  </sheetData>
  <sheetProtection algorithmName="SHA-512" hashValue="skkw1PzJdOgmKIz+7RDy46sVqmtAnDPWI3N2je761i/H5iSFxyfcqBwKZhet9JiBMr5KY5lmrfPodAWyTWWiIQ==" saltValue="ORV3Ld89EQtKLqm3wN5+ig==" spinCount="100000" sheet="1" selectLockedCells="1"/>
  <mergeCells count="6">
    <mergeCell ref="E1:I1"/>
    <mergeCell ref="A47:I47"/>
    <mergeCell ref="C40:I40"/>
    <mergeCell ref="C45:I45"/>
    <mergeCell ref="C39:I39"/>
    <mergeCell ref="C44:I44"/>
  </mergeCells>
  <dataValidations count="2">
    <dataValidation type="list" allowBlank="1" showInputMessage="1" showErrorMessage="1" prompt="Oui : Complétez les questions suivantes et le tableau \ Yes: Complete the following questions and the table" sqref="E5" xr:uid="{00000000-0002-0000-0800-000000000000}">
      <formula1>$K$5:$K$6</formula1>
    </dataValidation>
    <dataValidation type="list" allowBlank="1" showInputMessage="1" showErrorMessage="1" sqref="C12:D12" xr:uid="{00000000-0002-0000-0800-000001000000}">
      <formula1>$K$10:$K$12</formula1>
    </dataValidation>
  </dataValidation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a5fc1e6612f083d95fd69d1a3610c181">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3b6ff05e45f46159423f5b5ae630826"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6665</PJDDocLie>
    <_fd_parent_temp xmlns="0ab4d0b0-81c9-496c-a6f8-8a0e74a7f3b9" xsi:nil="true"/>
    <DSDemandeArchiver xmlns="937acfcf-2433-4dc7-8dd3-98a5d50c96bf">false</DSDemandeArchiver>
    <PJDDocLieBK xmlns="0ab4d0b0-81c9-496c-a6f8-8a0e74a7f3b9">8727</PJDDocLieBK>
  </documentManagement>
</p:properties>
</file>

<file path=customXml/itemProps1.xml><?xml version="1.0" encoding="utf-8"?>
<ds:datastoreItem xmlns:ds="http://schemas.openxmlformats.org/officeDocument/2006/customXml" ds:itemID="{B281F61E-86AE-4C3C-A164-4FB6AE753A80}"/>
</file>

<file path=customXml/itemProps2.xml><?xml version="1.0" encoding="utf-8"?>
<ds:datastoreItem xmlns:ds="http://schemas.openxmlformats.org/officeDocument/2006/customXml" ds:itemID="{B9292D26-FA7A-47D1-8595-16C3A19A1A38}"/>
</file>

<file path=customXml/itemProps3.xml><?xml version="1.0" encoding="utf-8"?>
<ds:datastoreItem xmlns:ds="http://schemas.openxmlformats.org/officeDocument/2006/customXml" ds:itemID="{9743A980-996B-4F15-A684-F8C6D3275821}"/>
</file>

<file path=customXml/itemProps4.xml><?xml version="1.0" encoding="utf-8"?>
<ds:datastoreItem xmlns:ds="http://schemas.openxmlformats.org/officeDocument/2006/customXml" ds:itemID="{F68923E0-9E61-4074-B034-AB170FBD6D3D}"/>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100</vt:lpstr>
      <vt:lpstr>T des M - T of C </vt:lpstr>
      <vt:lpstr>200</vt:lpstr>
      <vt:lpstr>210</vt:lpstr>
      <vt:lpstr>220</vt:lpstr>
      <vt:lpstr>230</vt:lpstr>
      <vt:lpstr>240</vt:lpstr>
      <vt:lpstr>250</vt:lpstr>
      <vt:lpstr>400</vt:lpstr>
      <vt:lpstr>410</vt:lpstr>
      <vt:lpstr>420</vt:lpstr>
      <vt:lpstr>500</vt:lpstr>
      <vt:lpstr>510</vt:lpstr>
      <vt:lpstr>600</vt:lpstr>
      <vt:lpstr>700</vt:lpstr>
      <vt:lpstr>800</vt:lpstr>
      <vt:lpstr>900</vt:lpstr>
      <vt:lpstr>1000</vt:lpstr>
      <vt:lpstr>1100</vt:lpstr>
      <vt:lpstr>_AF</vt:lpstr>
      <vt:lpstr>Langage</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Renseignements sur les opérations d'assurance automobile au Québec</dc:title>
  <dc:subject/>
  <dc:creator>Autorité des marchés financiers</dc:creator>
  <cp:keywords>Renseignements;opérations;assurance automobile;Québec;décembre 2018</cp:keywords>
  <dc:description/>
  <cp:lastModifiedBy>Dorion Karine</cp:lastModifiedBy>
  <cp:lastPrinted>2019-12-05T17:54:22Z</cp:lastPrinted>
  <dcterms:created xsi:type="dcterms:W3CDTF">2017-07-14T13:25:00Z</dcterms:created>
  <dcterms:modified xsi:type="dcterms:W3CDTF">2023-11-20T16:08:28Z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QAA</vt:lpwstr>
  </property>
  <property fmtid="{D5CDD505-2E9C-101B-9397-08002B2CF9AE}" pid="3" name="Version du formulaire">
    <vt:lpwstr>7.00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SetDate">
    <vt:lpwstr>2019-12-09T20:35:45.3004840Z</vt:lpwstr>
  </property>
  <property fmtid="{D5CDD505-2E9C-101B-9397-08002B2CF9AE}" pid="7" name="MSIP_Label_a1904e13-af40-4143-81c8-9390a3210047_Name">
    <vt:lpwstr>AMF - Interne</vt:lpwstr>
  </property>
  <property fmtid="{D5CDD505-2E9C-101B-9397-08002B2CF9AE}" pid="8" name="MSIP_Label_a1904e13-af40-4143-81c8-9390a3210047_Application">
    <vt:lpwstr>Microsoft Azure Information Protection</vt:lpwstr>
  </property>
  <property fmtid="{D5CDD505-2E9C-101B-9397-08002B2CF9AE}" pid="9" name="MSIP_Label_a1904e13-af40-4143-81c8-9390a3210047_ActionId">
    <vt:lpwstr>c926310e-f1da-4442-9ab5-12c18a740289</vt:lpwstr>
  </property>
  <property fmtid="{D5CDD505-2E9C-101B-9397-08002B2CF9AE}" pid="10" name="MSIP_Label_a1904e13-af40-4143-81c8-9390a3210047_Extended_MSFT_Method">
    <vt:lpwstr>Automatic</vt:lpwstr>
  </property>
  <property fmtid="{D5CDD505-2E9C-101B-9397-08002B2CF9AE}" pid="11" name="Sensitivity">
    <vt:lpwstr>AMF - Interne</vt:lpwstr>
  </property>
  <property fmtid="{D5CDD505-2E9C-101B-9397-08002B2CF9AE}" pid="12" name="ContentTypeId">
    <vt:lpwstr>0x01010060DAE48BE66589458AB840DD0EDDDD8A</vt:lpwstr>
  </property>
</Properties>
</file>