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reso.local\Autorite\SU_Solvabilite\D_Surveillance_Assureurs\_Publications-SES\Site internet\2024\2024-03-14\"/>
    </mc:Choice>
  </mc:AlternateContent>
  <xr:revisionPtr revIDLastSave="0" documentId="13_ncr:1_{F4EDBC03-717E-4210-99F2-6C1F631FB0C6}" xr6:coauthVersionLast="47" xr6:coauthVersionMax="47" xr10:uidLastSave="{00000000-0000-0000-0000-000000000000}"/>
  <workbookProtection workbookAlgorithmName="SHA-512" workbookHashValue="aGBbVcNjpM4Es60ETEGG7wb0FtETpKXw+QUdqH7A5G1/G+Pi3ifEWE6aqP2kxj0TIv1MmKe/YelwhSu8aID8Kw==" workbookSaltValue="tgSdMLsV42/Qn9y0LRrzbA==" workbookSpinCount="100000" lockStructure="1"/>
  <bookViews>
    <workbookView xWindow="-27360" yWindow="-4560" windowWidth="21600" windowHeight="11325" tabRatio="751" xr2:uid="{00000000-000D-0000-FFFF-FFFF00000000}"/>
  </bookViews>
  <sheets>
    <sheet name="Page titre-Title Page" sheetId="1" r:id="rId1"/>
    <sheet name="Attestation" sheetId="29" r:id="rId2"/>
    <sheet name="Liste tableaux-Schedule Listing" sheetId="3" r:id="rId3"/>
    <sheet name="1" sheetId="4" r:id="rId4"/>
    <sheet name="2" sheetId="5" r:id="rId5"/>
    <sheet name="3" sheetId="6" r:id="rId6"/>
    <sheet name="4" sheetId="7" r:id="rId7"/>
    <sheet name="Validation" sheetId="14" r:id="rId8"/>
    <sheet name="Parametres" sheetId="19" state="hidden" r:id="rId9"/>
  </sheets>
  <externalReferences>
    <externalReference r:id="rId10"/>
  </externalReferences>
  <definedNames>
    <definedName name="_xlnm._FilterDatabase" localSheetId="7" hidden="1">Validation!$A$1:$I$353</definedName>
    <definedName name="DPA_F100001" localSheetId="1">'[1]1'!$C$6</definedName>
    <definedName name="DPA_F100001">'1'!$C$6</definedName>
    <definedName name="DPA_F100002" localSheetId="1">'[1]1'!$C$9</definedName>
    <definedName name="DPA_F100002">'1'!$C$9</definedName>
    <definedName name="DPA_F100003" localSheetId="1">'[1]1'!$C$12</definedName>
    <definedName name="DPA_F100003">'1'!$C$12</definedName>
    <definedName name="DPA_F100004" localSheetId="1">'[1]1'!$C$14</definedName>
    <definedName name="DPA_F100004">'1'!$C$14</definedName>
    <definedName name="DPA_F100005" localSheetId="1">'[1]1'!$C$16</definedName>
    <definedName name="DPA_F100005">'1'!$C$16</definedName>
    <definedName name="DPA_F100006" localSheetId="1">'[1]1'!$C$18</definedName>
    <definedName name="DPA_F100006">'1'!$C$18</definedName>
    <definedName name="DPA_F100007" localSheetId="1">'[1]1'!$C$21</definedName>
    <definedName name="DPA_F100007">'1'!$C$21</definedName>
    <definedName name="DPA_F100008" localSheetId="1">'[1]1'!$C$22</definedName>
    <definedName name="DPA_F100008">'1'!$C$22</definedName>
    <definedName name="DPA_F100009" localSheetId="1">'[1]1'!$C$25</definedName>
    <definedName name="DPA_F100009">'1'!$C$25</definedName>
    <definedName name="DPA_F200001" localSheetId="1">'[1]2'!$C$6</definedName>
    <definedName name="DPA_F200001">'2'!$C$7</definedName>
    <definedName name="DPA_F200002" localSheetId="1">'[1]2'!$E$6</definedName>
    <definedName name="DPA_F200002">'2'!$E$7</definedName>
    <definedName name="DPA_F200003" localSheetId="1">'[1]2'!$G$6</definedName>
    <definedName name="DPA_F200003">'2'!$G$7</definedName>
    <definedName name="DPA_F200004" localSheetId="1">'[1]2'!$G$7</definedName>
    <definedName name="DPA_F200004">'2'!$G$8</definedName>
    <definedName name="DPA_F200005" localSheetId="1">'[1]2'!$G$8</definedName>
    <definedName name="DPA_F200005">'2'!$G$9</definedName>
    <definedName name="DPA_F200006" localSheetId="1">'[1]2'!$I$15</definedName>
    <definedName name="DPA_F200006">'2'!$I$16</definedName>
    <definedName name="DPA_F200007" localSheetId="1">'[1]2'!$J$15</definedName>
    <definedName name="DPA_F200007">'2'!$J$16</definedName>
    <definedName name="DPA_F200008" localSheetId="1">'[1]2'!$K$15</definedName>
    <definedName name="DPA_F200008">'2'!$K$16</definedName>
    <definedName name="DPA_F200009" localSheetId="1">'[1]2'!$L$15</definedName>
    <definedName name="DPA_F200009">'2'!$L$16</definedName>
    <definedName name="DPA_F200010" localSheetId="1">'[1]2'!$L$16</definedName>
    <definedName name="DPA_F200010">'2'!$L$17</definedName>
    <definedName name="DPA_F200011" localSheetId="1">'[1]2'!$I$17</definedName>
    <definedName name="DPA_F200011">'2'!$I$18</definedName>
    <definedName name="DPA_F200012" localSheetId="1">'[1]2'!$J$17</definedName>
    <definedName name="DPA_F200012">'2'!$J$18</definedName>
    <definedName name="DPA_F200013" localSheetId="1">'[1]2'!$K$17</definedName>
    <definedName name="DPA_F200013">'2'!$K$18</definedName>
    <definedName name="DPA_F200014" localSheetId="1">'[1]2'!$I$18</definedName>
    <definedName name="DPA_F200014">'2'!$I$19</definedName>
    <definedName name="DPA_F200015" localSheetId="1">'[1]2'!$J$18</definedName>
    <definedName name="DPA_F200015">'2'!$J$19</definedName>
    <definedName name="DPA_F200016" localSheetId="1">'[1]2'!$K$18</definedName>
    <definedName name="DPA_F200016">'2'!$K$19</definedName>
    <definedName name="DPA_F200017" localSheetId="1">'[1]2'!$I$19</definedName>
    <definedName name="DPA_F200017">'2'!$I$20</definedName>
    <definedName name="DPA_F200018" localSheetId="1">'[1]2'!$J$19</definedName>
    <definedName name="DPA_F200018">'2'!$J$20</definedName>
    <definedName name="DPA_F200019" localSheetId="1">'[1]2'!$K$19</definedName>
    <definedName name="DPA_F200019">'2'!$K$20</definedName>
    <definedName name="DPA_F200020" localSheetId="1">'[1]2'!$L$19</definedName>
    <definedName name="DPA_F200020">'2'!$L$20</definedName>
    <definedName name="DPA_F200021" localSheetId="1">'[1]2'!$I$20</definedName>
    <definedName name="DPA_F200021">'2'!$I$21</definedName>
    <definedName name="DPA_F200022" localSheetId="1">'[1]2'!$J$20</definedName>
    <definedName name="DPA_F200022">'2'!$J$21</definedName>
    <definedName name="DPA_F200023" localSheetId="1">'[1]2'!$K$20</definedName>
    <definedName name="DPA_F200023">'2'!$K$21</definedName>
    <definedName name="DPA_F200024" localSheetId="1">'[1]2'!$L$20</definedName>
    <definedName name="DPA_F200024">'2'!$L$21</definedName>
    <definedName name="DPA_F200025" localSheetId="1">'[1]2'!$M$21</definedName>
    <definedName name="DPA_F200025">'2'!$M$22</definedName>
    <definedName name="DPA_F200026" localSheetId="1">'[1]2'!$I$22</definedName>
    <definedName name="DPA_F200026">'2'!$I$23</definedName>
    <definedName name="DPA_F200027" localSheetId="1">'[1]2'!$J$22</definedName>
    <definedName name="DPA_F200027">'2'!$J$23</definedName>
    <definedName name="DPA_F200028" localSheetId="1">'[1]2'!$K$22</definedName>
    <definedName name="DPA_F200028">'2'!$K$23</definedName>
    <definedName name="DPA_F200029" localSheetId="1">'[1]2'!$L$22</definedName>
    <definedName name="DPA_F200029">'2'!$L$23</definedName>
    <definedName name="DPA_F200030" localSheetId="1">'[1]2'!$I$23</definedName>
    <definedName name="DPA_F200030">'2'!$I$24</definedName>
    <definedName name="DPA_F200031" localSheetId="1">'[1]2'!$J$23</definedName>
    <definedName name="DPA_F200031">'2'!$J$24</definedName>
    <definedName name="DPA_F200032" localSheetId="1">'[1]2'!$K$23</definedName>
    <definedName name="DPA_F200032">'2'!$K$24</definedName>
    <definedName name="DPA_F200033" localSheetId="1">'[1]2'!$L$23</definedName>
    <definedName name="DPA_F200033">'2'!$L$24</definedName>
    <definedName name="DPA_F200034" localSheetId="1">'[1]2'!$I$24</definedName>
    <definedName name="DPA_F200034">'2'!$I$25</definedName>
    <definedName name="DPA_F200035" localSheetId="1">'[1]2'!$J$24</definedName>
    <definedName name="DPA_F200035">'2'!$J$25</definedName>
    <definedName name="DPA_F200036" localSheetId="1">'[1]2'!$K$24</definedName>
    <definedName name="DPA_F200036">'2'!$K$25</definedName>
    <definedName name="DPA_F200037" localSheetId="1">'[1]2'!$L$24</definedName>
    <definedName name="DPA_F200037">'2'!$L$25</definedName>
    <definedName name="DPA_F200038" localSheetId="1">'[1]2'!$I$25</definedName>
    <definedName name="DPA_F200038">'2'!$I$26</definedName>
    <definedName name="DPA_F200039" localSheetId="1">'[1]2'!$J$25</definedName>
    <definedName name="DPA_F200039">'2'!$J$26</definedName>
    <definedName name="DPA_F200040" localSheetId="1">'[1]2'!$K$25</definedName>
    <definedName name="DPA_F200040">'2'!$K$26</definedName>
    <definedName name="DPA_F200041" localSheetId="1">'[1]2'!$L$25</definedName>
    <definedName name="DPA_F200041">'2'!$L$26</definedName>
    <definedName name="DPA_F200042" localSheetId="1">'[1]2'!$M$26</definedName>
    <definedName name="DPA_F200042">'2'!$M$27</definedName>
    <definedName name="DPA_F200043" localSheetId="1">'[1]2'!$I$27</definedName>
    <definedName name="DPA_F200043">'2'!$I$28</definedName>
    <definedName name="DPA_F200044" localSheetId="1">'[1]2'!$J$27</definedName>
    <definedName name="DPA_F200044">'2'!$J$28</definedName>
    <definedName name="DPA_F200045" localSheetId="1">'[1]2'!$K$27</definedName>
    <definedName name="DPA_F200045">'2'!$K$28</definedName>
    <definedName name="DPA_F200046" localSheetId="1">'[1]2'!$L$27</definedName>
    <definedName name="DPA_F200046">'2'!$L$28</definedName>
    <definedName name="DPA_F200047" localSheetId="1">'[1]2'!$I$28</definedName>
    <definedName name="DPA_F200047">'2'!$I$29</definedName>
    <definedName name="DPA_F200048" localSheetId="1">'[1]2'!$J$28</definedName>
    <definedName name="DPA_F200048">'2'!$J$29</definedName>
    <definedName name="DPA_F200049" localSheetId="1">'[1]2'!$K$28</definedName>
    <definedName name="DPA_F200049">'2'!$K$29</definedName>
    <definedName name="DPA_F200050" localSheetId="1">'[1]2'!$L$28</definedName>
    <definedName name="DPA_F200050">'2'!$L$29</definedName>
    <definedName name="DPA_F200051" localSheetId="1">'[1]2'!$M$29</definedName>
    <definedName name="DPA_F200051">'2'!$M$30</definedName>
    <definedName name="DPA_F200052" localSheetId="1">'[1]2'!$M$30</definedName>
    <definedName name="DPA_F200052">'2'!$M$31</definedName>
    <definedName name="DPA_F200053" localSheetId="1">'[1]2'!$L$31</definedName>
    <definedName name="DPA_F200053">'2'!$L$32</definedName>
    <definedName name="DPA_F200054" localSheetId="1">'[1]2'!$L$32</definedName>
    <definedName name="DPA_F200054">'2'!$L$33</definedName>
    <definedName name="DPA_F200055" localSheetId="1">'[1]2'!$M$33</definedName>
    <definedName name="DPA_F200055">'2'!$M$34</definedName>
    <definedName name="DPA_F200056" localSheetId="1">'[1]2'!$M$34</definedName>
    <definedName name="DPA_F200056">'2'!$M$35</definedName>
    <definedName name="DPA_F200057" localSheetId="1">'[1]2'!$B$37</definedName>
    <definedName name="DPA_F200057">'2'!$B$38</definedName>
    <definedName name="DPA_F200058" localSheetId="1">'[1]2'!$C$37</definedName>
    <definedName name="DPA_F200058">'2'!$C$38</definedName>
    <definedName name="DPA_F200059" localSheetId="1">'[1]2'!$D$37</definedName>
    <definedName name="DPA_F200059">'2'!$D$38</definedName>
    <definedName name="DPA_F200060" localSheetId="1">'[1]2'!$E$37</definedName>
    <definedName name="DPA_F200060">'2'!$E$38</definedName>
    <definedName name="DPA_F200061" localSheetId="1">'[1]2'!$F$37</definedName>
    <definedName name="DPA_F200061">'2'!$F$38</definedName>
    <definedName name="DPA_F200062" localSheetId="1">'[1]2'!$G$37</definedName>
    <definedName name="DPA_F200062">'2'!$G$38</definedName>
    <definedName name="DPA_F200063" localSheetId="1">'[1]2'!$H$37</definedName>
    <definedName name="DPA_F200063">'2'!$H$38</definedName>
    <definedName name="DPA_F200064" localSheetId="1">'[1]2'!$I$37</definedName>
    <definedName name="DPA_F200064">'2'!$I$38</definedName>
    <definedName name="DPA_F200065" localSheetId="1">'[1]2'!$J$37</definedName>
    <definedName name="DPA_F200065">'2'!$J$38</definedName>
    <definedName name="DPA_F200066" localSheetId="1">'[1]2'!$K$37</definedName>
    <definedName name="DPA_F200066">'2'!$K$38</definedName>
    <definedName name="DPA_F200067" localSheetId="1">'[1]2'!$B$38</definedName>
    <definedName name="DPA_F200067">'2'!$B$39</definedName>
    <definedName name="DPA_F200068" localSheetId="1">'[1]2'!$C$38</definedName>
    <definedName name="DPA_F200068">'2'!$C$39</definedName>
    <definedName name="DPA_F200069" localSheetId="1">'[1]2'!$D$38</definedName>
    <definedName name="DPA_F200069">'2'!$D$39</definedName>
    <definedName name="DPA_F200070" localSheetId="1">'[1]2'!$E$38</definedName>
    <definedName name="DPA_F200070">'2'!$E$39</definedName>
    <definedName name="DPA_F200071" localSheetId="1">'[1]2'!$F$38</definedName>
    <definedName name="DPA_F200071">'2'!$F$39</definedName>
    <definedName name="DPA_F200072" localSheetId="1">'[1]2'!$G$38</definedName>
    <definedName name="DPA_F200072">'2'!$G$39</definedName>
    <definedName name="DPA_F200073" localSheetId="1">'[1]2'!$H$38</definedName>
    <definedName name="DPA_F200073">'2'!$H$39</definedName>
    <definedName name="DPA_F200074" localSheetId="1">'[1]2'!$I$38</definedName>
    <definedName name="DPA_F200074">'2'!$I$39</definedName>
    <definedName name="DPA_F200075" localSheetId="1">'[1]2'!$J$38</definedName>
    <definedName name="DPA_F200075">'2'!$J$39</definedName>
    <definedName name="DPA_F200076" localSheetId="1">'[1]2'!$K$38</definedName>
    <definedName name="DPA_F200076">'2'!$K$39</definedName>
    <definedName name="DPA_F200077" localSheetId="1">'[1]2'!$B$39</definedName>
    <definedName name="DPA_F200077">'2'!$B$40</definedName>
    <definedName name="DPA_F200078" localSheetId="1">'[1]2'!$C$39</definedName>
    <definedName name="DPA_F200078">'2'!$C$40</definedName>
    <definedName name="DPA_F200079" localSheetId="1">'[1]2'!$D$39</definedName>
    <definedName name="DPA_F200079">'2'!$D$40</definedName>
    <definedName name="DPA_F200080" localSheetId="1">'[1]2'!$E$39</definedName>
    <definedName name="DPA_F200080">'2'!$E$40</definedName>
    <definedName name="DPA_F200081" localSheetId="1">'[1]2'!$F$39</definedName>
    <definedName name="DPA_F200081">'2'!$F$40</definedName>
    <definedName name="DPA_F200082" localSheetId="1">'[1]2'!$G$39</definedName>
    <definedName name="DPA_F200082">'2'!$G$40</definedName>
    <definedName name="DPA_F200083" localSheetId="1">'[1]2'!$H$39</definedName>
    <definedName name="DPA_F200083">'2'!$H$40</definedName>
    <definedName name="DPA_F200084" localSheetId="1">'[1]2'!$I$39</definedName>
    <definedName name="DPA_F200084">'2'!$I$40</definedName>
    <definedName name="DPA_F200085" localSheetId="1">'[1]2'!$J$39</definedName>
    <definedName name="DPA_F200085">'2'!$J$40</definedName>
    <definedName name="DPA_F200086" localSheetId="1">'[1]2'!$K$39</definedName>
    <definedName name="DPA_F200086">'2'!$K$40</definedName>
    <definedName name="DPA_F200087" localSheetId="1">'[1]2'!$B$40</definedName>
    <definedName name="DPA_F200087">'2'!$B$41</definedName>
    <definedName name="DPA_F200088" localSheetId="1">'[1]2'!$C$40</definedName>
    <definedName name="DPA_F200088">'2'!$C$41</definedName>
    <definedName name="DPA_F200089" localSheetId="1">'[1]2'!$D$40</definedName>
    <definedName name="DPA_F200089">'2'!$D$41</definedName>
    <definedName name="DPA_F200090" localSheetId="1">'[1]2'!$E$40</definedName>
    <definedName name="DPA_F200090">'2'!$E$41</definedName>
    <definedName name="DPA_F200091" localSheetId="1">'[1]2'!$F$40</definedName>
    <definedName name="DPA_F200091">'2'!$F$41</definedName>
    <definedName name="DPA_F200092" localSheetId="1">'[1]2'!$G$40</definedName>
    <definedName name="DPA_F200092">'2'!$G$41</definedName>
    <definedName name="DPA_F200093" localSheetId="1">'[1]2'!$H$40</definedName>
    <definedName name="DPA_F200093">'2'!$H$41</definedName>
    <definedName name="DPA_F200094" localSheetId="1">'[1]2'!$I$40</definedName>
    <definedName name="DPA_F200094">'2'!$I$41</definedName>
    <definedName name="DPA_F200095" localSheetId="1">'[1]2'!$J$40</definedName>
    <definedName name="DPA_F200095">'2'!$J$41</definedName>
    <definedName name="DPA_F200096" localSheetId="1">'[1]2'!$K$40</definedName>
    <definedName name="DPA_F200096">'2'!$K$41</definedName>
    <definedName name="DPA_F200097" localSheetId="1">'[1]2'!$B$41</definedName>
    <definedName name="DPA_F200097">'2'!$B$42</definedName>
    <definedName name="DPA_F200098" localSheetId="1">'[1]2'!$C$41</definedName>
    <definedName name="DPA_F200098">'2'!$C$42</definedName>
    <definedName name="DPA_F200099" localSheetId="1">'[1]2'!$D$41</definedName>
    <definedName name="DPA_F200099">'2'!$D$42</definedName>
    <definedName name="DPA_F200100" localSheetId="1">'[1]2'!$E$41</definedName>
    <definedName name="DPA_F200100">'2'!$E$42</definedName>
    <definedName name="DPA_F200101" localSheetId="1">'[1]2'!$F$41</definedName>
    <definedName name="DPA_F200101">'2'!$F$42</definedName>
    <definedName name="DPA_F200102" localSheetId="1">'[1]2'!$G$41</definedName>
    <definedName name="DPA_F200102">'2'!$G$42</definedName>
    <definedName name="DPA_F200103" localSheetId="1">'[1]2'!$H$41</definedName>
    <definedName name="DPA_F200103">'2'!$H$42</definedName>
    <definedName name="DPA_F200104" localSheetId="1">'[1]2'!$I$41</definedName>
    <definedName name="DPA_F200104">'2'!$I$42</definedName>
    <definedName name="DPA_F200105" localSheetId="1">'[1]2'!$J$41</definedName>
    <definedName name="DPA_F200105">'2'!$J$42</definedName>
    <definedName name="DPA_F200106" localSheetId="1">'[1]2'!$K$41</definedName>
    <definedName name="DPA_F200106">'2'!$K$42</definedName>
    <definedName name="DPA_F200107" localSheetId="1">'[1]2'!$B$42</definedName>
    <definedName name="DPA_F200107">'2'!$B$43</definedName>
    <definedName name="DPA_F200108" localSheetId="1">'[1]2'!$C$42</definedName>
    <definedName name="DPA_F200108">'2'!$C$43</definedName>
    <definedName name="DPA_F200109" localSheetId="1">'[1]2'!$D$42</definedName>
    <definedName name="DPA_F200109">'2'!$D$43</definedName>
    <definedName name="DPA_F200110" localSheetId="1">'[1]2'!$E$42</definedName>
    <definedName name="DPA_F200110">'2'!$E$43</definedName>
    <definedName name="DPA_F200111" localSheetId="1">'[1]2'!$F$42</definedName>
    <definedName name="DPA_F200111">'2'!$F$43</definedName>
    <definedName name="DPA_F200112" localSheetId="1">'[1]2'!$G$42</definedName>
    <definedName name="DPA_F200112">'2'!$G$43</definedName>
    <definedName name="DPA_F200113" localSheetId="1">'[1]2'!$H$42</definedName>
    <definedName name="DPA_F200113">'2'!$H$43</definedName>
    <definedName name="DPA_F200114" localSheetId="1">'[1]2'!$I$42</definedName>
    <definedName name="DPA_F200114">'2'!$I$43</definedName>
    <definedName name="DPA_F200115" localSheetId="1">'[1]2'!$J$42</definedName>
    <definedName name="DPA_F200115">'2'!$J$43</definedName>
    <definedName name="DPA_F200116" localSheetId="1">'[1]2'!$K$42</definedName>
    <definedName name="DPA_F200116">'2'!$K$43</definedName>
    <definedName name="DPA_F200117" localSheetId="1">'[1]2'!$B$43</definedName>
    <definedName name="DPA_F200117">'2'!$B$44</definedName>
    <definedName name="DPA_F200118" localSheetId="1">'[1]2'!$C$43</definedName>
    <definedName name="DPA_F200118">'2'!$C$44</definedName>
    <definedName name="DPA_F200119" localSheetId="1">'[1]2'!$D$43</definedName>
    <definedName name="DPA_F200119">'2'!$D$44</definedName>
    <definedName name="DPA_F200120" localSheetId="1">'[1]2'!$E$43</definedName>
    <definedName name="DPA_F200120">'2'!$E$44</definedName>
    <definedName name="DPA_F200121" localSheetId="1">'[1]2'!$F$43</definedName>
    <definedName name="DPA_F200121">'2'!$F$44</definedName>
    <definedName name="DPA_F200122" localSheetId="1">'[1]2'!$G$43</definedName>
    <definedName name="DPA_F200122">'2'!$G$44</definedName>
    <definedName name="DPA_F200123" localSheetId="1">'[1]2'!$H$43</definedName>
    <definedName name="DPA_F200123">'2'!$H$44</definedName>
    <definedName name="DPA_F200124" localSheetId="1">'[1]2'!$I$43</definedName>
    <definedName name="DPA_F200124">'2'!$I$44</definedName>
    <definedName name="DPA_F200125" localSheetId="1">'[1]2'!$J$43</definedName>
    <definedName name="DPA_F200125">'2'!$J$44</definedName>
    <definedName name="DPA_F200126" localSheetId="1">'[1]2'!$K$43</definedName>
    <definedName name="DPA_F200126">'2'!$K$44</definedName>
    <definedName name="DPA_F200127" localSheetId="1">'[1]2'!$B$44</definedName>
    <definedName name="DPA_F200127">'2'!$B$45</definedName>
    <definedName name="DPA_F200128" localSheetId="1">'[1]2'!$C$44</definedName>
    <definedName name="DPA_F200128">'2'!$C$45</definedName>
    <definedName name="DPA_F200129" localSheetId="1">'[1]2'!$D$44</definedName>
    <definedName name="DPA_F200129">'2'!$D$45</definedName>
    <definedName name="DPA_F200130" localSheetId="1">'[1]2'!$E$44</definedName>
    <definedName name="DPA_F200130">'2'!$E$45</definedName>
    <definedName name="DPA_F200131" localSheetId="1">'[1]2'!$F$44</definedName>
    <definedName name="DPA_F200131">'2'!$F$45</definedName>
    <definedName name="DPA_F200132" localSheetId="1">'[1]2'!$G$44</definedName>
    <definedName name="DPA_F200132">'2'!$G$45</definedName>
    <definedName name="DPA_F200133" localSheetId="1">'[1]2'!$H$44</definedName>
    <definedName name="DPA_F200133">'2'!$H$45</definedName>
    <definedName name="DPA_F200134" localSheetId="1">'[1]2'!$I$44</definedName>
    <definedName name="DPA_F200134">'2'!$I$45</definedName>
    <definedName name="DPA_F200135" localSheetId="1">'[1]2'!$J$44</definedName>
    <definedName name="DPA_F200135">'2'!$J$45</definedName>
    <definedName name="DPA_F200136" localSheetId="1">'[1]2'!$K$44</definedName>
    <definedName name="DPA_F200136">'2'!$K$45</definedName>
    <definedName name="DPA_F200137" localSheetId="1">'[1]2'!$L$44</definedName>
    <definedName name="DPA_F200137">'2'!$L$45</definedName>
    <definedName name="DPA_F200138" localSheetId="1">'[1]2'!$M$45</definedName>
    <definedName name="DPA_F200138">'2'!$M$46</definedName>
    <definedName name="DPA_F200139" localSheetId="1">'[1]2'!$B$47</definedName>
    <definedName name="DPA_F200139">'2'!$B$48</definedName>
    <definedName name="DPA_F200140" localSheetId="1">'[1]2'!$C$47</definedName>
    <definedName name="DPA_F200140">'2'!$C$48</definedName>
    <definedName name="DPA_F200141" localSheetId="1">'[1]2'!$D$47</definedName>
    <definedName name="DPA_F200141">'2'!$D$48</definedName>
    <definedName name="DPA_F200142" localSheetId="1">'[1]2'!$E$47</definedName>
    <definedName name="DPA_F200142">'2'!$E$48</definedName>
    <definedName name="DPA_F200143" localSheetId="1">'[1]2'!$F$47</definedName>
    <definedName name="DPA_F200143">'2'!$F$48</definedName>
    <definedName name="DPA_F200144" localSheetId="1">'[1]2'!$G$47</definedName>
    <definedName name="DPA_F200144">'2'!$G$48</definedName>
    <definedName name="DPA_F200145" localSheetId="1">'[1]2'!$H$47</definedName>
    <definedName name="DPA_F200145">'2'!$H$48</definedName>
    <definedName name="DPA_F200146" localSheetId="1">'[1]2'!$I$47</definedName>
    <definedName name="DPA_F200146">'2'!$I$48</definedName>
    <definedName name="DPA_F200147" localSheetId="1">'[1]2'!$J$47</definedName>
    <definedName name="DPA_F200147">'2'!$J$48</definedName>
    <definedName name="DPA_F200148" localSheetId="1">'[1]2'!$K$47</definedName>
    <definedName name="DPA_F200148">'2'!$K$48</definedName>
    <definedName name="DPA_F200149" localSheetId="1">'[1]2'!$B$48</definedName>
    <definedName name="DPA_F200149">'2'!$B$49</definedName>
    <definedName name="DPA_F200150" localSheetId="1">'[1]2'!$C$48</definedName>
    <definedName name="DPA_F200150">'2'!$C$49</definedName>
    <definedName name="DPA_F200151" localSheetId="1">'[1]2'!$D$48</definedName>
    <definedName name="DPA_F200151">'2'!$D$49</definedName>
    <definedName name="DPA_F200152" localSheetId="1">'[1]2'!$E$48</definedName>
    <definedName name="DPA_F200152">'2'!$E$49</definedName>
    <definedName name="DPA_F200153" localSheetId="1">'[1]2'!$F$48</definedName>
    <definedName name="DPA_F200153">'2'!$F$49</definedName>
    <definedName name="DPA_F200154" localSheetId="1">'[1]2'!$G$48</definedName>
    <definedName name="DPA_F200154">'2'!$G$49</definedName>
    <definedName name="DPA_F200155" localSheetId="1">'[1]2'!$H$48</definedName>
    <definedName name="DPA_F200155">'2'!$H$49</definedName>
    <definedName name="DPA_F200156" localSheetId="1">'[1]2'!$I$48</definedName>
    <definedName name="DPA_F200156">'2'!$I$49</definedName>
    <definedName name="DPA_F200157" localSheetId="1">'[1]2'!$J$48</definedName>
    <definedName name="DPA_F200157">'2'!$J$49</definedName>
    <definedName name="DPA_F200158" localSheetId="1">'[1]2'!$K$48</definedName>
    <definedName name="DPA_F200158">'2'!$K$49</definedName>
    <definedName name="DPA_F200159" localSheetId="1">'[1]2'!$B$49</definedName>
    <definedName name="DPA_F200159">'2'!$B$50</definedName>
    <definedName name="DPA_F200160" localSheetId="1">'[1]2'!$C$49</definedName>
    <definedName name="DPA_F200160">'2'!$C$50</definedName>
    <definedName name="DPA_F200161" localSheetId="1">'[1]2'!$D$49</definedName>
    <definedName name="DPA_F200161">'2'!$D$50</definedName>
    <definedName name="DPA_F200162" localSheetId="1">'[1]2'!$E$49</definedName>
    <definedName name="DPA_F200162">'2'!$E$50</definedName>
    <definedName name="DPA_F200163" localSheetId="1">'[1]2'!$F$49</definedName>
    <definedName name="DPA_F200163">'2'!$F$50</definedName>
    <definedName name="DPA_F200164" localSheetId="1">'[1]2'!$G$49</definedName>
    <definedName name="DPA_F200164">'2'!$G$50</definedName>
    <definedName name="DPA_F200165" localSheetId="1">'[1]2'!$H$49</definedName>
    <definedName name="DPA_F200165">'2'!$H$50</definedName>
    <definedName name="DPA_F200166" localSheetId="1">'[1]2'!$I$49</definedName>
    <definedName name="DPA_F200166">'2'!$I$50</definedName>
    <definedName name="DPA_F200167" localSheetId="1">'[1]2'!$J$49</definedName>
    <definedName name="DPA_F200167">'2'!$J$50</definedName>
    <definedName name="DPA_F200168" localSheetId="1">'[1]2'!$K$49</definedName>
    <definedName name="DPA_F200168">'2'!$K$50</definedName>
    <definedName name="DPA_F200169" localSheetId="1">'[1]2'!$B$50</definedName>
    <definedName name="DPA_F200169">'2'!$B$51</definedName>
    <definedName name="DPA_F200170" localSheetId="1">'[1]2'!$C$50</definedName>
    <definedName name="DPA_F200170">'2'!$C$51</definedName>
    <definedName name="DPA_F200171" localSheetId="1">'[1]2'!$D$50</definedName>
    <definedName name="DPA_F200171">'2'!$D$51</definedName>
    <definedName name="DPA_F200172" localSheetId="1">'[1]2'!$E$50</definedName>
    <definedName name="DPA_F200172">'2'!$E$51</definedName>
    <definedName name="DPA_F200173" localSheetId="1">'[1]2'!$F$50</definedName>
    <definedName name="DPA_F200173">'2'!$F$51</definedName>
    <definedName name="DPA_F200174" localSheetId="1">'[1]2'!$G$50</definedName>
    <definedName name="DPA_F200174">'2'!$G$51</definedName>
    <definedName name="DPA_F200175" localSheetId="1">'[1]2'!$H$50</definedName>
    <definedName name="DPA_F200175">'2'!$H$51</definedName>
    <definedName name="DPA_F200176" localSheetId="1">'[1]2'!$I$50</definedName>
    <definedName name="DPA_F200176">'2'!$I$51</definedName>
    <definedName name="DPA_F200177" localSheetId="1">'[1]2'!$J$50</definedName>
    <definedName name="DPA_F200177">'2'!$J$51</definedName>
    <definedName name="DPA_F200178" localSheetId="1">'[1]2'!$K$50</definedName>
    <definedName name="DPA_F200178">'2'!$K$51</definedName>
    <definedName name="DPA_F200179" localSheetId="1">'[1]2'!$M$51</definedName>
    <definedName name="DPA_F200179">'2'!$M$52</definedName>
    <definedName name="DPA_F200180" localSheetId="1">'[1]2'!$M$52</definedName>
    <definedName name="DPA_F200180">'2'!$M$53</definedName>
    <definedName name="DPA_F200181" localSheetId="1">'[1]2'!$M$54</definedName>
    <definedName name="DPA_F200181">'2'!$M$55</definedName>
    <definedName name="DPA_F200182" localSheetId="1">'[1]2'!$M$55</definedName>
    <definedName name="DPA_F200182">'2'!$M$56</definedName>
    <definedName name="DPA_F200183" localSheetId="1">'[1]2'!$M$56</definedName>
    <definedName name="DPA_F200183">'2'!$M$57</definedName>
    <definedName name="DPA_F300001" localSheetId="1">'[1]3'!$E$5</definedName>
    <definedName name="DPA_F300001">'3'!$E$6</definedName>
    <definedName name="DPA_F300002" localSheetId="1">'[1]3'!$E$6</definedName>
    <definedName name="DPA_F300002">'3'!$E$7</definedName>
    <definedName name="DPA_F300003" localSheetId="1">'[1]3'!$E$7</definedName>
    <definedName name="DPA_F300003">'3'!$E$8</definedName>
    <definedName name="DPA_F300004" localSheetId="1">'[1]3'!$E$9</definedName>
    <definedName name="DPA_F300004">'3'!$E$10</definedName>
    <definedName name="DPA_F300005" localSheetId="1">'[1]3'!$E$10</definedName>
    <definedName name="DPA_F300005">'3'!$E$11</definedName>
    <definedName name="DPA_F300006" localSheetId="1">'[1]3'!$E$11</definedName>
    <definedName name="DPA_F300006">'3'!$E$12</definedName>
    <definedName name="DPA_F300007" localSheetId="1">'[1]3'!$E$12</definedName>
    <definedName name="DPA_F300007">'3'!$E$13</definedName>
    <definedName name="DPA_F300008" localSheetId="1">'[1]3'!$E$13</definedName>
    <definedName name="DPA_F300008">'3'!$E$14</definedName>
    <definedName name="DPA_F300009" localSheetId="1">'[1]3'!$E$14</definedName>
    <definedName name="DPA_F300009">'3'!$E$15</definedName>
    <definedName name="DPA_F300010" localSheetId="1">'[1]3'!$E$15</definedName>
    <definedName name="DPA_F300010">'3'!$E$16</definedName>
    <definedName name="DPA_F300011" localSheetId="1">'[1]3'!$E$16</definedName>
    <definedName name="DPA_F300011">'3'!$E$17</definedName>
    <definedName name="DPA_F300012" localSheetId="1">'[1]3'!$E$18</definedName>
    <definedName name="DPA_F300012">'3'!$E$19</definedName>
    <definedName name="DPA_F300013" localSheetId="1">'[1]3'!$E$19</definedName>
    <definedName name="DPA_F300013">'3'!$E$20</definedName>
    <definedName name="DPA_F300014" localSheetId="1">'[1]3'!$E$22</definedName>
    <definedName name="DPA_F300014">'3'!$E$23</definedName>
    <definedName name="DPA_F300015" localSheetId="1">'[1]3'!$E$23</definedName>
    <definedName name="DPA_F300015">'3'!$E$24</definedName>
    <definedName name="DPA_F300016" localSheetId="1">'[1]3'!$E$24</definedName>
    <definedName name="DPA_F300016">'3'!$E$25</definedName>
    <definedName name="DPA_F300017" localSheetId="1">'[1]3'!$E$27</definedName>
    <definedName name="DPA_F300017">'3'!$E$28</definedName>
    <definedName name="DPA_F300018" localSheetId="1">'[1]3'!$E$28</definedName>
    <definedName name="DPA_F300018">'3'!$E$29</definedName>
    <definedName name="DPA_F300019" localSheetId="1">'[1]3'!$E$29</definedName>
    <definedName name="DPA_F300019">'3'!$E$30</definedName>
    <definedName name="DPA_F300020" localSheetId="1">'[1]3'!$E$30</definedName>
    <definedName name="DPA_F300020">'3'!$E$31</definedName>
    <definedName name="DPA_F300021" localSheetId="1">'[1]3'!$E$31</definedName>
    <definedName name="DPA_F300021">'3'!$E$32</definedName>
    <definedName name="DPA_F300022" localSheetId="1">'[1]3'!$E$32</definedName>
    <definedName name="DPA_F300022">'3'!$E$33</definedName>
    <definedName name="DPA_F300023" localSheetId="1">'[1]3'!$E$33</definedName>
    <definedName name="DPA_F300023">'3'!$E$34</definedName>
    <definedName name="DPA_F300024" localSheetId="1">'[1]3'!$E$34</definedName>
    <definedName name="DPA_F300024">'3'!$E$35</definedName>
    <definedName name="DPA_F300025" localSheetId="1">'[1]3'!$E$36</definedName>
    <definedName name="DPA_F300025">'3'!$E$37</definedName>
    <definedName name="DPA_F300026" localSheetId="1">'[1]3'!$E$37</definedName>
    <definedName name="DPA_F300026">'3'!$E$38</definedName>
    <definedName name="DPA_F300027" localSheetId="1">'[1]3'!$E$38</definedName>
    <definedName name="DPA_F300027">'3'!$E$39</definedName>
    <definedName name="DPA_F300028" localSheetId="1">'[1]3'!$E$39</definedName>
    <definedName name="DPA_F300028">'3'!$E$40</definedName>
    <definedName name="DPA_F300029" localSheetId="1">'[1]3'!$E$40</definedName>
    <definedName name="DPA_F300029">'3'!$E$41</definedName>
    <definedName name="DPA_F300030" localSheetId="1">'[1]3'!$E$41</definedName>
    <definedName name="DPA_F300030">'3'!$E$42</definedName>
    <definedName name="DPA_F300031" localSheetId="1">'[1]3'!$E$42</definedName>
    <definedName name="DPA_F300031">'3'!$E$43</definedName>
    <definedName name="DPA_F300032" localSheetId="1">'[1]3'!$E$43</definedName>
    <definedName name="DPA_F300032">'3'!$E$44</definedName>
    <definedName name="DPA_F300033" localSheetId="1">'[1]3'!$E$44</definedName>
    <definedName name="DPA_F300033">'3'!$E$45</definedName>
    <definedName name="DPA_F300034" localSheetId="1">'[1]3'!$E$45</definedName>
    <definedName name="DPA_F300034">'3'!$E$46</definedName>
    <definedName name="DPA_F300035" localSheetId="1">'[1]3'!$E$46</definedName>
    <definedName name="DPA_F300035">'3'!$E$47</definedName>
    <definedName name="DPA_F300036" localSheetId="1">'[1]3'!$E$47</definedName>
    <definedName name="DPA_F300036">'3'!$E$48</definedName>
    <definedName name="DPA_F300037" localSheetId="1">'[1]3'!$E$49</definedName>
    <definedName name="DPA_F300037">'3'!$E$50</definedName>
    <definedName name="DPA_F300038" localSheetId="1">'[1]3'!$E$50</definedName>
    <definedName name="DPA_F300038">'3'!$E$51</definedName>
    <definedName name="DPA_F300039" localSheetId="1">'[1]3'!$E$52</definedName>
    <definedName name="DPA_F300039">'3'!$E$53</definedName>
    <definedName name="DPA_F300040" localSheetId="1">'[1]3'!$E$53</definedName>
    <definedName name="DPA_F300040">'3'!$E$54</definedName>
    <definedName name="DPA_F300041" localSheetId="1">'[1]3'!$E$54</definedName>
    <definedName name="DPA_F300041">'3'!$E$55</definedName>
    <definedName name="DPA_F300042" localSheetId="1">'[1]3'!$E$55</definedName>
    <definedName name="DPA_F300042">'3'!$E$56</definedName>
    <definedName name="DPA_F300043" localSheetId="1">'[1]3'!$E$56</definedName>
    <definedName name="DPA_F300043">'3'!$E$57</definedName>
    <definedName name="DPA_F300044" localSheetId="1">'[1]3'!$E$58</definedName>
    <definedName name="DPA_F300044">'3'!$E$59</definedName>
    <definedName name="DPA_F300046" localSheetId="1">'[1]3'!$E$59</definedName>
    <definedName name="DPA_F300046">'3'!$E$60</definedName>
    <definedName name="DPA_F300047" localSheetId="1">'[1]3'!$E$64</definedName>
    <definedName name="DPA_F300047">'3'!$E$65</definedName>
    <definedName name="DPA_F300048" localSheetId="1">'[1]3'!$E$65</definedName>
    <definedName name="DPA_F300048">'3'!$E$66</definedName>
    <definedName name="DPA_F300049" localSheetId="1">'[1]3'!$E$66</definedName>
    <definedName name="DPA_F300049">'3'!$E$67</definedName>
    <definedName name="DPA_F300050" localSheetId="1">'[1]3'!$E$67</definedName>
    <definedName name="DPA_F300050">'3'!$E$68</definedName>
    <definedName name="DPA_F300051" localSheetId="1">'[1]3'!$E$69</definedName>
    <definedName name="DPA_F300051">'3'!$E$70</definedName>
    <definedName name="DPA_F300052" localSheetId="1">'[1]3'!$E$72</definedName>
    <definedName name="DPA_F300052">'3'!$E$73</definedName>
    <definedName name="DPA_F300053" localSheetId="1">'[1]3'!$E$74</definedName>
    <definedName name="DPA_F300053">'3'!$E$75</definedName>
    <definedName name="DPA_F300054" localSheetId="1">'[1]3'!$E$75</definedName>
    <definedName name="DPA_F300054">'3'!$E$76</definedName>
    <definedName name="DPA_F300055" localSheetId="1">'[1]3'!$E$76</definedName>
    <definedName name="DPA_F300055">'3'!$E$77</definedName>
    <definedName name="DPA_F300056" localSheetId="1">'[1]3'!$E$77</definedName>
    <definedName name="DPA_F300056">'3'!$E$78</definedName>
    <definedName name="DPA_F300057" localSheetId="1">'[1]3'!$E$79</definedName>
    <definedName name="DPA_F300057">'3'!$E$80</definedName>
    <definedName name="DPA_F300058" localSheetId="1">'[1]3'!$E$80</definedName>
    <definedName name="DPA_F300058">'3'!$E$81</definedName>
    <definedName name="DPA_F300059" localSheetId="1">'[1]3'!$E$81</definedName>
    <definedName name="DPA_F300059">'3'!$E$82</definedName>
    <definedName name="DPA_F300060" localSheetId="1">'[1]3'!$E$82</definedName>
    <definedName name="DPA_F300060">'3'!$E$83</definedName>
    <definedName name="DPA_F300061" localSheetId="1">'[1]3'!$E$83</definedName>
    <definedName name="DPA_F300061">'3'!$E$84</definedName>
    <definedName name="DPA_F300062" localSheetId="1">'[1]3'!$E$85</definedName>
    <definedName name="DPA_F300062">'3'!$E$86</definedName>
    <definedName name="DPA_F300063" localSheetId="1">'[1]3'!$E$87</definedName>
    <definedName name="DPA_F300063">'3'!$E$88</definedName>
    <definedName name="DPA_F300064" localSheetId="1">'[1]3'!$E$88</definedName>
    <definedName name="DPA_F300064">'3'!$E$89</definedName>
    <definedName name="DPA_F300065" localSheetId="1">'[1]3'!$E$89</definedName>
    <definedName name="DPA_F300065">'3'!$E$90</definedName>
    <definedName name="DPA_F300066" localSheetId="1">'[1]3'!$E$90</definedName>
    <definedName name="DPA_F300066">'3'!$E$91</definedName>
    <definedName name="DPA_F300067" localSheetId="1">'[1]3'!$E$91</definedName>
    <definedName name="DPA_F300067">'3'!$E$92</definedName>
    <definedName name="DPA_F300068" localSheetId="1">'[1]3'!$E$92</definedName>
    <definedName name="DPA_F300068">'3'!$E$93</definedName>
    <definedName name="DPA_F300069" localSheetId="1">'[1]3'!$E$93</definedName>
    <definedName name="DPA_F300069">'3'!$E$94</definedName>
    <definedName name="DPA_F300070" localSheetId="1">'[1]3'!$E$94</definedName>
    <definedName name="DPA_F300070">'3'!$E$95</definedName>
    <definedName name="DPA_F300071" localSheetId="1">'[1]3'!$E$95</definedName>
    <definedName name="DPA_F300071">'3'!$E$96</definedName>
    <definedName name="DPA_F300072" localSheetId="1">'[1]3'!$E$96</definedName>
    <definedName name="DPA_F300072">'3'!$E$97</definedName>
    <definedName name="DPA_F300073" localSheetId="1">'[1]3'!$E$97</definedName>
    <definedName name="DPA_F300073">'3'!$E$98</definedName>
    <definedName name="DPA_F300074" localSheetId="1">'[1]3'!$E$99</definedName>
    <definedName name="DPA_F300074">'3'!$E$100</definedName>
    <definedName name="DPA_F300075" localSheetId="1">'[1]3'!$E$100</definedName>
    <definedName name="DPA_F300075">'3'!$E$101</definedName>
    <definedName name="DPA_F300076" localSheetId="1">'[1]3'!$E$101</definedName>
    <definedName name="DPA_F300076">'3'!$E$102</definedName>
    <definedName name="DPA_F300077" localSheetId="1">'[1]3'!$E$102</definedName>
    <definedName name="DPA_F300077">'3'!$E$103</definedName>
    <definedName name="DPA_F300078">'3'!$E$108</definedName>
    <definedName name="DPA_F300079">'3'!$E$109</definedName>
    <definedName name="DPA_F300080">'3'!$E$110</definedName>
    <definedName name="DPA_F300081">'3'!$E$111</definedName>
    <definedName name="DPA_F300082">'3'!$E$112</definedName>
    <definedName name="DPA_F300083">'3'!$E$113</definedName>
    <definedName name="DPA_F300084">'3'!$E$114</definedName>
    <definedName name="DPA_F300085">'3'!$E$116</definedName>
    <definedName name="DPA_F300086">'3'!$E$117</definedName>
    <definedName name="DPA_F300087">'3'!$E$118</definedName>
    <definedName name="DPA_F300088" localSheetId="1">'[1]3'!$E$119</definedName>
    <definedName name="DPA_F300088">'3'!$E$120</definedName>
    <definedName name="DPA_F300089" localSheetId="1">'[1]3'!$E$120</definedName>
    <definedName name="DPA_F300089">'3'!$E$121</definedName>
    <definedName name="DPA_F300090">'3'!$E$122</definedName>
    <definedName name="DPA_F300091">'3'!$E$124</definedName>
    <definedName name="DPA_F300092">'3'!$E$125</definedName>
    <definedName name="DPA_F300093">'3'!$E$126</definedName>
    <definedName name="DPA_F300094">'3'!$E$128</definedName>
    <definedName name="DPA_F300095">'3'!$E$129</definedName>
    <definedName name="DPA_F300096">'3'!$E$130</definedName>
    <definedName name="DPA_F300097">'3'!$E$132</definedName>
    <definedName name="DPA_F300098">'3'!$E$133</definedName>
    <definedName name="DPA_F300099">'3'!$E$134</definedName>
    <definedName name="DPA_F300100">'3'!$E$136</definedName>
    <definedName name="DPA_F300101">'3'!$E$137</definedName>
    <definedName name="DPA_F300102">'3'!$E$138</definedName>
    <definedName name="DPA_F300103">'3'!$E$139</definedName>
    <definedName name="DPA_F400001" localSheetId="1">'[1]4'!$B$7</definedName>
    <definedName name="DPA_F400001">'4'!$B$7</definedName>
    <definedName name="DPA_F400002" localSheetId="1">'[1]4'!$B$8</definedName>
    <definedName name="DPA_F400002">'4'!$B$8</definedName>
    <definedName name="DPA_F400003" localSheetId="1">'[1]4'!$B$9</definedName>
    <definedName name="DPA_F400003">'4'!$B$9</definedName>
    <definedName name="DPA_F400004" localSheetId="1">'[1]4'!$B$10</definedName>
    <definedName name="DPA_F400004">'4'!$B$10</definedName>
    <definedName name="DPA_F400005" localSheetId="1">'[1]4'!$B$11</definedName>
    <definedName name="DPA_F400005">'4'!$B$11</definedName>
    <definedName name="DPA_F400006" localSheetId="1">'[1]4'!$B$12</definedName>
    <definedName name="DPA_F400006">'4'!$B$12</definedName>
    <definedName name="DPA_F400007" localSheetId="1">'[1]4'!$B$13</definedName>
    <definedName name="DPA_F400007">'4'!$B$13</definedName>
    <definedName name="DPA_F400008" localSheetId="1">'[1]4'!$B$14</definedName>
    <definedName name="DPA_F400008">'4'!$B$14</definedName>
    <definedName name="DPA_F400009" localSheetId="1">'[1]4'!$B$15</definedName>
    <definedName name="DPA_F400009">'4'!$B$15</definedName>
    <definedName name="DPA_F400010" localSheetId="1">'[1]4'!$B$16</definedName>
    <definedName name="DPA_F400010">'4'!$B$16</definedName>
    <definedName name="DPA_F400011" localSheetId="1">'[1]4'!$B$17</definedName>
    <definedName name="DPA_F400011">'4'!$B$17</definedName>
    <definedName name="DPA_F400012" localSheetId="1">'[1]4'!$B$18</definedName>
    <definedName name="DPA_F400012">'4'!$B$18</definedName>
    <definedName name="DPA_F400013" localSheetId="1">'[1]4'!$B$19</definedName>
    <definedName name="DPA_F400013">'4'!$B$19</definedName>
    <definedName name="DPA_F400014" localSheetId="1">'[1]4'!$B$20</definedName>
    <definedName name="DPA_F400014">'4'!$B$20</definedName>
    <definedName name="DPA_F400015" localSheetId="1">'[1]4'!$B$21</definedName>
    <definedName name="DPA_F400015">'4'!$B$21</definedName>
    <definedName name="DPA_F400016" localSheetId="1">'[1]4'!$B$22</definedName>
    <definedName name="DPA_F400016">'4'!$B$22</definedName>
    <definedName name="DPA_F400017" localSheetId="1">'[1]4'!$B$23</definedName>
    <definedName name="DPA_F400017">'4'!$B$23</definedName>
    <definedName name="DPA_F400018" localSheetId="1">'[1]4'!$B$24</definedName>
    <definedName name="DPA_F400018">'4'!$B$24</definedName>
    <definedName name="DPA_F400019" localSheetId="1">'[1]4'!$B$25</definedName>
    <definedName name="DPA_F400019">'4'!$B$25</definedName>
    <definedName name="DPA_F400020" localSheetId="1">'[1]4'!$B$26</definedName>
    <definedName name="DPA_F400020">'4'!$B$26</definedName>
    <definedName name="DPA_F400021" localSheetId="1">'[1]4'!$B$27</definedName>
    <definedName name="DPA_F400021">'4'!$B$27</definedName>
    <definedName name="DPA_F400022" localSheetId="1">'[1]4'!$B$28</definedName>
    <definedName name="DPA_F400022">'4'!$B$28</definedName>
    <definedName name="DPA_F400023" localSheetId="1">'[1]4'!$B$29</definedName>
    <definedName name="DPA_F400023">'4'!$B$29</definedName>
    <definedName name="DPA_F400024" localSheetId="1">'[1]4'!$B$30</definedName>
    <definedName name="DPA_F400024">'4'!$B$30</definedName>
    <definedName name="DPA_F400025" localSheetId="1">'[1]4'!$B$31</definedName>
    <definedName name="DPA_F400025">'4'!$B$31</definedName>
    <definedName name="DPA_F400026" localSheetId="1">'[1]4'!$B$32</definedName>
    <definedName name="DPA_F400026">'4'!$B$32</definedName>
    <definedName name="DPA_F400027" localSheetId="1">'[1]4'!$B$33</definedName>
    <definedName name="DPA_F400027">'4'!$B$33</definedName>
    <definedName name="DPA_F400028" localSheetId="1">'[1]4'!$B$34</definedName>
    <definedName name="DPA_F400028">'4'!$B$34</definedName>
    <definedName name="DPA_F400029" localSheetId="1">'[1]4'!$B$35</definedName>
    <definedName name="DPA_F400029">'4'!$B$35</definedName>
    <definedName name="DPA_F400030" localSheetId="1">'[1]4'!$B$36</definedName>
    <definedName name="DPA_F400030">'4'!$B$36</definedName>
    <definedName name="DPA_F400031" localSheetId="1">'[1]4'!$C$7</definedName>
    <definedName name="DPA_F400031">'4'!$C$7</definedName>
    <definedName name="DPA_F400032" localSheetId="1">'[1]4'!$C$8</definedName>
    <definedName name="DPA_F400032">'4'!$C$8</definedName>
    <definedName name="DPA_F400033" localSheetId="1">'[1]4'!$C$9</definedName>
    <definedName name="DPA_F400033">'4'!$C$9</definedName>
    <definedName name="DPA_F400034" localSheetId="1">'[1]4'!$C$10</definedName>
    <definedName name="DPA_F400034">'4'!$C$10</definedName>
    <definedName name="DPA_F400035" localSheetId="1">'[1]4'!$C$11</definedName>
    <definedName name="DPA_F400035">'4'!$C$11</definedName>
    <definedName name="DPA_F400036" localSheetId="1">'[1]4'!$C$12</definedName>
    <definedName name="DPA_F400036">'4'!$C$12</definedName>
    <definedName name="DPA_F400037" localSheetId="1">'[1]4'!$C$13</definedName>
    <definedName name="DPA_F400037">'4'!$C$13</definedName>
    <definedName name="DPA_F400038" localSheetId="1">'[1]4'!$C$14</definedName>
    <definedName name="DPA_F400038">'4'!$C$14</definedName>
    <definedName name="DPA_F400039" localSheetId="1">'[1]4'!$C$15</definedName>
    <definedName name="DPA_F400039">'4'!$C$15</definedName>
    <definedName name="DPA_F400040" localSheetId="1">'[1]4'!$C$16</definedName>
    <definedName name="DPA_F400040">'4'!$C$16</definedName>
    <definedName name="DPA_F400041" localSheetId="1">'[1]4'!$C$17</definedName>
    <definedName name="DPA_F400041">'4'!$C$17</definedName>
    <definedName name="DPA_F400042" localSheetId="1">'[1]4'!$C$18</definedName>
    <definedName name="DPA_F400042">'4'!$C$18</definedName>
    <definedName name="DPA_F400043" localSheetId="1">'[1]4'!$C$19</definedName>
    <definedName name="DPA_F400043">'4'!$C$19</definedName>
    <definedName name="DPA_F400044" localSheetId="1">'[1]4'!$C$20</definedName>
    <definedName name="DPA_F400044">'4'!$C$20</definedName>
    <definedName name="DPA_F400045" localSheetId="1">'[1]4'!$C$21</definedName>
    <definedName name="DPA_F400045">'4'!$C$21</definedName>
    <definedName name="DPA_F400046" localSheetId="1">'[1]4'!$C$22</definedName>
    <definedName name="DPA_F400046">'4'!$C$22</definedName>
    <definedName name="DPA_F400047" localSheetId="1">'[1]4'!$C$23</definedName>
    <definedName name="DPA_F400047">'4'!$C$23</definedName>
    <definedName name="DPA_F400048" localSheetId="1">'[1]4'!$C$24</definedName>
    <definedName name="DPA_F400048">'4'!$C$24</definedName>
    <definedName name="DPA_F400049" localSheetId="1">'[1]4'!$C$25</definedName>
    <definedName name="DPA_F400049">'4'!$C$25</definedName>
    <definedName name="DPA_F400050" localSheetId="1">'[1]4'!$C$26</definedName>
    <definedName name="DPA_F400050">'4'!$C$26</definedName>
    <definedName name="DPA_F400051" localSheetId="1">'[1]4'!$C$27</definedName>
    <definedName name="DPA_F400051">'4'!$C$27</definedName>
    <definedName name="DPA_F400052" localSheetId="1">'[1]4'!$C$28</definedName>
    <definedName name="DPA_F400052">'4'!$C$28</definedName>
    <definedName name="DPA_F400053" localSheetId="1">'[1]4'!$C$29</definedName>
    <definedName name="DPA_F400053">'4'!$C$29</definedName>
    <definedName name="DPA_F400054" localSheetId="1">'[1]4'!$C$30</definedName>
    <definedName name="DPA_F400054">'4'!$C$30</definedName>
    <definedName name="DPA_F400055" localSheetId="1">'[1]4'!$C$31</definedName>
    <definedName name="DPA_F400055">'4'!$C$31</definedName>
    <definedName name="DPA_F400056" localSheetId="1">'[1]4'!$C$32</definedName>
    <definedName name="DPA_F400056">'4'!$C$32</definedName>
    <definedName name="DPA_F400057" localSheetId="1">'[1]4'!$C$33</definedName>
    <definedName name="DPA_F400057">'4'!$C$33</definedName>
    <definedName name="DPA_F400058" localSheetId="1">'[1]4'!$C$34</definedName>
    <definedName name="DPA_F400058">'4'!$C$34</definedName>
    <definedName name="DPA_F400060" localSheetId="1">'[1]4'!$D$7</definedName>
    <definedName name="DPA_F400060">'4'!$D$7</definedName>
    <definedName name="DPA_F400061" localSheetId="1">'[1]4'!$D$8</definedName>
    <definedName name="DPA_F400061">'4'!$D$8</definedName>
    <definedName name="DPA_F400062" localSheetId="1">'[1]4'!$D$9</definedName>
    <definedName name="DPA_F400062">'4'!$D$9</definedName>
    <definedName name="DPA_F400063" localSheetId="1">'[1]4'!$D$10</definedName>
    <definedName name="DPA_F400063">'4'!$D$10</definedName>
    <definedName name="DPA_F400064" localSheetId="1">'[1]4'!$D$11</definedName>
    <definedName name="DPA_F400064">'4'!$D$11</definedName>
    <definedName name="DPA_F400065" localSheetId="1">'[1]4'!$D$12</definedName>
    <definedName name="DPA_F400065">'4'!$D$12</definedName>
    <definedName name="DPA_F400066" localSheetId="1">'[1]4'!$D$13</definedName>
    <definedName name="DPA_F400066">'4'!$D$13</definedName>
    <definedName name="DPA_F400067" localSheetId="1">'[1]4'!$D$14</definedName>
    <definedName name="DPA_F400067">'4'!$D$14</definedName>
    <definedName name="DPA_F400068" localSheetId="1">'[1]4'!$D$15</definedName>
    <definedName name="DPA_F400068">'4'!$D$15</definedName>
    <definedName name="DPA_F400069" localSheetId="1">'[1]4'!$D$16</definedName>
    <definedName name="DPA_F400069">'4'!$D$16</definedName>
    <definedName name="DPA_F400070" localSheetId="1">'[1]4'!$D$17</definedName>
    <definedName name="DPA_F400070">'4'!$D$17</definedName>
    <definedName name="DPA_F400071" localSheetId="1">'[1]4'!$D$18</definedName>
    <definedName name="DPA_F400071">'4'!$D$18</definedName>
    <definedName name="DPA_F400072" localSheetId="1">'[1]4'!$D$19</definedName>
    <definedName name="DPA_F400072">'4'!$D$19</definedName>
    <definedName name="DPA_F400073" localSheetId="1">'[1]4'!$D$20</definedName>
    <definedName name="DPA_F400073">'4'!$D$20</definedName>
    <definedName name="DPA_F400074" localSheetId="1">'[1]4'!$D$21</definedName>
    <definedName name="DPA_F400074">'4'!$D$21</definedName>
    <definedName name="DPA_F400075" localSheetId="1">'[1]4'!$D$22</definedName>
    <definedName name="DPA_F400075">'4'!$D$22</definedName>
    <definedName name="DPA_F400076" localSheetId="1">'[1]4'!$D$23</definedName>
    <definedName name="DPA_F400076">'4'!$D$23</definedName>
    <definedName name="DPA_F400077" localSheetId="1">'[1]4'!$D$24</definedName>
    <definedName name="DPA_F400077">'4'!$D$24</definedName>
    <definedName name="DPA_F400078" localSheetId="1">'[1]4'!$D$25</definedName>
    <definedName name="DPA_F400078">'4'!$D$25</definedName>
    <definedName name="DPA_F400079" localSheetId="1">'[1]4'!$D$26</definedName>
    <definedName name="DPA_F400079">'4'!$D$26</definedName>
    <definedName name="DPA_F400080" localSheetId="1">'[1]4'!$D$27</definedName>
    <definedName name="DPA_F400080">'4'!$D$27</definedName>
    <definedName name="DPA_F400081" localSheetId="1">'[1]4'!$D$28</definedName>
    <definedName name="DPA_F400081">'4'!$D$28</definedName>
    <definedName name="DPA_F400082" localSheetId="1">'[1]4'!$D$29</definedName>
    <definedName name="DPA_F400082">'4'!$D$29</definedName>
    <definedName name="DPA_F400083" localSheetId="1">'[1]4'!$D$30</definedName>
    <definedName name="DPA_F400083">'4'!$D$30</definedName>
    <definedName name="DPA_F400084" localSheetId="1">'[1]4'!$D$31</definedName>
    <definedName name="DPA_F400084">'4'!$D$31</definedName>
    <definedName name="DPA_F400085" localSheetId="1">'[1]4'!$D$32</definedName>
    <definedName name="DPA_F400085">'4'!$D$32</definedName>
    <definedName name="DPA_F400086" localSheetId="1">'[1]4'!$D$33</definedName>
    <definedName name="DPA_F400086">'4'!$D$33</definedName>
    <definedName name="DPA_F400087" localSheetId="1">'[1]4'!$D$34</definedName>
    <definedName name="DPA_F400087">'4'!$D$34</definedName>
    <definedName name="DPA_F400089" localSheetId="1">'[1]4'!$E$7</definedName>
    <definedName name="DPA_F400089">'4'!$E$7</definedName>
    <definedName name="DPA_F400090" localSheetId="1">'[1]4'!$E$8</definedName>
    <definedName name="DPA_F400090">'4'!$E$8</definedName>
    <definedName name="DPA_F400091" localSheetId="1">'[1]4'!$E$9</definedName>
    <definedName name="DPA_F400091">'4'!$E$9</definedName>
    <definedName name="DPA_F400092" localSheetId="1">'[1]4'!$E$10</definedName>
    <definedName name="DPA_F400092">'4'!$E$10</definedName>
    <definedName name="DPA_F400093" localSheetId="1">'[1]4'!$E$11</definedName>
    <definedName name="DPA_F400093">'4'!$E$11</definedName>
    <definedName name="DPA_F400094" localSheetId="1">'[1]4'!$E$12</definedName>
    <definedName name="DPA_F400094">'4'!$E$12</definedName>
    <definedName name="DPA_F400095" localSheetId="1">'[1]4'!$E$13</definedName>
    <definedName name="DPA_F400095">'4'!$E$13</definedName>
    <definedName name="DPA_F400096" localSheetId="1">'[1]4'!$E$14</definedName>
    <definedName name="DPA_F400096">'4'!$E$14</definedName>
    <definedName name="DPA_F400097" localSheetId="1">'[1]4'!$E$15</definedName>
    <definedName name="DPA_F400097">'4'!$E$15</definedName>
    <definedName name="DPA_F400098" localSheetId="1">'[1]4'!$E$16</definedName>
    <definedName name="DPA_F400098">'4'!$E$16</definedName>
    <definedName name="DPA_F400099" localSheetId="1">'[1]4'!$E$17</definedName>
    <definedName name="DPA_F400099">'4'!$E$17</definedName>
    <definedName name="DPA_F400100" localSheetId="1">'[1]4'!$E$18</definedName>
    <definedName name="DPA_F400100">'4'!$E$18</definedName>
    <definedName name="DPA_F400101" localSheetId="1">'[1]4'!$E$19</definedName>
    <definedName name="DPA_F400101">'4'!$E$19</definedName>
    <definedName name="DPA_F400102" localSheetId="1">'[1]4'!$E$20</definedName>
    <definedName name="DPA_F400102">'4'!$E$20</definedName>
    <definedName name="DPA_F400103" localSheetId="1">'[1]4'!$E$21</definedName>
    <definedName name="DPA_F400103">'4'!$E$21</definedName>
    <definedName name="DPA_F400104" localSheetId="1">'[1]4'!$E$22</definedName>
    <definedName name="DPA_F400104">'4'!$E$22</definedName>
    <definedName name="DPA_F400105" localSheetId="1">'[1]4'!$E$23</definedName>
    <definedName name="DPA_F400105">'4'!$E$23</definedName>
    <definedName name="DPA_F400106" localSheetId="1">'[1]4'!$E$24</definedName>
    <definedName name="DPA_F400106">'4'!$E$24</definedName>
    <definedName name="DPA_F400107" localSheetId="1">'[1]4'!$E$25</definedName>
    <definedName name="DPA_F400107">'4'!$E$25</definedName>
    <definedName name="DPA_F400108" localSheetId="1">'[1]4'!$E$26</definedName>
    <definedName name="DPA_F400108">'4'!$E$26</definedName>
    <definedName name="DPA_F400109" localSheetId="1">'[1]4'!$E$27</definedName>
    <definedName name="DPA_F400109">'4'!$E$27</definedName>
    <definedName name="DPA_F400110" localSheetId="1">'[1]4'!$E$28</definedName>
    <definedName name="DPA_F400110">'4'!$E$28</definedName>
    <definedName name="DPA_F400111" localSheetId="1">'[1]4'!$E$29</definedName>
    <definedName name="DPA_F400111">'4'!$E$29</definedName>
    <definedName name="DPA_F400112" localSheetId="1">'[1]4'!$E$30</definedName>
    <definedName name="DPA_F400112">'4'!$E$30</definedName>
    <definedName name="DPA_F400113" localSheetId="1">'[1]4'!$E$31</definedName>
    <definedName name="DPA_F400113">'4'!$E$31</definedName>
    <definedName name="DPA_F400114" localSheetId="1">'[1]4'!$E$32</definedName>
    <definedName name="DPA_F400114">'4'!$E$32</definedName>
    <definedName name="DPA_F400115" localSheetId="1">'[1]4'!$E$33</definedName>
    <definedName name="DPA_F400115">'4'!$E$33</definedName>
    <definedName name="DPA_F400116" localSheetId="1">'[1]4'!$E$34</definedName>
    <definedName name="DPA_F400116">'4'!$E$34</definedName>
    <definedName name="DPA_F400118" localSheetId="1">'[1]4'!$E$36</definedName>
    <definedName name="DPA_F400118">'4'!$E$36</definedName>
    <definedName name="Lang">Attestation!$G$4</definedName>
    <definedName name="LangEn">Parametres!$A$3</definedName>
    <definedName name="LangFr">Parametres!$A$2</definedName>
    <definedName name="Z_6F93EF8B_1886_4F05_899D_AA8F206D059C_.wvu.PrintArea" localSheetId="4" hidden="1">'2'!$A$1:$I$11</definedName>
    <definedName name="Z_6F93EF8B_1886_4F05_899D_AA8F206D059C_.wvu.PrintArea" localSheetId="5" hidden="1">'3'!$A$1:$F$143</definedName>
    <definedName name="Z_6F93EF8B_1886_4F05_899D_AA8F206D059C_.wvu.PrintArea" localSheetId="2" hidden="1">'Liste tableaux-Schedule Listing'!$A$1:$C$8</definedName>
    <definedName name="Z_6F93EF8B_1886_4F05_899D_AA8F206D059C_.wvu.PrintTitles" localSheetId="2" hidden="1">'Liste tableaux-Schedule Listing'!$1:$3</definedName>
    <definedName name="Z_6F93EF8B_1886_4F05_899D_AA8F206D059C_.wvu.Rows" localSheetId="5" hidden="1">#REF!,#REF!,#REF!,#REF!,#REF!,'3'!$104:$104,#REF!</definedName>
    <definedName name="_xlnm.Print_Area" localSheetId="3">'1'!$A$1:$D$25</definedName>
    <definedName name="_xlnm.Print_Area" localSheetId="2">'Liste tableaux-Schedule Listing'!$A$1:$F$15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3" i="14" l="1"/>
  <c r="D353" i="14"/>
  <c r="F353" i="14" s="1"/>
  <c r="I353" i="14" s="1"/>
  <c r="H352" i="14"/>
  <c r="F352" i="14"/>
  <c r="I352" i="14" s="1"/>
  <c r="E352" i="14"/>
  <c r="D352" i="14"/>
  <c r="H351" i="14"/>
  <c r="E351" i="14"/>
  <c r="D351" i="14"/>
  <c r="F351" i="14" s="1"/>
  <c r="I351" i="14" s="1"/>
  <c r="H350" i="14"/>
  <c r="E350" i="14"/>
  <c r="D350" i="14"/>
  <c r="F350" i="14" s="1"/>
  <c r="I350" i="14" s="1"/>
  <c r="I349" i="14"/>
  <c r="H349" i="14"/>
  <c r="F349" i="14"/>
  <c r="E349" i="14"/>
  <c r="D349" i="14"/>
  <c r="H348" i="14"/>
  <c r="E348" i="14"/>
  <c r="D348" i="14"/>
  <c r="F348" i="14" s="1"/>
  <c r="I348" i="14" s="1"/>
  <c r="I347" i="14"/>
  <c r="H347" i="14"/>
  <c r="F347" i="14"/>
  <c r="E347" i="14"/>
  <c r="D347" i="14"/>
  <c r="H346" i="14"/>
  <c r="E346" i="14"/>
  <c r="D346" i="14"/>
  <c r="F346" i="14" s="1"/>
  <c r="I346" i="14" s="1"/>
  <c r="H345" i="14"/>
  <c r="E345" i="14"/>
  <c r="D345" i="14"/>
  <c r="F345" i="14" s="1"/>
  <c r="I345" i="14" s="1"/>
  <c r="H344" i="14"/>
  <c r="F344" i="14"/>
  <c r="I344" i="14" s="1"/>
  <c r="E344" i="14"/>
  <c r="D344" i="14"/>
  <c r="H343" i="14"/>
  <c r="F343" i="14"/>
  <c r="I343" i="14" s="1"/>
  <c r="E343" i="14"/>
  <c r="D343" i="14"/>
  <c r="H342" i="14"/>
  <c r="E342" i="14"/>
  <c r="D342" i="14"/>
  <c r="F342" i="14" s="1"/>
  <c r="I342" i="14" s="1"/>
  <c r="H341" i="14"/>
  <c r="F341" i="14"/>
  <c r="I341" i="14" s="1"/>
  <c r="E341" i="14"/>
  <c r="D341" i="14"/>
  <c r="H340" i="14"/>
  <c r="E340" i="14"/>
  <c r="D340" i="14"/>
  <c r="F340" i="14" s="1"/>
  <c r="I340" i="14" s="1"/>
  <c r="I339" i="14"/>
  <c r="H339" i="14"/>
  <c r="F339" i="14"/>
  <c r="E339" i="14"/>
  <c r="D339" i="14"/>
  <c r="H338" i="14"/>
  <c r="E338" i="14"/>
  <c r="F338" i="14" s="1"/>
  <c r="I338" i="14" s="1"/>
  <c r="D338" i="14"/>
  <c r="H337" i="14"/>
  <c r="E337" i="14"/>
  <c r="D337" i="14"/>
  <c r="F337" i="14" s="1"/>
  <c r="I337" i="14" s="1"/>
  <c r="H336" i="14"/>
  <c r="F336" i="14"/>
  <c r="I336" i="14" s="1"/>
  <c r="E336" i="14"/>
  <c r="D336" i="14"/>
  <c r="H335" i="14"/>
  <c r="E335" i="14"/>
  <c r="D335" i="14"/>
  <c r="F335" i="14" s="1"/>
  <c r="I335" i="14" s="1"/>
  <c r="I334" i="14"/>
  <c r="H334" i="14"/>
  <c r="E334" i="14"/>
  <c r="D334" i="14"/>
  <c r="F334" i="14" s="1"/>
  <c r="H333" i="14"/>
  <c r="E333" i="14"/>
  <c r="F333" i="14" s="1"/>
  <c r="I333" i="14" s="1"/>
  <c r="D333" i="14"/>
  <c r="H332" i="14"/>
  <c r="E332" i="14"/>
  <c r="D332" i="14"/>
  <c r="I331" i="14"/>
  <c r="H331" i="14"/>
  <c r="F331" i="14"/>
  <c r="E331" i="14"/>
  <c r="D331" i="14"/>
  <c r="H330" i="14"/>
  <c r="F330" i="14"/>
  <c r="I330" i="14" s="1"/>
  <c r="E330" i="14"/>
  <c r="D330" i="14"/>
  <c r="H329" i="14"/>
  <c r="E329" i="14"/>
  <c r="D329" i="14"/>
  <c r="F329" i="14" s="1"/>
  <c r="I329" i="14" s="1"/>
  <c r="H328" i="14"/>
  <c r="F328" i="14"/>
  <c r="I328" i="14" s="1"/>
  <c r="E328" i="14"/>
  <c r="D328" i="14"/>
  <c r="H327" i="14"/>
  <c r="E327" i="14"/>
  <c r="D327" i="14"/>
  <c r="F327" i="14" s="1"/>
  <c r="I327" i="14" s="1"/>
  <c r="I326" i="14"/>
  <c r="H326" i="14"/>
  <c r="E326" i="14"/>
  <c r="D326" i="14"/>
  <c r="F326" i="14" s="1"/>
  <c r="H325" i="14"/>
  <c r="F325" i="14"/>
  <c r="I325" i="14" s="1"/>
  <c r="E325" i="14"/>
  <c r="D325" i="14"/>
  <c r="H324" i="14"/>
  <c r="E324" i="14"/>
  <c r="D324" i="14"/>
  <c r="F324" i="14" s="1"/>
  <c r="I324" i="14" s="1"/>
  <c r="I323" i="14"/>
  <c r="H323" i="14"/>
  <c r="F323" i="14"/>
  <c r="E323" i="14"/>
  <c r="D323" i="14"/>
  <c r="H322" i="14"/>
  <c r="E322" i="14"/>
  <c r="D322" i="14"/>
  <c r="F322" i="14" s="1"/>
  <c r="I322" i="14" s="1"/>
  <c r="H321" i="14"/>
  <c r="E321" i="14"/>
  <c r="D321" i="14"/>
  <c r="F321" i="14" s="1"/>
  <c r="I321" i="14" s="1"/>
  <c r="I320" i="14"/>
  <c r="H320" i="14"/>
  <c r="F320" i="14"/>
  <c r="E320" i="14"/>
  <c r="D320" i="14"/>
  <c r="H319" i="14"/>
  <c r="E319" i="14"/>
  <c r="D319" i="14"/>
  <c r="F319" i="14" s="1"/>
  <c r="I319" i="14" s="1"/>
  <c r="I318" i="14"/>
  <c r="H318" i="14"/>
  <c r="E318" i="14"/>
  <c r="D318" i="14"/>
  <c r="F318" i="14" s="1"/>
  <c r="H317" i="14"/>
  <c r="E317" i="14"/>
  <c r="F317" i="14" s="1"/>
  <c r="I317" i="14" s="1"/>
  <c r="D317" i="14"/>
  <c r="H316" i="14"/>
  <c r="E316" i="14"/>
  <c r="D316" i="14"/>
  <c r="F316" i="14" s="1"/>
  <c r="I316" i="14" s="1"/>
  <c r="I315" i="14"/>
  <c r="H315" i="14"/>
  <c r="F315" i="14"/>
  <c r="E315" i="14"/>
  <c r="D315" i="14"/>
  <c r="H314" i="14"/>
  <c r="E314" i="14"/>
  <c r="F314" i="14" s="1"/>
  <c r="I314" i="14" s="1"/>
  <c r="D314" i="14"/>
  <c r="H313" i="14"/>
  <c r="E313" i="14"/>
  <c r="D313" i="14"/>
  <c r="F313" i="14" s="1"/>
  <c r="I313" i="14" s="1"/>
  <c r="I312" i="14"/>
  <c r="H312" i="14"/>
  <c r="F312" i="14"/>
  <c r="E312" i="14"/>
  <c r="D312" i="14"/>
  <c r="H311" i="14"/>
  <c r="E311" i="14"/>
  <c r="D311" i="14"/>
  <c r="F311" i="14" s="1"/>
  <c r="I311" i="14" s="1"/>
  <c r="H310" i="14"/>
  <c r="E310" i="14"/>
  <c r="D310" i="14"/>
  <c r="F310" i="14" s="1"/>
  <c r="I310" i="14" s="1"/>
  <c r="H309" i="14"/>
  <c r="E309" i="14"/>
  <c r="F309" i="14" s="1"/>
  <c r="I309" i="14" s="1"/>
  <c r="D309" i="14"/>
  <c r="H308" i="14"/>
  <c r="E308" i="14"/>
  <c r="D308" i="14"/>
  <c r="I307" i="14"/>
  <c r="H307" i="14"/>
  <c r="F307" i="14"/>
  <c r="E307" i="14"/>
  <c r="D307" i="14"/>
  <c r="H306" i="14"/>
  <c r="F306" i="14"/>
  <c r="I306" i="14" s="1"/>
  <c r="E306" i="14"/>
  <c r="D306" i="14"/>
  <c r="H305" i="14"/>
  <c r="E305" i="14"/>
  <c r="D305" i="14"/>
  <c r="F305" i="14" s="1"/>
  <c r="I305" i="14" s="1"/>
  <c r="H304" i="14"/>
  <c r="F304" i="14"/>
  <c r="I304" i="14" s="1"/>
  <c r="E304" i="14"/>
  <c r="D304" i="14"/>
  <c r="H303" i="14"/>
  <c r="E303" i="14"/>
  <c r="F303" i="14" s="1"/>
  <c r="I303" i="14" s="1"/>
  <c r="D303" i="14"/>
  <c r="I302" i="14"/>
  <c r="H302" i="14"/>
  <c r="E302" i="14"/>
  <c r="D302" i="14"/>
  <c r="F302" i="14" s="1"/>
  <c r="H301" i="14"/>
  <c r="F301" i="14"/>
  <c r="I301" i="14" s="1"/>
  <c r="E301" i="14"/>
  <c r="D301" i="14"/>
  <c r="H300" i="14"/>
  <c r="E300" i="14"/>
  <c r="D300" i="14"/>
  <c r="I299" i="14"/>
  <c r="H299" i="14"/>
  <c r="F299" i="14"/>
  <c r="E299" i="14"/>
  <c r="D299" i="14"/>
  <c r="H298" i="14"/>
  <c r="E298" i="14"/>
  <c r="D298" i="14"/>
  <c r="F298" i="14" s="1"/>
  <c r="I298" i="14" s="1"/>
  <c r="H297" i="14"/>
  <c r="E297" i="14"/>
  <c r="D297" i="14"/>
  <c r="F297" i="14" s="1"/>
  <c r="I297" i="14" s="1"/>
  <c r="H296" i="14"/>
  <c r="F296" i="14"/>
  <c r="I296" i="14" s="1"/>
  <c r="E296" i="14"/>
  <c r="D296" i="14"/>
  <c r="H295" i="14"/>
  <c r="F295" i="14"/>
  <c r="I295" i="14" s="1"/>
  <c r="D295" i="14"/>
  <c r="I294" i="14"/>
  <c r="H294" i="14"/>
  <c r="F294" i="14"/>
  <c r="D294" i="14"/>
  <c r="H293" i="14"/>
  <c r="D293" i="14"/>
  <c r="F293" i="14" s="1"/>
  <c r="I293" i="14" s="1"/>
  <c r="I292" i="14"/>
  <c r="H292" i="14"/>
  <c r="F292" i="14"/>
  <c r="D292" i="14"/>
  <c r="H291" i="14"/>
  <c r="D291" i="14"/>
  <c r="F291" i="14" s="1"/>
  <c r="I291" i="14" s="1"/>
  <c r="I290" i="14"/>
  <c r="H290" i="14"/>
  <c r="F290" i="14"/>
  <c r="D290" i="14"/>
  <c r="H289" i="14"/>
  <c r="D289" i="14"/>
  <c r="F289" i="14" s="1"/>
  <c r="I289" i="14" s="1"/>
  <c r="I288" i="14"/>
  <c r="H288" i="14"/>
  <c r="F288" i="14"/>
  <c r="D288" i="14"/>
  <c r="H287" i="14"/>
  <c r="F287" i="14"/>
  <c r="I287" i="14" s="1"/>
  <c r="D287" i="14"/>
  <c r="I286" i="14"/>
  <c r="H286" i="14"/>
  <c r="F286" i="14"/>
  <c r="D286" i="14"/>
  <c r="H285" i="14"/>
  <c r="F285" i="14"/>
  <c r="I285" i="14" s="1"/>
  <c r="D285" i="14"/>
  <c r="I284" i="14"/>
  <c r="H284" i="14"/>
  <c r="F284" i="14"/>
  <c r="D284" i="14"/>
  <c r="H283" i="14"/>
  <c r="D283" i="14"/>
  <c r="F283" i="14" s="1"/>
  <c r="I283" i="14" s="1"/>
  <c r="I282" i="14"/>
  <c r="H282" i="14"/>
  <c r="F282" i="14"/>
  <c r="D282" i="14"/>
  <c r="H281" i="14"/>
  <c r="D281" i="14"/>
  <c r="F281" i="14" s="1"/>
  <c r="I281" i="14" s="1"/>
  <c r="I280" i="14"/>
  <c r="H280" i="14"/>
  <c r="F280" i="14"/>
  <c r="D280" i="14"/>
  <c r="H279" i="14"/>
  <c r="F279" i="14"/>
  <c r="I279" i="14" s="1"/>
  <c r="D279" i="14"/>
  <c r="I278" i="14"/>
  <c r="H278" i="14"/>
  <c r="F278" i="14"/>
  <c r="D278" i="14"/>
  <c r="H277" i="14"/>
  <c r="D277" i="14"/>
  <c r="F277" i="14" s="1"/>
  <c r="I277" i="14" s="1"/>
  <c r="I276" i="14"/>
  <c r="H276" i="14"/>
  <c r="F276" i="14"/>
  <c r="D276" i="14"/>
  <c r="H275" i="14"/>
  <c r="D275" i="14"/>
  <c r="F275" i="14" s="1"/>
  <c r="I275" i="14" s="1"/>
  <c r="I274" i="14"/>
  <c r="H274" i="14"/>
  <c r="F274" i="14"/>
  <c r="D274" i="14"/>
  <c r="H273" i="14"/>
  <c r="D273" i="14"/>
  <c r="F273" i="14" s="1"/>
  <c r="I273" i="14" s="1"/>
  <c r="I272" i="14"/>
  <c r="H272" i="14"/>
  <c r="F272" i="14"/>
  <c r="D272" i="14"/>
  <c r="H271" i="14"/>
  <c r="F271" i="14"/>
  <c r="I271" i="14" s="1"/>
  <c r="D271" i="14"/>
  <c r="I270" i="14"/>
  <c r="H270" i="14"/>
  <c r="F270" i="14"/>
  <c r="D270" i="14"/>
  <c r="H269" i="14"/>
  <c r="F269" i="14"/>
  <c r="I269" i="14" s="1"/>
  <c r="D269" i="14"/>
  <c r="I268" i="14"/>
  <c r="H268" i="14"/>
  <c r="F268" i="14"/>
  <c r="D268" i="14"/>
  <c r="H267" i="14"/>
  <c r="D267" i="14"/>
  <c r="F267" i="14" s="1"/>
  <c r="I267" i="14" s="1"/>
  <c r="I266" i="14"/>
  <c r="H266" i="14"/>
  <c r="F266" i="14"/>
  <c r="D266" i="14"/>
  <c r="H265" i="14"/>
  <c r="E265" i="14"/>
  <c r="D265" i="14"/>
  <c r="F265" i="14" s="1"/>
  <c r="I265" i="14" s="1"/>
  <c r="H264" i="14"/>
  <c r="E264" i="14"/>
  <c r="D264" i="14"/>
  <c r="F264" i="14" s="1"/>
  <c r="I264" i="14" s="1"/>
  <c r="H263" i="14"/>
  <c r="E263" i="14"/>
  <c r="F263" i="14" s="1"/>
  <c r="I263" i="14" s="1"/>
  <c r="D263" i="14"/>
  <c r="H262" i="14"/>
  <c r="E262" i="14"/>
  <c r="D262" i="14"/>
  <c r="F262" i="14" s="1"/>
  <c r="I262" i="14" s="1"/>
  <c r="I261" i="14"/>
  <c r="H261" i="14"/>
  <c r="F261" i="14"/>
  <c r="E261" i="14"/>
  <c r="D261" i="14"/>
  <c r="H260" i="14"/>
  <c r="E260" i="14"/>
  <c r="D260" i="14"/>
  <c r="F260" i="14" s="1"/>
  <c r="I260" i="14" s="1"/>
  <c r="H259" i="14"/>
  <c r="E259" i="14"/>
  <c r="D259" i="14"/>
  <c r="F259" i="14" s="1"/>
  <c r="I259" i="14" s="1"/>
  <c r="H258" i="14"/>
  <c r="F258" i="14"/>
  <c r="I258" i="14" s="1"/>
  <c r="E258" i="14"/>
  <c r="D258" i="14"/>
  <c r="H257" i="14"/>
  <c r="E257" i="14"/>
  <c r="F257" i="14" s="1"/>
  <c r="I257" i="14" s="1"/>
  <c r="D257" i="14"/>
  <c r="H256" i="14"/>
  <c r="E256" i="14"/>
  <c r="D256" i="14"/>
  <c r="F256" i="14" s="1"/>
  <c r="I256" i="14" s="1"/>
  <c r="H255" i="14"/>
  <c r="F255" i="14"/>
  <c r="I255" i="14" s="1"/>
  <c r="E255" i="14"/>
  <c r="D255" i="14"/>
  <c r="H254" i="14"/>
  <c r="E254" i="14"/>
  <c r="D254" i="14"/>
  <c r="F254" i="14" s="1"/>
  <c r="I254" i="14" s="1"/>
  <c r="I253" i="14"/>
  <c r="H253" i="14"/>
  <c r="F253" i="14"/>
  <c r="E253" i="14"/>
  <c r="D253" i="14"/>
  <c r="H252" i="14"/>
  <c r="E252" i="14"/>
  <c r="F252" i="14" s="1"/>
  <c r="I252" i="14" s="1"/>
  <c r="D252" i="14"/>
  <c r="H251" i="14"/>
  <c r="E251" i="14"/>
  <c r="D251" i="14"/>
  <c r="F251" i="14" s="1"/>
  <c r="I251" i="14" s="1"/>
  <c r="H250" i="14"/>
  <c r="F250" i="14"/>
  <c r="I250" i="14" s="1"/>
  <c r="E250" i="14"/>
  <c r="D250" i="14"/>
  <c r="H249" i="14"/>
  <c r="F249" i="14"/>
  <c r="I249" i="14" s="1"/>
  <c r="E249" i="14"/>
  <c r="D249" i="14"/>
  <c r="I248" i="14"/>
  <c r="H248" i="14"/>
  <c r="E248" i="14"/>
  <c r="D248" i="14"/>
  <c r="F248" i="14" s="1"/>
  <c r="H247" i="14"/>
  <c r="E247" i="14"/>
  <c r="D247" i="14"/>
  <c r="F247" i="14" s="1"/>
  <c r="I247" i="14" s="1"/>
  <c r="H246" i="14"/>
  <c r="E246" i="14"/>
  <c r="D246" i="14"/>
  <c r="H245" i="14"/>
  <c r="F245" i="14"/>
  <c r="I245" i="14" s="1"/>
  <c r="E245" i="14"/>
  <c r="D245" i="14"/>
  <c r="H244" i="14"/>
  <c r="F244" i="14"/>
  <c r="I244" i="14" s="1"/>
  <c r="E244" i="14"/>
  <c r="D244" i="14"/>
  <c r="I243" i="14"/>
  <c r="H243" i="14"/>
  <c r="E243" i="14"/>
  <c r="D243" i="14"/>
  <c r="F243" i="14" s="1"/>
  <c r="H242" i="14"/>
  <c r="E242" i="14"/>
  <c r="F242" i="14" s="1"/>
  <c r="I242" i="14" s="1"/>
  <c r="D242" i="14"/>
  <c r="H241" i="14"/>
  <c r="E241" i="14"/>
  <c r="D241" i="14"/>
  <c r="F241" i="14" s="1"/>
  <c r="I241" i="14" s="1"/>
  <c r="I240" i="14"/>
  <c r="H240" i="14"/>
  <c r="E240" i="14"/>
  <c r="D240" i="14"/>
  <c r="F240" i="14" s="1"/>
  <c r="H239" i="14"/>
  <c r="E239" i="14"/>
  <c r="D239" i="14"/>
  <c r="F239" i="14" s="1"/>
  <c r="I239" i="14" s="1"/>
  <c r="H238" i="14"/>
  <c r="E238" i="14"/>
  <c r="D238" i="14"/>
  <c r="F238" i="14" s="1"/>
  <c r="I238" i="14" s="1"/>
  <c r="H237" i="14"/>
  <c r="F237" i="14"/>
  <c r="I237" i="14" s="1"/>
  <c r="E237" i="14"/>
  <c r="D237" i="14"/>
  <c r="H236" i="14"/>
  <c r="F236" i="14"/>
  <c r="I236" i="14" s="1"/>
  <c r="E236" i="14"/>
  <c r="D236" i="14"/>
  <c r="H235" i="14"/>
  <c r="E235" i="14"/>
  <c r="D235" i="14"/>
  <c r="H234" i="14"/>
  <c r="E234" i="14"/>
  <c r="F234" i="14" s="1"/>
  <c r="I234" i="14" s="1"/>
  <c r="D234" i="14"/>
  <c r="H233" i="14"/>
  <c r="F233" i="14"/>
  <c r="I233" i="14" s="1"/>
  <c r="E233" i="14"/>
  <c r="D233" i="14"/>
  <c r="I232" i="14"/>
  <c r="H232" i="14"/>
  <c r="E232" i="14"/>
  <c r="D232" i="14"/>
  <c r="F232" i="14" s="1"/>
  <c r="H231" i="14"/>
  <c r="E231" i="14"/>
  <c r="D231" i="14"/>
  <c r="F231" i="14" s="1"/>
  <c r="I231" i="14" s="1"/>
  <c r="H230" i="14"/>
  <c r="E230" i="14"/>
  <c r="D230" i="14"/>
  <c r="F230" i="14" s="1"/>
  <c r="I230" i="14" s="1"/>
  <c r="I229" i="14"/>
  <c r="H229" i="14"/>
  <c r="F229" i="14"/>
  <c r="E229" i="14"/>
  <c r="D229" i="14"/>
  <c r="H228" i="14"/>
  <c r="E228" i="14"/>
  <c r="F228" i="14" s="1"/>
  <c r="I228" i="14" s="1"/>
  <c r="D228" i="14"/>
  <c r="H227" i="14"/>
  <c r="E227" i="14"/>
  <c r="D227" i="14"/>
  <c r="H226" i="14"/>
  <c r="F226" i="14"/>
  <c r="I226" i="14" s="1"/>
  <c r="E226" i="14"/>
  <c r="D226" i="14"/>
  <c r="H225" i="14"/>
  <c r="F225" i="14"/>
  <c r="I225" i="14" s="1"/>
  <c r="D225" i="14"/>
  <c r="H224" i="14"/>
  <c r="F224" i="14"/>
  <c r="I224" i="14" s="1"/>
  <c r="E224" i="14"/>
  <c r="D224" i="14"/>
  <c r="H223" i="14"/>
  <c r="D223" i="14"/>
  <c r="F223" i="14" s="1"/>
  <c r="I223" i="14" s="1"/>
  <c r="I222" i="14"/>
  <c r="H222" i="14"/>
  <c r="E222" i="14"/>
  <c r="D222" i="14"/>
  <c r="F222" i="14" s="1"/>
  <c r="H221" i="14"/>
  <c r="D221" i="14"/>
  <c r="F221" i="14" s="1"/>
  <c r="I221" i="14" s="1"/>
  <c r="H220" i="14"/>
  <c r="E220" i="14"/>
  <c r="D220" i="14"/>
  <c r="H219" i="14"/>
  <c r="D219" i="14"/>
  <c r="F219" i="14" s="1"/>
  <c r="I219" i="14" s="1"/>
  <c r="H218" i="14"/>
  <c r="F218" i="14"/>
  <c r="I218" i="14" s="1"/>
  <c r="E218" i="14"/>
  <c r="D218" i="14"/>
  <c r="I217" i="14"/>
  <c r="H217" i="14"/>
  <c r="F217" i="14"/>
  <c r="D217" i="14"/>
  <c r="H216" i="14"/>
  <c r="F216" i="14"/>
  <c r="I216" i="14" s="1"/>
  <c r="E216" i="14"/>
  <c r="D216" i="14"/>
  <c r="I215" i="14"/>
  <c r="H215" i="14"/>
  <c r="F215" i="14"/>
  <c r="D215" i="14"/>
  <c r="H214" i="14"/>
  <c r="E214" i="14"/>
  <c r="D214" i="14"/>
  <c r="F214" i="14" s="1"/>
  <c r="I214" i="14" s="1"/>
  <c r="I213" i="14"/>
  <c r="H213" i="14"/>
  <c r="D213" i="14"/>
  <c r="F213" i="14" s="1"/>
  <c r="H212" i="14"/>
  <c r="E212" i="14"/>
  <c r="D212" i="14"/>
  <c r="F212" i="14" s="1"/>
  <c r="I212" i="14" s="1"/>
  <c r="H211" i="14"/>
  <c r="D211" i="14"/>
  <c r="F211" i="14" s="1"/>
  <c r="I211" i="14" s="1"/>
  <c r="H210" i="14"/>
  <c r="E210" i="14"/>
  <c r="F210" i="14" s="1"/>
  <c r="I210" i="14" s="1"/>
  <c r="D210" i="14"/>
  <c r="H209" i="14"/>
  <c r="D209" i="14"/>
  <c r="F209" i="14" s="1"/>
  <c r="I209" i="14" s="1"/>
  <c r="I208" i="14"/>
  <c r="H208" i="14"/>
  <c r="F208" i="14"/>
  <c r="E208" i="14"/>
  <c r="D208" i="14"/>
  <c r="H207" i="14"/>
  <c r="D207" i="14"/>
  <c r="F207" i="14" s="1"/>
  <c r="I207" i="14" s="1"/>
  <c r="I206" i="14"/>
  <c r="H206" i="14"/>
  <c r="E206" i="14"/>
  <c r="D206" i="14"/>
  <c r="F206" i="14" s="1"/>
  <c r="H205" i="14"/>
  <c r="D205" i="14"/>
  <c r="F205" i="14" s="1"/>
  <c r="I205" i="14" s="1"/>
  <c r="I204" i="14"/>
  <c r="H204" i="14"/>
  <c r="E204" i="14"/>
  <c r="D204" i="14"/>
  <c r="F204" i="14" s="1"/>
  <c r="H203" i="14"/>
  <c r="D203" i="14"/>
  <c r="F203" i="14" s="1"/>
  <c r="I203" i="14" s="1"/>
  <c r="H202" i="14"/>
  <c r="E202" i="14"/>
  <c r="D202" i="14"/>
  <c r="F202" i="14" s="1"/>
  <c r="I202" i="14" s="1"/>
  <c r="I201" i="14"/>
  <c r="H201" i="14"/>
  <c r="F201" i="14"/>
  <c r="D201" i="14"/>
  <c r="H200" i="14"/>
  <c r="E200" i="14"/>
  <c r="D200" i="14"/>
  <c r="F200" i="14" s="1"/>
  <c r="I200" i="14" s="1"/>
  <c r="I199" i="14"/>
  <c r="H199" i="14"/>
  <c r="F199" i="14"/>
  <c r="D199" i="14"/>
  <c r="H198" i="14"/>
  <c r="D198" i="14"/>
  <c r="F198" i="14" s="1"/>
  <c r="I198" i="14" s="1"/>
  <c r="I197" i="14"/>
  <c r="H197" i="14"/>
  <c r="F197" i="14"/>
  <c r="D197" i="14"/>
  <c r="I196" i="14"/>
  <c r="H196" i="14"/>
  <c r="D196" i="14"/>
  <c r="F196" i="14" s="1"/>
  <c r="I195" i="14"/>
  <c r="H195" i="14"/>
  <c r="F195" i="14"/>
  <c r="D195" i="14"/>
  <c r="I194" i="14"/>
  <c r="H194" i="14"/>
  <c r="D194" i="14"/>
  <c r="F194" i="14" s="1"/>
  <c r="I193" i="14"/>
  <c r="H193" i="14"/>
  <c r="F193" i="14"/>
  <c r="D193" i="14"/>
  <c r="H192" i="14"/>
  <c r="D192" i="14"/>
  <c r="F192" i="14" s="1"/>
  <c r="I192" i="14" s="1"/>
  <c r="I191" i="14"/>
  <c r="H191" i="14"/>
  <c r="F191" i="14"/>
  <c r="D191" i="14"/>
  <c r="H190" i="14"/>
  <c r="D190" i="14"/>
  <c r="F190" i="14" s="1"/>
  <c r="I190" i="14" s="1"/>
  <c r="I189" i="14"/>
  <c r="H189" i="14"/>
  <c r="F189" i="14"/>
  <c r="D189" i="14"/>
  <c r="I188" i="14"/>
  <c r="H188" i="14"/>
  <c r="D188" i="14"/>
  <c r="F188" i="14" s="1"/>
  <c r="I187" i="14"/>
  <c r="H187" i="14"/>
  <c r="F187" i="14"/>
  <c r="D187" i="14"/>
  <c r="I186" i="14"/>
  <c r="H186" i="14"/>
  <c r="D186" i="14"/>
  <c r="F186" i="14" s="1"/>
  <c r="I185" i="14"/>
  <c r="H185" i="14"/>
  <c r="F185" i="14"/>
  <c r="D185" i="14"/>
  <c r="H184" i="14"/>
  <c r="D184" i="14"/>
  <c r="F184" i="14" s="1"/>
  <c r="I184" i="14" s="1"/>
  <c r="I183" i="14"/>
  <c r="H183" i="14"/>
  <c r="F183" i="14"/>
  <c r="D183" i="14"/>
  <c r="H182" i="14"/>
  <c r="D182" i="14"/>
  <c r="F182" i="14" s="1"/>
  <c r="I182" i="14" s="1"/>
  <c r="I181" i="14"/>
  <c r="H181" i="14"/>
  <c r="F181" i="14"/>
  <c r="D181" i="14"/>
  <c r="I180" i="14"/>
  <c r="H180" i="14"/>
  <c r="D180" i="14"/>
  <c r="F180" i="14" s="1"/>
  <c r="I179" i="14"/>
  <c r="H179" i="14"/>
  <c r="F179" i="14"/>
  <c r="D179" i="14"/>
  <c r="I178" i="14"/>
  <c r="H178" i="14"/>
  <c r="D178" i="14"/>
  <c r="F178" i="14" s="1"/>
  <c r="I177" i="14"/>
  <c r="H177" i="14"/>
  <c r="F177" i="14"/>
  <c r="D177" i="14"/>
  <c r="H176" i="14"/>
  <c r="D176" i="14"/>
  <c r="F176" i="14" s="1"/>
  <c r="I176" i="14" s="1"/>
  <c r="I175" i="14"/>
  <c r="H175" i="14"/>
  <c r="F175" i="14"/>
  <c r="D175" i="14"/>
  <c r="H174" i="14"/>
  <c r="D174" i="14"/>
  <c r="F174" i="14" s="1"/>
  <c r="I174" i="14" s="1"/>
  <c r="I173" i="14"/>
  <c r="H173" i="14"/>
  <c r="F173" i="14"/>
  <c r="D173" i="14"/>
  <c r="I172" i="14"/>
  <c r="H172" i="14"/>
  <c r="D172" i="14"/>
  <c r="F172" i="14" s="1"/>
  <c r="I171" i="14"/>
  <c r="H171" i="14"/>
  <c r="F171" i="14"/>
  <c r="D171" i="14"/>
  <c r="I170" i="14"/>
  <c r="H170" i="14"/>
  <c r="D170" i="14"/>
  <c r="F170" i="14" s="1"/>
  <c r="I169" i="14"/>
  <c r="H169" i="14"/>
  <c r="F169" i="14"/>
  <c r="D169" i="14"/>
  <c r="H168" i="14"/>
  <c r="E168" i="14"/>
  <c r="F168" i="14" s="1"/>
  <c r="I168" i="14" s="1"/>
  <c r="D168" i="14"/>
  <c r="H167" i="14"/>
  <c r="D167" i="14"/>
  <c r="F167" i="14" s="1"/>
  <c r="I167" i="14" s="1"/>
  <c r="H166" i="14"/>
  <c r="E166" i="14"/>
  <c r="F166" i="14" s="1"/>
  <c r="I166" i="14" s="1"/>
  <c r="D166" i="14"/>
  <c r="H165" i="14"/>
  <c r="D165" i="14"/>
  <c r="F165" i="14" s="1"/>
  <c r="I165" i="14" s="1"/>
  <c r="I164" i="14"/>
  <c r="H164" i="14"/>
  <c r="F164" i="14"/>
  <c r="D164" i="14"/>
  <c r="H163" i="14"/>
  <c r="D163" i="14"/>
  <c r="F163" i="14" s="1"/>
  <c r="I163" i="14" s="1"/>
  <c r="I162" i="14"/>
  <c r="H162" i="14"/>
  <c r="F162" i="14"/>
  <c r="D162" i="14"/>
  <c r="H161" i="14"/>
  <c r="D161" i="14"/>
  <c r="F161" i="14" s="1"/>
  <c r="I161" i="14" s="1"/>
  <c r="I160" i="14"/>
  <c r="H160" i="14"/>
  <c r="F160" i="14"/>
  <c r="D160" i="14"/>
  <c r="H159" i="14"/>
  <c r="D159" i="14"/>
  <c r="F159" i="14" s="1"/>
  <c r="I159" i="14" s="1"/>
  <c r="I158" i="14"/>
  <c r="H158" i="14"/>
  <c r="F158" i="14"/>
  <c r="D158" i="14"/>
  <c r="H157" i="14"/>
  <c r="D157" i="14"/>
  <c r="F157" i="14" s="1"/>
  <c r="I157" i="14" s="1"/>
  <c r="I156" i="14"/>
  <c r="H156" i="14"/>
  <c r="F156" i="14"/>
  <c r="D156" i="14"/>
  <c r="H155" i="14"/>
  <c r="D155" i="14"/>
  <c r="F155" i="14" s="1"/>
  <c r="I155" i="14" s="1"/>
  <c r="I154" i="14"/>
  <c r="H154" i="14"/>
  <c r="F154" i="14"/>
  <c r="D154" i="14"/>
  <c r="H153" i="14"/>
  <c r="D153" i="14"/>
  <c r="F153" i="14" s="1"/>
  <c r="I153" i="14" s="1"/>
  <c r="I152" i="14"/>
  <c r="H152" i="14"/>
  <c r="F152" i="14"/>
  <c r="D152" i="14"/>
  <c r="H151" i="14"/>
  <c r="D151" i="14"/>
  <c r="F151" i="14" s="1"/>
  <c r="I151" i="14" s="1"/>
  <c r="I150" i="14"/>
  <c r="H150" i="14"/>
  <c r="F150" i="14"/>
  <c r="D150" i="14"/>
  <c r="H149" i="14"/>
  <c r="D149" i="14"/>
  <c r="F149" i="14" s="1"/>
  <c r="I149" i="14" s="1"/>
  <c r="I148" i="14"/>
  <c r="H148" i="14"/>
  <c r="F148" i="14"/>
  <c r="D148" i="14"/>
  <c r="H147" i="14"/>
  <c r="D147" i="14"/>
  <c r="F147" i="14" s="1"/>
  <c r="I147" i="14" s="1"/>
  <c r="I146" i="14"/>
  <c r="H146" i="14"/>
  <c r="F146" i="14"/>
  <c r="D146" i="14"/>
  <c r="H145" i="14"/>
  <c r="D145" i="14"/>
  <c r="F145" i="14" s="1"/>
  <c r="I145" i="14" s="1"/>
  <c r="I144" i="14"/>
  <c r="H144" i="14"/>
  <c r="F144" i="14"/>
  <c r="D144" i="14"/>
  <c r="H143" i="14"/>
  <c r="D143" i="14"/>
  <c r="F143" i="14" s="1"/>
  <c r="I143" i="14" s="1"/>
  <c r="I142" i="14"/>
  <c r="H142" i="14"/>
  <c r="F142" i="14"/>
  <c r="D142" i="14"/>
  <c r="H141" i="14"/>
  <c r="D141" i="14"/>
  <c r="F141" i="14" s="1"/>
  <c r="I141" i="14" s="1"/>
  <c r="I140" i="14"/>
  <c r="H140" i="14"/>
  <c r="F140" i="14"/>
  <c r="D140" i="14"/>
  <c r="H139" i="14"/>
  <c r="D139" i="14"/>
  <c r="F139" i="14" s="1"/>
  <c r="I139" i="14" s="1"/>
  <c r="I138" i="14"/>
  <c r="H138" i="14"/>
  <c r="F138" i="14"/>
  <c r="D138" i="14"/>
  <c r="H137" i="14"/>
  <c r="D137" i="14"/>
  <c r="F137" i="14" s="1"/>
  <c r="I137" i="14" s="1"/>
  <c r="I136" i="14"/>
  <c r="H136" i="14"/>
  <c r="F136" i="14"/>
  <c r="D136" i="14"/>
  <c r="H135" i="14"/>
  <c r="D135" i="14"/>
  <c r="F135" i="14" s="1"/>
  <c r="I135" i="14" s="1"/>
  <c r="I134" i="14"/>
  <c r="H134" i="14"/>
  <c r="F134" i="14"/>
  <c r="D134" i="14"/>
  <c r="H133" i="14"/>
  <c r="D133" i="14"/>
  <c r="F133" i="14" s="1"/>
  <c r="I133" i="14" s="1"/>
  <c r="I132" i="14"/>
  <c r="H132" i="14"/>
  <c r="F132" i="14"/>
  <c r="D132" i="14"/>
  <c r="H131" i="14"/>
  <c r="D131" i="14"/>
  <c r="F131" i="14" s="1"/>
  <c r="I131" i="14" s="1"/>
  <c r="I130" i="14"/>
  <c r="H130" i="14"/>
  <c r="F130" i="14"/>
  <c r="D130" i="14"/>
  <c r="H129" i="14"/>
  <c r="D129" i="14"/>
  <c r="F129" i="14" s="1"/>
  <c r="I129" i="14" s="1"/>
  <c r="I128" i="14"/>
  <c r="H128" i="14"/>
  <c r="F128" i="14"/>
  <c r="D128" i="14"/>
  <c r="H127" i="14"/>
  <c r="D127" i="14"/>
  <c r="F127" i="14" s="1"/>
  <c r="I127" i="14" s="1"/>
  <c r="I126" i="14"/>
  <c r="H126" i="14"/>
  <c r="F126" i="14"/>
  <c r="D126" i="14"/>
  <c r="H125" i="14"/>
  <c r="D125" i="14"/>
  <c r="F125" i="14" s="1"/>
  <c r="I125" i="14" s="1"/>
  <c r="I124" i="14"/>
  <c r="H124" i="14"/>
  <c r="F124" i="14"/>
  <c r="D124" i="14"/>
  <c r="H123" i="14"/>
  <c r="D123" i="14"/>
  <c r="F123" i="14" s="1"/>
  <c r="I123" i="14" s="1"/>
  <c r="I122" i="14"/>
  <c r="H122" i="14"/>
  <c r="F122" i="14"/>
  <c r="D122" i="14"/>
  <c r="H121" i="14"/>
  <c r="D121" i="14"/>
  <c r="F121" i="14" s="1"/>
  <c r="I121" i="14" s="1"/>
  <c r="I120" i="14"/>
  <c r="H120" i="14"/>
  <c r="F120" i="14"/>
  <c r="D120" i="14"/>
  <c r="H119" i="14"/>
  <c r="D119" i="14"/>
  <c r="F119" i="14" s="1"/>
  <c r="I119" i="14" s="1"/>
  <c r="I118" i="14"/>
  <c r="H118" i="14"/>
  <c r="F118" i="14"/>
  <c r="D118" i="14"/>
  <c r="H117" i="14"/>
  <c r="D117" i="14"/>
  <c r="F117" i="14" s="1"/>
  <c r="I117" i="14" s="1"/>
  <c r="I116" i="14"/>
  <c r="H116" i="14"/>
  <c r="F116" i="14"/>
  <c r="D116" i="14"/>
  <c r="H115" i="14"/>
  <c r="D115" i="14"/>
  <c r="F115" i="14" s="1"/>
  <c r="I115" i="14" s="1"/>
  <c r="I114" i="14"/>
  <c r="H114" i="14"/>
  <c r="F114" i="14"/>
  <c r="D114" i="14"/>
  <c r="H113" i="14"/>
  <c r="D113" i="14"/>
  <c r="F113" i="14" s="1"/>
  <c r="I113" i="14" s="1"/>
  <c r="I112" i="14"/>
  <c r="H112" i="14"/>
  <c r="F112" i="14"/>
  <c r="D112" i="14"/>
  <c r="H111" i="14"/>
  <c r="D111" i="14"/>
  <c r="F111" i="14" s="1"/>
  <c r="I111" i="14" s="1"/>
  <c r="I110" i="14"/>
  <c r="H110" i="14"/>
  <c r="F110" i="14"/>
  <c r="D110" i="14"/>
  <c r="H109" i="14"/>
  <c r="D109" i="14"/>
  <c r="F109" i="14" s="1"/>
  <c r="I109" i="14" s="1"/>
  <c r="I108" i="14"/>
  <c r="H108" i="14"/>
  <c r="F108" i="14"/>
  <c r="D108" i="14"/>
  <c r="H107" i="14"/>
  <c r="D107" i="14"/>
  <c r="F107" i="14" s="1"/>
  <c r="I107" i="14" s="1"/>
  <c r="H106" i="14"/>
  <c r="D106" i="14"/>
  <c r="F106" i="14" s="1"/>
  <c r="I106" i="14" s="1"/>
  <c r="H105" i="14"/>
  <c r="D105" i="14"/>
  <c r="F105" i="14" s="1"/>
  <c r="I105" i="14" s="1"/>
  <c r="H104" i="14"/>
  <c r="D104" i="14"/>
  <c r="F104" i="14" s="1"/>
  <c r="I104" i="14" s="1"/>
  <c r="H103" i="14"/>
  <c r="D103" i="14"/>
  <c r="F103" i="14" s="1"/>
  <c r="I103" i="14" s="1"/>
  <c r="H102" i="14"/>
  <c r="D102" i="14"/>
  <c r="F102" i="14" s="1"/>
  <c r="I102" i="14" s="1"/>
  <c r="H101" i="14"/>
  <c r="D101" i="14"/>
  <c r="F101" i="14" s="1"/>
  <c r="I101" i="14" s="1"/>
  <c r="H100" i="14"/>
  <c r="D100" i="14"/>
  <c r="F100" i="14" s="1"/>
  <c r="I100" i="14" s="1"/>
  <c r="H99" i="14"/>
  <c r="D99" i="14"/>
  <c r="F99" i="14" s="1"/>
  <c r="I99" i="14" s="1"/>
  <c r="H98" i="14"/>
  <c r="D98" i="14"/>
  <c r="F98" i="14" s="1"/>
  <c r="I98" i="14" s="1"/>
  <c r="H97" i="14"/>
  <c r="D97" i="14"/>
  <c r="F97" i="14" s="1"/>
  <c r="I97" i="14" s="1"/>
  <c r="H96" i="14"/>
  <c r="D96" i="14"/>
  <c r="F96" i="14" s="1"/>
  <c r="I96" i="14" s="1"/>
  <c r="H95" i="14"/>
  <c r="D95" i="14"/>
  <c r="F95" i="14" s="1"/>
  <c r="I95" i="14" s="1"/>
  <c r="H94" i="14"/>
  <c r="D94" i="14"/>
  <c r="F94" i="14" s="1"/>
  <c r="I94" i="14" s="1"/>
  <c r="H93" i="14"/>
  <c r="D93" i="14"/>
  <c r="F93" i="14" s="1"/>
  <c r="I93" i="14" s="1"/>
  <c r="H92" i="14"/>
  <c r="D92" i="14"/>
  <c r="F92" i="14" s="1"/>
  <c r="I92" i="14" s="1"/>
  <c r="H91" i="14"/>
  <c r="D91" i="14"/>
  <c r="F91" i="14" s="1"/>
  <c r="I91" i="14" s="1"/>
  <c r="H90" i="14"/>
  <c r="D90" i="14"/>
  <c r="F90" i="14" s="1"/>
  <c r="I90" i="14" s="1"/>
  <c r="H89" i="14"/>
  <c r="D89" i="14"/>
  <c r="F89" i="14" s="1"/>
  <c r="I89" i="14" s="1"/>
  <c r="H88" i="14"/>
  <c r="D88" i="14"/>
  <c r="F88" i="14" s="1"/>
  <c r="I88" i="14" s="1"/>
  <c r="H87" i="14"/>
  <c r="D87" i="14"/>
  <c r="F87" i="14" s="1"/>
  <c r="I87" i="14" s="1"/>
  <c r="H86" i="14"/>
  <c r="D86" i="14"/>
  <c r="F86" i="14" s="1"/>
  <c r="I86" i="14" s="1"/>
  <c r="H85" i="14"/>
  <c r="F85" i="14"/>
  <c r="I85" i="14" s="1"/>
  <c r="D85" i="14"/>
  <c r="H84" i="14"/>
  <c r="D84" i="14"/>
  <c r="F84" i="14" s="1"/>
  <c r="I84" i="14" s="1"/>
  <c r="H83" i="14"/>
  <c r="F83" i="14"/>
  <c r="I83" i="14" s="1"/>
  <c r="E83" i="14"/>
  <c r="D83" i="14"/>
  <c r="I82" i="14"/>
  <c r="H82" i="14"/>
  <c r="F82" i="14"/>
  <c r="D82" i="14"/>
  <c r="H81" i="14"/>
  <c r="F81" i="14"/>
  <c r="I81" i="14" s="1"/>
  <c r="D81" i="14"/>
  <c r="H80" i="14"/>
  <c r="D80" i="14"/>
  <c r="F80" i="14" s="1"/>
  <c r="I80" i="14" s="1"/>
  <c r="H79" i="14"/>
  <c r="E79" i="14"/>
  <c r="D79" i="14"/>
  <c r="F79" i="14" s="1"/>
  <c r="I79" i="14" s="1"/>
  <c r="H78" i="14"/>
  <c r="F78" i="14"/>
  <c r="I78" i="14" s="1"/>
  <c r="D78" i="14"/>
  <c r="H77" i="14"/>
  <c r="F77" i="14"/>
  <c r="I77" i="14" s="1"/>
  <c r="E77" i="14"/>
  <c r="D77" i="14"/>
  <c r="I76" i="14"/>
  <c r="H76" i="14"/>
  <c r="D76" i="14"/>
  <c r="F76" i="14" s="1"/>
  <c r="H75" i="14"/>
  <c r="E75" i="14"/>
  <c r="F75" i="14" s="1"/>
  <c r="I75" i="14" s="1"/>
  <c r="D75" i="14"/>
  <c r="I74" i="14"/>
  <c r="H74" i="14"/>
  <c r="F74" i="14"/>
  <c r="D74" i="14"/>
  <c r="H73" i="14"/>
  <c r="F73" i="14"/>
  <c r="I73" i="14" s="1"/>
  <c r="D73" i="14"/>
  <c r="I72" i="14"/>
  <c r="H72" i="14"/>
  <c r="F72" i="14"/>
  <c r="D72" i="14"/>
  <c r="H71" i="14"/>
  <c r="F71" i="14"/>
  <c r="I71" i="14" s="1"/>
  <c r="D71" i="14"/>
  <c r="I70" i="14"/>
  <c r="H70" i="14"/>
  <c r="F70" i="14"/>
  <c r="E70" i="14"/>
  <c r="D70" i="14"/>
  <c r="H69" i="14"/>
  <c r="D69" i="14"/>
  <c r="F69" i="14" s="1"/>
  <c r="I69" i="14" s="1"/>
  <c r="H68" i="14"/>
  <c r="F68" i="14"/>
  <c r="I68" i="14" s="1"/>
  <c r="D68" i="14"/>
  <c r="H67" i="14"/>
  <c r="F67" i="14"/>
  <c r="I67" i="14" s="1"/>
  <c r="D67" i="14"/>
  <c r="H66" i="14"/>
  <c r="D66" i="14"/>
  <c r="F66" i="14" s="1"/>
  <c r="I66" i="14" s="1"/>
  <c r="H65" i="14"/>
  <c r="F65" i="14"/>
  <c r="I65" i="14" s="1"/>
  <c r="E65" i="14"/>
  <c r="D65" i="14"/>
  <c r="I64" i="14"/>
  <c r="H64" i="14"/>
  <c r="F64" i="14"/>
  <c r="D64" i="14"/>
  <c r="H63" i="14"/>
  <c r="F63" i="14"/>
  <c r="I63" i="14" s="1"/>
  <c r="E63" i="14"/>
  <c r="D63" i="14"/>
  <c r="H62" i="14"/>
  <c r="F62" i="14"/>
  <c r="I62" i="14" s="1"/>
  <c r="D62" i="14"/>
  <c r="I61" i="14"/>
  <c r="H61" i="14"/>
  <c r="D61" i="14"/>
  <c r="F61" i="14" s="1"/>
  <c r="I60" i="14"/>
  <c r="H60" i="14"/>
  <c r="F60" i="14"/>
  <c r="D60" i="14"/>
  <c r="H59" i="14"/>
  <c r="D59" i="14"/>
  <c r="F59" i="14" s="1"/>
  <c r="I59" i="14" s="1"/>
  <c r="H58" i="14"/>
  <c r="E58" i="14"/>
  <c r="D58" i="14"/>
  <c r="F58" i="14" s="1"/>
  <c r="I58" i="14" s="1"/>
  <c r="H57" i="14"/>
  <c r="F57" i="14"/>
  <c r="I57" i="14" s="1"/>
  <c r="D57" i="14"/>
  <c r="I56" i="14"/>
  <c r="H56" i="14"/>
  <c r="F56" i="14"/>
  <c r="D56" i="14"/>
  <c r="H55" i="14"/>
  <c r="F55" i="14"/>
  <c r="I55" i="14" s="1"/>
  <c r="D55" i="14"/>
  <c r="I54" i="14"/>
  <c r="H54" i="14"/>
  <c r="F54" i="14"/>
  <c r="D54" i="14"/>
  <c r="H53" i="14"/>
  <c r="F53" i="14"/>
  <c r="I53" i="14" s="1"/>
  <c r="E53" i="14"/>
  <c r="D53" i="14"/>
  <c r="I52" i="14"/>
  <c r="H52" i="14"/>
  <c r="F52" i="14"/>
  <c r="D52" i="14"/>
  <c r="H51" i="14"/>
  <c r="F51" i="14"/>
  <c r="I51" i="14" s="1"/>
  <c r="D51" i="14"/>
  <c r="I50" i="14"/>
  <c r="H50" i="14"/>
  <c r="F50" i="14"/>
  <c r="D50" i="14"/>
  <c r="H49" i="14"/>
  <c r="F49" i="14"/>
  <c r="I49" i="14" s="1"/>
  <c r="D49" i="14"/>
  <c r="H48" i="14"/>
  <c r="E48" i="14"/>
  <c r="F48" i="14" s="1"/>
  <c r="I48" i="14" s="1"/>
  <c r="D48" i="14"/>
  <c r="H47" i="14"/>
  <c r="F47" i="14"/>
  <c r="I47" i="14" s="1"/>
  <c r="D47" i="14"/>
  <c r="I46" i="14"/>
  <c r="H46" i="14"/>
  <c r="F46" i="14"/>
  <c r="D46" i="14"/>
  <c r="H45" i="14"/>
  <c r="F45" i="14"/>
  <c r="I45" i="14" s="1"/>
  <c r="D45" i="14"/>
  <c r="I44" i="14"/>
  <c r="H44" i="14"/>
  <c r="F44" i="14"/>
  <c r="D44" i="14"/>
  <c r="H43" i="14"/>
  <c r="F43" i="14"/>
  <c r="I43" i="14" s="1"/>
  <c r="E43" i="14"/>
  <c r="D43" i="14"/>
  <c r="I42" i="14"/>
  <c r="H42" i="14"/>
  <c r="D42" i="14"/>
  <c r="F42" i="14" s="1"/>
  <c r="H41" i="14"/>
  <c r="F41" i="14"/>
  <c r="I41" i="14" s="1"/>
  <c r="E41" i="14"/>
  <c r="D41" i="14"/>
  <c r="I40" i="14"/>
  <c r="H40" i="14"/>
  <c r="F40" i="14"/>
  <c r="D40" i="14"/>
  <c r="I39" i="14"/>
  <c r="H39" i="14"/>
  <c r="D39" i="14"/>
  <c r="F39" i="14" s="1"/>
  <c r="I38" i="14"/>
  <c r="H38" i="14"/>
  <c r="F38" i="14"/>
  <c r="D38" i="14"/>
  <c r="H37" i="14"/>
  <c r="D37" i="14"/>
  <c r="F37" i="14" s="1"/>
  <c r="I37" i="14" s="1"/>
  <c r="H36" i="14"/>
  <c r="E36" i="14"/>
  <c r="D36" i="14"/>
  <c r="F36" i="14" s="1"/>
  <c r="I36" i="14" s="1"/>
  <c r="I35" i="14"/>
  <c r="H35" i="14"/>
  <c r="F35" i="14"/>
  <c r="D35" i="14"/>
  <c r="H34" i="14"/>
  <c r="E34" i="14"/>
  <c r="D34" i="14"/>
  <c r="F34" i="14" s="1"/>
  <c r="I34" i="14" s="1"/>
  <c r="I33" i="14"/>
  <c r="H33" i="14"/>
  <c r="F33" i="14"/>
  <c r="D33" i="14"/>
  <c r="H32" i="14"/>
  <c r="E32" i="14"/>
  <c r="D32" i="14"/>
  <c r="I31" i="14"/>
  <c r="H31" i="14"/>
  <c r="D31" i="14"/>
  <c r="F31" i="14" s="1"/>
  <c r="H30" i="14"/>
  <c r="E30" i="14"/>
  <c r="D30" i="14"/>
  <c r="F30" i="14" s="1"/>
  <c r="I30" i="14" s="1"/>
  <c r="H29" i="14"/>
  <c r="D29" i="14"/>
  <c r="F29" i="14" s="1"/>
  <c r="I29" i="14" s="1"/>
  <c r="H28" i="14"/>
  <c r="D28" i="14"/>
  <c r="F28" i="14" s="1"/>
  <c r="I28" i="14" s="1"/>
  <c r="H27" i="14"/>
  <c r="D27" i="14"/>
  <c r="F27" i="14" s="1"/>
  <c r="I27" i="14" s="1"/>
  <c r="H26" i="14"/>
  <c r="F26" i="14"/>
  <c r="I26" i="14" s="1"/>
  <c r="D26" i="14"/>
  <c r="H25" i="14"/>
  <c r="D25" i="14"/>
  <c r="F25" i="14" s="1"/>
  <c r="I25" i="14" s="1"/>
  <c r="H24" i="14"/>
  <c r="F24" i="14"/>
  <c r="I24" i="14" s="1"/>
  <c r="D24" i="14"/>
  <c r="H23" i="14"/>
  <c r="D23" i="14"/>
  <c r="F23" i="14" s="1"/>
  <c r="I23" i="14" s="1"/>
  <c r="H22" i="14"/>
  <c r="E22" i="14"/>
  <c r="F22" i="14" s="1"/>
  <c r="I22" i="14" s="1"/>
  <c r="D22" i="14"/>
  <c r="H21" i="14"/>
  <c r="D21" i="14"/>
  <c r="F21" i="14" s="1"/>
  <c r="I21" i="14" s="1"/>
  <c r="H20" i="14"/>
  <c r="F20" i="14"/>
  <c r="I20" i="14" s="1"/>
  <c r="E20" i="14"/>
  <c r="D20" i="14"/>
  <c r="I19" i="14"/>
  <c r="H19" i="14"/>
  <c r="F19" i="14"/>
  <c r="D19" i="14"/>
  <c r="H18" i="14"/>
  <c r="F18" i="14"/>
  <c r="I18" i="14" s="1"/>
  <c r="D18" i="14"/>
  <c r="I17" i="14"/>
  <c r="H17" i="14"/>
  <c r="F17" i="14"/>
  <c r="D17" i="14"/>
  <c r="H16" i="14"/>
  <c r="F16" i="14"/>
  <c r="I16" i="14" s="1"/>
  <c r="D16" i="14"/>
  <c r="I15" i="14"/>
  <c r="H15" i="14"/>
  <c r="F15" i="14"/>
  <c r="E15" i="14"/>
  <c r="D15" i="14"/>
  <c r="I14" i="14"/>
  <c r="H14" i="14"/>
  <c r="E14" i="14"/>
  <c r="D14" i="14"/>
  <c r="F14" i="14" s="1"/>
  <c r="I13" i="14"/>
  <c r="H13" i="14"/>
  <c r="F13" i="14"/>
  <c r="D13" i="14"/>
  <c r="H12" i="14"/>
  <c r="D12" i="14"/>
  <c r="F12" i="14" s="1"/>
  <c r="I12" i="14" s="1"/>
  <c r="I11" i="14"/>
  <c r="H11" i="14"/>
  <c r="F11" i="14"/>
  <c r="D11" i="14"/>
  <c r="H10" i="14"/>
  <c r="D10" i="14"/>
  <c r="F10" i="14" s="1"/>
  <c r="I10" i="14" s="1"/>
  <c r="I9" i="14"/>
  <c r="H9" i="14"/>
  <c r="F9" i="14"/>
  <c r="D9" i="14"/>
  <c r="I8" i="14"/>
  <c r="H8" i="14"/>
  <c r="D8" i="14"/>
  <c r="F8" i="14" s="1"/>
  <c r="H7" i="14"/>
  <c r="E7" i="14"/>
  <c r="D7" i="14"/>
  <c r="F7" i="14" s="1"/>
  <c r="I7" i="14" s="1"/>
  <c r="H6" i="14"/>
  <c r="E6" i="14"/>
  <c r="D6" i="14"/>
  <c r="F6" i="14" s="1"/>
  <c r="I6" i="14" s="1"/>
  <c r="H5" i="14"/>
  <c r="E5" i="14"/>
  <c r="D5" i="14"/>
  <c r="F5" i="14" s="1"/>
  <c r="I5" i="14" s="1"/>
  <c r="H4" i="14"/>
  <c r="D4" i="14"/>
  <c r="F4" i="14" s="1"/>
  <c r="I4" i="14" s="1"/>
  <c r="H3" i="14"/>
  <c r="E3" i="14"/>
  <c r="D3" i="14"/>
  <c r="F3" i="14" s="1"/>
  <c r="I3" i="14" s="1"/>
  <c r="H2" i="14"/>
  <c r="E2" i="14"/>
  <c r="F2" i="14" s="1"/>
  <c r="I2" i="14" s="1"/>
  <c r="D2" i="14"/>
  <c r="H1" i="14"/>
  <c r="G1" i="14"/>
  <c r="F1" i="14"/>
  <c r="E1" i="14"/>
  <c r="D1" i="14"/>
  <c r="C1" i="14"/>
  <c r="B1" i="14"/>
  <c r="A1" i="14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E5" i="7"/>
  <c r="D5" i="7"/>
  <c r="C5" i="7"/>
  <c r="B5" i="7"/>
  <c r="A5" i="7"/>
  <c r="A3" i="7"/>
  <c r="A2" i="7"/>
  <c r="A1" i="7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5" i="6"/>
  <c r="A103" i="6"/>
  <c r="A102" i="6"/>
  <c r="A101" i="6"/>
  <c r="A100" i="6"/>
  <c r="A99" i="6"/>
  <c r="D98" i="6"/>
  <c r="A98" i="6"/>
  <c r="A97" i="6"/>
  <c r="A96" i="6"/>
  <c r="A95" i="6"/>
  <c r="A94" i="6"/>
  <c r="D93" i="6"/>
  <c r="A93" i="6"/>
  <c r="A92" i="6"/>
  <c r="D91" i="6"/>
  <c r="A91" i="6"/>
  <c r="A90" i="6"/>
  <c r="A89" i="6"/>
  <c r="A88" i="6"/>
  <c r="A87" i="6"/>
  <c r="D86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D68" i="6"/>
  <c r="A68" i="6"/>
  <c r="A67" i="6"/>
  <c r="A66" i="6"/>
  <c r="A65" i="6"/>
  <c r="A63" i="6"/>
  <c r="A62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C33" i="6"/>
  <c r="A33" i="6"/>
  <c r="A32" i="6"/>
  <c r="A31" i="6"/>
  <c r="A30" i="6"/>
  <c r="A29" i="6"/>
  <c r="A28" i="6"/>
  <c r="A27" i="6"/>
  <c r="A26" i="6"/>
  <c r="A25" i="6"/>
  <c r="A24" i="6"/>
  <c r="A23" i="6"/>
  <c r="A22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1" i="6"/>
  <c r="L57" i="5"/>
  <c r="A57" i="5"/>
  <c r="A56" i="5"/>
  <c r="A55" i="5"/>
  <c r="A54" i="5"/>
  <c r="A53" i="5"/>
  <c r="L52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L37" i="5"/>
  <c r="K37" i="5"/>
  <c r="J37" i="5"/>
  <c r="I37" i="5"/>
  <c r="H37" i="5"/>
  <c r="G37" i="5"/>
  <c r="F37" i="5"/>
  <c r="E37" i="5"/>
  <c r="D37" i="5"/>
  <c r="C37" i="5"/>
  <c r="B37" i="5"/>
  <c r="A36" i="5"/>
  <c r="A35" i="5"/>
  <c r="A34" i="5"/>
  <c r="A33" i="5"/>
  <c r="A32" i="5"/>
  <c r="A31" i="5"/>
  <c r="A30" i="5"/>
  <c r="A29" i="5"/>
  <c r="A28" i="5"/>
  <c r="L27" i="5"/>
  <c r="A27" i="5"/>
  <c r="A26" i="5"/>
  <c r="A25" i="5"/>
  <c r="A24" i="5"/>
  <c r="A23" i="5"/>
  <c r="L22" i="5"/>
  <c r="A22" i="5"/>
  <c r="A21" i="5"/>
  <c r="A20" i="5"/>
  <c r="A19" i="5"/>
  <c r="A18" i="5"/>
  <c r="A17" i="5"/>
  <c r="A16" i="5"/>
  <c r="L15" i="5"/>
  <c r="K15" i="5"/>
  <c r="J15" i="5"/>
  <c r="I15" i="5"/>
  <c r="H15" i="5"/>
  <c r="G15" i="5"/>
  <c r="F15" i="5"/>
  <c r="E15" i="5"/>
  <c r="D15" i="5"/>
  <c r="C15" i="5"/>
  <c r="B15" i="5"/>
  <c r="A14" i="5"/>
  <c r="A13" i="5"/>
  <c r="A11" i="5"/>
  <c r="A9" i="5"/>
  <c r="F8" i="5"/>
  <c r="G6" i="5"/>
  <c r="E6" i="5"/>
  <c r="C6" i="5"/>
  <c r="C5" i="5"/>
  <c r="A4" i="5"/>
  <c r="A3" i="5"/>
  <c r="A2" i="5"/>
  <c r="A1" i="5"/>
  <c r="A25" i="4"/>
  <c r="A24" i="4"/>
  <c r="B22" i="4"/>
  <c r="A22" i="4"/>
  <c r="A21" i="4"/>
  <c r="A20" i="4"/>
  <c r="B18" i="4"/>
  <c r="A18" i="4"/>
  <c r="A16" i="4"/>
  <c r="B14" i="4"/>
  <c r="A14" i="4"/>
  <c r="A12" i="4"/>
  <c r="A11" i="4"/>
  <c r="B9" i="4"/>
  <c r="A9" i="4"/>
  <c r="A8" i="4"/>
  <c r="A6" i="4"/>
  <c r="A5" i="4"/>
  <c r="A3" i="4"/>
  <c r="A2" i="4"/>
  <c r="A1" i="4"/>
  <c r="C11" i="3"/>
  <c r="B11" i="3"/>
  <c r="A11" i="3"/>
  <c r="A10" i="3"/>
  <c r="B7" i="3"/>
  <c r="B6" i="3"/>
  <c r="B5" i="3"/>
  <c r="B4" i="3"/>
  <c r="B3" i="3"/>
  <c r="A3" i="3"/>
  <c r="A1" i="3"/>
  <c r="A67" i="29"/>
  <c r="A66" i="29"/>
  <c r="K60" i="29"/>
  <c r="A60" i="29"/>
  <c r="F55" i="29"/>
  <c r="A53" i="29"/>
  <c r="L52" i="29"/>
  <c r="A52" i="29"/>
  <c r="A51" i="29"/>
  <c r="A48" i="29"/>
  <c r="K46" i="29"/>
  <c r="A46" i="29"/>
  <c r="E42" i="29"/>
  <c r="A41" i="29"/>
  <c r="A38" i="29"/>
  <c r="K36" i="29"/>
  <c r="D36" i="29"/>
  <c r="D34" i="29"/>
  <c r="D32" i="29"/>
  <c r="A31" i="29"/>
  <c r="D29" i="29"/>
  <c r="K27" i="29"/>
  <c r="D27" i="29"/>
  <c r="D25" i="29"/>
  <c r="D23" i="29"/>
  <c r="A21" i="29"/>
  <c r="B20" i="29"/>
  <c r="B18" i="29"/>
  <c r="A17" i="29"/>
  <c r="A7" i="29"/>
  <c r="A6" i="29"/>
  <c r="O5" i="29"/>
  <c r="A4" i="29"/>
  <c r="F32" i="14" l="1"/>
  <c r="I32" i="14" s="1"/>
  <c r="F227" i="14"/>
  <c r="I227" i="14" s="1"/>
  <c r="F300" i="14"/>
  <c r="I300" i="14" s="1"/>
  <c r="F308" i="14"/>
  <c r="I308" i="14" s="1"/>
  <c r="F220" i="14"/>
  <c r="I220" i="14" s="1"/>
  <c r="F235" i="14"/>
  <c r="I235" i="14" s="1"/>
  <c r="F246" i="14"/>
  <c r="I246" i="14" s="1"/>
  <c r="F332" i="14"/>
  <c r="I332" i="14" s="1"/>
</calcChain>
</file>

<file path=xl/sharedStrings.xml><?xml version="1.0" encoding="utf-8"?>
<sst xmlns="http://schemas.openxmlformats.org/spreadsheetml/2006/main" count="1819" uniqueCount="1014">
  <si>
    <t>Confidentiel</t>
  </si>
  <si>
    <t>DIVULGATION</t>
  </si>
  <si>
    <t>Autorité des marchés financiers</t>
  </si>
  <si>
    <t>Surintendance des institutions financières</t>
  </si>
  <si>
    <t>Direction principale de la solvabilité et de la valorisation des données</t>
  </si>
  <si>
    <t>800, rue du Square Victoria, bureau 2200</t>
  </si>
  <si>
    <t>Montréal (Québec) H3C 0B4</t>
  </si>
  <si>
    <t>Personne-ressource qui a complété cet état:</t>
  </si>
  <si>
    <t>*</t>
  </si>
  <si>
    <t>Personne-ressource du Service de Transfert de Fichiers (STF)</t>
  </si>
  <si>
    <t>* Champ obligatoire</t>
  </si>
  <si>
    <r>
      <t>Tableau n</t>
    </r>
    <r>
      <rPr>
        <b/>
        <vertAlign val="superscript"/>
        <sz val="11"/>
        <rFont val="Calibri"/>
        <family val="2"/>
        <scheme val="minor"/>
      </rPr>
      <t>o</t>
    </r>
  </si>
  <si>
    <t>LIBELLÉ DU TABLEAU</t>
  </si>
  <si>
    <t>Exigences minimales de fonds propres pour risque opérationnel</t>
  </si>
  <si>
    <t>Légende</t>
  </si>
  <si>
    <t>Retour à la liste des tableaux</t>
  </si>
  <si>
    <t>En milliers de dollars</t>
  </si>
  <si>
    <t>A  Calcul du ratio</t>
  </si>
  <si>
    <t>Ratio simplifié de fonds propres de la catégorie 1A (%)</t>
  </si>
  <si>
    <t>B  Fonds propres</t>
  </si>
  <si>
    <t>Fonds propres nets de la catégorie 1A ajustés</t>
  </si>
  <si>
    <t>S du Tableau 3</t>
  </si>
  <si>
    <t>A</t>
  </si>
  <si>
    <t>C  Actif total ajusté et APR risque opérationnel</t>
  </si>
  <si>
    <t>Total Actifs (bilan et hors bilan)</t>
  </si>
  <si>
    <t>D</t>
  </si>
  <si>
    <t>(A - S) du Tableau 3</t>
  </si>
  <si>
    <t>E</t>
  </si>
  <si>
    <t>D - E</t>
  </si>
  <si>
    <t>H</t>
  </si>
  <si>
    <t>APR  risque opérationnel</t>
  </si>
  <si>
    <t>(C ou AA du Tableau 2) x 12.5</t>
  </si>
  <si>
    <t>K</t>
  </si>
  <si>
    <t>Ratio cible de fonds propres de catégorie 1A (%)</t>
  </si>
  <si>
    <t>Coussin contracyclique (%)</t>
  </si>
  <si>
    <t>A du Tableau 4</t>
  </si>
  <si>
    <t>E  Capitale cible de l'institution</t>
  </si>
  <si>
    <t>Tableau 2  - Exigences minimales de fonds propres pour risque opérationnel</t>
  </si>
  <si>
    <t>A - Approche indicateur de base (Bâle II)</t>
  </si>
  <si>
    <t>Alpha</t>
  </si>
  <si>
    <t>Revenu brut</t>
  </si>
  <si>
    <t>Moyenne du 
revenu brut &gt; 0</t>
  </si>
  <si>
    <t>B</t>
  </si>
  <si>
    <t>Exigences de fonds propres</t>
  </si>
  <si>
    <t>A x B</t>
  </si>
  <si>
    <t>C</t>
  </si>
  <si>
    <t xml:space="preserve">  </t>
  </si>
  <si>
    <t>* Quatre trimestres mobiles. La troisième année comprend les quatre trimestres mobiles les plus récents et se termine par le trimestre en cours.</t>
  </si>
  <si>
    <t>B - Approche standard (Bâle III)</t>
  </si>
  <si>
    <t>B(i) Indicateur d'activité</t>
  </si>
  <si>
    <t>Moyenne sur 3 ans</t>
  </si>
  <si>
    <t>Actifs générateurs de revenus d'intérêt</t>
  </si>
  <si>
    <t>2,25 % de la moyenne sur trois ans d'actifs générateurs de revenus d'intérêt</t>
  </si>
  <si>
    <t>2,25 % x D</t>
  </si>
  <si>
    <t>Revenus d’intérêt</t>
  </si>
  <si>
    <t>Dépenses d’intérêt</t>
  </si>
  <si>
    <t>Valeur absolue des revenus d'intérêts nets</t>
  </si>
  <si>
    <t>F</t>
  </si>
  <si>
    <t>Revenus de dividendes</t>
  </si>
  <si>
    <t>G</t>
  </si>
  <si>
    <t>Composante intérêts, contrats de location et dividendes (CILD)</t>
  </si>
  <si>
    <t>(Minimum entre E et F) + G</t>
  </si>
  <si>
    <t>Produits d’honoraires et de commissions</t>
  </si>
  <si>
    <t>I</t>
  </si>
  <si>
    <t>Charges  d’honoraires et de commissions</t>
  </si>
  <si>
    <t>J</t>
  </si>
  <si>
    <t>Autres produits d’exploitation</t>
  </si>
  <si>
    <t>Autres charges d’exploitation</t>
  </si>
  <si>
    <t>L</t>
  </si>
  <si>
    <t>Composante de services (CS)</t>
  </si>
  <si>
    <t>(Maximum entre I et J) + (Maximum entre K et L)</t>
  </si>
  <si>
    <t>M</t>
  </si>
  <si>
    <t>Bénéfice/Perte net sur le portefeuille de négociation (Valeur absolue)</t>
  </si>
  <si>
    <t>N</t>
  </si>
  <si>
    <t>Bénéfice/Perte net sur le portefeuille bancaire  (Valeur absolue)</t>
  </si>
  <si>
    <t>O</t>
  </si>
  <si>
    <t>Composante financière (CF)</t>
  </si>
  <si>
    <t>N + O</t>
  </si>
  <si>
    <t>P</t>
  </si>
  <si>
    <t>Indicateur d’activité (IA) avant ajustement</t>
  </si>
  <si>
    <t>H + M + P</t>
  </si>
  <si>
    <t>Q</t>
  </si>
  <si>
    <t>Ajustement à IA  pour fusions et acquisitions</t>
  </si>
  <si>
    <t>R</t>
  </si>
  <si>
    <t>Ajustement à IA pour cessions d'activités</t>
  </si>
  <si>
    <t>S</t>
  </si>
  <si>
    <t>IA (après ajustements)</t>
  </si>
  <si>
    <t xml:space="preserve">Q + R - S </t>
  </si>
  <si>
    <t>T</t>
  </si>
  <si>
    <t>Composante indicateur d’activité (CIA)</t>
  </si>
  <si>
    <t>U</t>
  </si>
  <si>
    <t>B(ii) Évènements de pertes opérationnelles</t>
  </si>
  <si>
    <t>Moyenne sur 10 ans</t>
  </si>
  <si>
    <t>Montant de pertes brutes total (avant ajustements)</t>
  </si>
  <si>
    <t>Montant total des recouvrements des pertes (avant ajustements)</t>
  </si>
  <si>
    <t>Montant des pertes nettes total (avant ajustements)</t>
  </si>
  <si>
    <t>Montant total de pertes nettes des entreprises fusionnées et acquises avant acquisition (réel)</t>
  </si>
  <si>
    <t>Montant total de pertes nettes des entreprises fusionnées et acquises avant acquisition (estimé)</t>
  </si>
  <si>
    <t>Montant total d'autres pertes nettes estimées</t>
  </si>
  <si>
    <t>Montant total de pertes nettes qualifiées pour exclusion</t>
  </si>
  <si>
    <t>Pertes nettes totales (après ajustements)</t>
  </si>
  <si>
    <t>V</t>
  </si>
  <si>
    <t>Composante pertes (CP)</t>
  </si>
  <si>
    <t>15 x V</t>
  </si>
  <si>
    <t>W</t>
  </si>
  <si>
    <t>Postes mémoires</t>
  </si>
  <si>
    <t>Nombre d'évènements de pertes contribuant au montant de pertes brutes total (avant ajustements)</t>
  </si>
  <si>
    <t>AI</t>
  </si>
  <si>
    <t>Nombre d'évènements de pertes contribuant au montant total de pertes nettes d'entreprises fusionnées et acquises avant acquisition (réel)</t>
  </si>
  <si>
    <t>AJ</t>
  </si>
  <si>
    <t>Nombre d'évènements de pertes qualifiés pour exclusion</t>
  </si>
  <si>
    <t>Z</t>
  </si>
  <si>
    <t>Nombre d'évènements de pertes contribuant au montant de pertes brutes total (après ajustements)</t>
  </si>
  <si>
    <t>AL=AI+AJ-Z</t>
  </si>
  <si>
    <t>Total des pertes nettes estimées sur la période de dix ans</t>
  </si>
  <si>
    <t xml:space="preserve">Somme des B41:K42 </t>
  </si>
  <si>
    <t>X</t>
  </si>
  <si>
    <t>En pourcentage des pertes nettes total (après ajustements)</t>
  </si>
  <si>
    <t>X / (Vx10)</t>
  </si>
  <si>
    <t>Y</t>
  </si>
  <si>
    <t>B(iii) Calcul de l'exigence de fonds propres</t>
  </si>
  <si>
    <t>Multiplicateur de pertes internes (MPI)</t>
  </si>
  <si>
    <t>Exigence de fonds propres</t>
  </si>
  <si>
    <t>U x Z</t>
  </si>
  <si>
    <t>AA</t>
  </si>
  <si>
    <t>C - Exigences de fonds propres totaux pour le risque opérationnel</t>
  </si>
  <si>
    <t>AA  (approche standard)</t>
  </si>
  <si>
    <t>Tableau 3 - Éléments de fonds propres</t>
  </si>
  <si>
    <t xml:space="preserve">A - Calcul du total des fonds propres </t>
  </si>
  <si>
    <t>Fonds propres de catégorie 1A</t>
  </si>
  <si>
    <t>Actions ordinaires à des fins comptables</t>
  </si>
  <si>
    <t>Surplus d'apport</t>
  </si>
  <si>
    <t>Cumul des autres éléments du résultat global et autres réserves publiées*</t>
  </si>
  <si>
    <t>Réserves admissibles et excédents non répartis</t>
  </si>
  <si>
    <t>Réserve générale d'une caisse non membre d'une fédération, une fiducie ou une société d'épargne</t>
  </si>
  <si>
    <t>Réserve de plus-value d'une caisse non membres d'une fédération, une fiducie ou une société d'épargne</t>
  </si>
  <si>
    <t>Réserves de stabilisation d'une caisse non membre d'une fédération, une fiducie ou une société d'épargne</t>
  </si>
  <si>
    <t>Réserve du fonds de sécurité constitué par une caisse non membre d'une fédération, une fiducie ou une société d'épargne</t>
  </si>
  <si>
    <t>Réserves et excédents d'une caisse non membre d'une fédération, une fiducie ou une société d'épargne</t>
  </si>
  <si>
    <t>Excédents non repartis d'une caisse non membres d'une fédération, une fiducie ou une société d'épargne</t>
  </si>
  <si>
    <t>Total des réserves admissibles et des excédents non répartis à des fins comptables</t>
  </si>
  <si>
    <t>Total des réserves-excédent admissibles incluant les surplus d'apport, les autres éléments du résultat global et les instruments émis sujet au retrait progressif</t>
  </si>
  <si>
    <t>Soustraire</t>
  </si>
  <si>
    <t xml:space="preserve">Gains/(pertes) accumulés à sa juste valeur nette après impôt dans les bénéfices non répartis découlant de l’ajustement de l’évaluation de crédit (AEC) et le rajustement de la valeur du financement (RVF) sur les dérivés </t>
  </si>
  <si>
    <t>Cumul des autres éléments du résultat étendu à des fins comptables</t>
  </si>
  <si>
    <t>Réserves de couverture des flux de trésorerie devant être décomptabilisés</t>
  </si>
  <si>
    <t>Gains/(pertes) accumulés à sa juste valeur nette après impôt dans les autres éléments du résultat global découlant de l'AEC, y compris le RVF sur les dérivés</t>
  </si>
  <si>
    <t>Cumul des autres éléments du résultat global à des du calcul des fonds propres</t>
  </si>
  <si>
    <t>Additionner les éléments  respectant les critères de la catégorie 1A</t>
  </si>
  <si>
    <t>Parts de capital en circulation émises par une caisse non membre d'une fédération, une fiducie ou une société d'épargne</t>
  </si>
  <si>
    <t>Parts de ristourne émises par une caisse non membre d'une fédération, une fiducie ou une société d'épargne</t>
  </si>
  <si>
    <t>Autres parts de capital admissibles</t>
  </si>
  <si>
    <t>Instruments de fonds propres de catégorie 1A qui sont émis par des filiales consolidées et détenus par des tiers</t>
  </si>
  <si>
    <t>Autres éléments</t>
  </si>
  <si>
    <t>Total</t>
  </si>
  <si>
    <t>Fonds propres bruts de la catégorie 1A avant ajustement règlementaire</t>
  </si>
  <si>
    <t>Déduire les ajustements règlementaires suivants :</t>
  </si>
  <si>
    <t>Les écarts d'acquisitions (déduction faite des passifs d'impôts futures)</t>
  </si>
  <si>
    <t>Actifs incorporels autres que les charges administratives liés aux créances hypothécaires et les logiciels (déduction faite des passifs d'impôt futurs admissibles)</t>
  </si>
  <si>
    <t>Logiciels considérés comme des actifs incorporels (déduction faite des passifs d'impôts futurs)</t>
  </si>
  <si>
    <t>Actifs d'impôts futurs sauf ceux attribuables à des différences temporaires (déduction faite des passifs d'impôts futurs admissibles)</t>
  </si>
  <si>
    <t>Actifs des regime de retraites à prestations déterminées après prise en compte du montant de  compensation autorisée (déduction faite des passifs d'impôt futurs admissibles)</t>
  </si>
  <si>
    <t>Participations dans ses propres actions non décomptabilisées à fins comptables (après déduction des positions courtes admissibles)</t>
  </si>
  <si>
    <t>Participations croisées dans les instruments de fonds propres de la catégorie 1A</t>
  </si>
  <si>
    <t>Prêts hypothécaires inversés dont le ratio prêt-valeur actuel est supérieur à 80%</t>
  </si>
  <si>
    <t>Portion d'exposition sous le seuil de matérialité de protection de crédit</t>
  </si>
  <si>
    <t>Autres déductions</t>
  </si>
  <si>
    <t>Total des déductions de fonds propres bruts de catégorie 1A</t>
  </si>
  <si>
    <t>Fonds propres ajustés de la catégorie 1A</t>
  </si>
  <si>
    <t>A - L</t>
  </si>
  <si>
    <t>BI</t>
  </si>
  <si>
    <t>Fonds propres ajustés de catégorie 1A après l'affectation de déductions liées au seuil</t>
  </si>
  <si>
    <t>M - N</t>
  </si>
  <si>
    <t>BR</t>
  </si>
  <si>
    <t>Charges administratives liées aux créances hypothécaires dont le montant est supérieur au seuil de 10 %</t>
  </si>
  <si>
    <t>BV</t>
  </si>
  <si>
    <t>Actifs d'impôt futur resultant d'une différence temporaire, sauf ceux réalisables par report rétrospectif des pertes (au dessus du seuil de 10 %)</t>
  </si>
  <si>
    <t>BX</t>
  </si>
  <si>
    <t>Total des déductions des fonds propres ajustés de catégorie 1A après l'attribution des déductions liées à un seuil</t>
  </si>
  <si>
    <t>Fonds propres ajustés de catégorie 1A après déductions liées au seuil affectée et individuelles</t>
  </si>
  <si>
    <t>O - P</t>
  </si>
  <si>
    <t xml:space="preserve">Montant supérieur au seuil de 15 % </t>
  </si>
  <si>
    <t>CC</t>
  </si>
  <si>
    <t>Fonds propres nets de la catégorie 1A</t>
  </si>
  <si>
    <t>Q - R</t>
  </si>
  <si>
    <t>Calculs pour l'appui à la section précédente</t>
  </si>
  <si>
    <t>B - Calcul des déductions pour participations  dans les fonds propres de banques, institutions financières et sociétés d'assurances quand l'entité déclarante n'a pas de participation significative dans ces institutions</t>
  </si>
  <si>
    <t>Participations brutes dans les fonds propres de catégorie 1A de banques, d'institutions financières et de sociétés d'assurances</t>
  </si>
  <si>
    <t>Moins: Positions courtes compensatoires autorisées (fonds propres de catégorie 1A)</t>
  </si>
  <si>
    <t>DC</t>
  </si>
  <si>
    <t>Participations nettes dans les fonds propres de catégorie 1A</t>
  </si>
  <si>
    <t>BB</t>
  </si>
  <si>
    <t>Plus élevé de 0 et 
[BB-(10% x M)]</t>
  </si>
  <si>
    <t>BH</t>
  </si>
  <si>
    <t>Affectée aux :</t>
  </si>
  <si>
    <t>(BB/BB)xBH</t>
  </si>
  <si>
    <t>C- Calcul des déductions pour participations significatives dans les éléments de FP de catégorie 1A, les actifs d'impôts futurs attribuables à des différences temporaires, les charges administratives liées aux créances hypothécaires</t>
  </si>
  <si>
    <t>(i) Participations significatives dans les fonds propres de catégorie 1A de banques, d'institutions financières et de sociétés d'assurances</t>
  </si>
  <si>
    <t>Placements dans les instruments de fonds propres de la catégorie 1A de filiales/apparentées déconsolidées (valeur de consolidation, à l'exception de l'écart d'acquisition et des actifs incorporels)</t>
  </si>
  <si>
    <t>BL</t>
  </si>
  <si>
    <t>Moins :</t>
  </si>
  <si>
    <t>Participations dans des filiales/apparentées déconsolidées se rapportant à des bénéfices non répartis et à des éléments des AERE non admissibles aux fins des fonds propres</t>
  </si>
  <si>
    <t>Positions courtes compensatoires autorisées dans des apparentées déconsolidées</t>
  </si>
  <si>
    <t>DA</t>
  </si>
  <si>
    <t>Participations nettes dans des fonds propres de catégorie 1A d'apparentées déconsolidées</t>
  </si>
  <si>
    <t>BM</t>
  </si>
  <si>
    <t>Autres participations significatives dans les fonds propres de catégorie 1A d'institutions financières et intérêts dans des coentreprises</t>
  </si>
  <si>
    <t>BN</t>
  </si>
  <si>
    <t>Autres participations significatives dans des institutions financières et intérêts dans des coentreprises se rapportant à des bénéfices non répartis et à des éléments du  cumul des AERE non admissibles aux fins des fonds propres</t>
  </si>
  <si>
    <t>Positions courtes compensatoires autorisées dans d'autres participations significatives dans des institutions financières et des coentreprises</t>
  </si>
  <si>
    <t>DB</t>
  </si>
  <si>
    <t>BO</t>
  </si>
  <si>
    <t>Autres participations significatives nettes dans les fonds propres de catégorie 1A d'institutions financières et de coentreprises</t>
  </si>
  <si>
    <t>BP</t>
  </si>
  <si>
    <t>Total des participations significatives nettes dans les fonds propres de catégorie 1A d'institutions financières</t>
  </si>
  <si>
    <t>BM+BP</t>
  </si>
  <si>
    <t>BQ</t>
  </si>
  <si>
    <t>Plus élevé 
de 0 et 
[BQ-(10% x O)]</t>
  </si>
  <si>
    <t>Participations dans les fonds propres de catégorie 1A d'apparentées déconsolidées</t>
  </si>
  <si>
    <t>BM/BQ xBR</t>
  </si>
  <si>
    <t>BS</t>
  </si>
  <si>
    <t>Autres participations significatives dans les fonds propres  de catégorie 1A d'institutions financières et intérêts dans des coentreprises</t>
  </si>
  <si>
    <t>BP/BQxBR</t>
  </si>
  <si>
    <t>BT</t>
  </si>
  <si>
    <t>(ii) Charges administratives liées aux créances hypothécaires (déduction faite des passifs d'impôts futurs admissibles)</t>
  </si>
  <si>
    <t>BU</t>
  </si>
  <si>
    <t>Plus élevé 
de 0 et 
[BU-(10% x O)]</t>
  </si>
  <si>
    <t>(iii) Actifs d'impôts futurs attribuables à des différences temporaires, sauf ceux réalisables par report rétrospectif  des pertes (déduction faite des PIF admissibles)</t>
  </si>
  <si>
    <t>BW</t>
  </si>
  <si>
    <t>Plus élevé 
de 0 et 
[BW-(10% x O)]</t>
  </si>
  <si>
    <t>BQ- BR</t>
  </si>
  <si>
    <t>BY</t>
  </si>
  <si>
    <t>BU-BV</t>
  </si>
  <si>
    <t>BZ</t>
  </si>
  <si>
    <t>BW-BX</t>
  </si>
  <si>
    <t>CA</t>
  </si>
  <si>
    <t>BY+BZ+CA</t>
  </si>
  <si>
    <t>CB</t>
  </si>
  <si>
    <t>Plus élevé 
de 0 et [(CB-15% x Q) / 85%]</t>
  </si>
  <si>
    <t>Placements dans les actions ordinaires de filiales déconsolidées</t>
  </si>
  <si>
    <t>(BM-BS)/CBxCC</t>
  </si>
  <si>
    <t>CD</t>
  </si>
  <si>
    <t>Autres participations significatives dans les actions ordinaires d'entités financières et intérêts dans des coentreprises</t>
  </si>
  <si>
    <t>(BP-BT)/CBxCC</t>
  </si>
  <si>
    <t>CE</t>
  </si>
  <si>
    <t>Charges administratives liées aux créances hypothécaires (déduction faite des passifs d'impôts futurs admissibles)</t>
  </si>
  <si>
    <t>BZ/CBxCC</t>
  </si>
  <si>
    <t>CF</t>
  </si>
  <si>
    <t>Actifs d'impôts futurs attribuables à des différences temporaires, sauf ceux réalisables par report rétrospectif des pertes d'exploitation nettes (déduction faite des passifs d'impôts futurs admissibles)</t>
  </si>
  <si>
    <t>CA/CBxCC</t>
  </si>
  <si>
    <t>CG</t>
  </si>
  <si>
    <t>D - Postes pour mémoire</t>
  </si>
  <si>
    <t>Passifs d'impôts futurs se rapportant à (utilisés pour compenser les montants bruts associés)</t>
  </si>
  <si>
    <t>Écart d'acquisition</t>
  </si>
  <si>
    <t>CQ</t>
  </si>
  <si>
    <t>Actifs incorporels (à l'exclusion des logiciels considérés comme des actifs incorporels et des charges administratives liées aux créances hypothécaires)</t>
  </si>
  <si>
    <t>CR</t>
  </si>
  <si>
    <t>Logiciels considérés comme actifs incorporels</t>
  </si>
  <si>
    <t>CS</t>
  </si>
  <si>
    <t>Actifs d'impôts futurs, à l'exclusion de ceux attribuables à des différences temporaires</t>
  </si>
  <si>
    <t>CT</t>
  </si>
  <si>
    <t>Actifs des caisses de retraite à prestations déterminées</t>
  </si>
  <si>
    <t>CU</t>
  </si>
  <si>
    <t>Charges administratives liées aux créances hypothécaires</t>
  </si>
  <si>
    <t>CV</t>
  </si>
  <si>
    <t xml:space="preserve">Actifs d'impôts futurs attribuables à des différences temporaires, sauf ceux réalisables par report rétrospectif des pertes </t>
  </si>
  <si>
    <t>CW</t>
  </si>
  <si>
    <t>Positions courtes autorisées dans (utilisées pour compenser les positions longues brutes associées)</t>
  </si>
  <si>
    <t>CX</t>
  </si>
  <si>
    <t>Participations dans ses propres instruments de fonds propres de catégorie 1B non décomptabilisés à des fins comptables</t>
  </si>
  <si>
    <t>CY</t>
  </si>
  <si>
    <t>Participations dans ses propres instruments de fonds propres de catégorie 2 non décomptabilisés à des fins comptables</t>
  </si>
  <si>
    <t>CZ</t>
  </si>
  <si>
    <t>Apparentées déconsolidées</t>
  </si>
  <si>
    <t>Autres participations significatives et intérêts dans des coentreprises</t>
  </si>
  <si>
    <t>Participations non significatives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</si>
  <si>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</si>
  <si>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</si>
  <si>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</si>
  <si>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</si>
  <si>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</si>
  <si>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</si>
  <si>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</si>
  <si>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</si>
  <si>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</si>
  <si>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</si>
  <si>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</si>
  <si>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</si>
  <si>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Montant de compensation autorisé au titre des actifs des caisses de retraite à prestations déterminées</t>
  </si>
  <si>
    <t>Tableau 4 - Coussin contracyclique pour les PMID de catégorie III</t>
  </si>
  <si>
    <t>Juridiction ayant déclenché un coussin contracyclique</t>
  </si>
  <si>
    <t>APR des expositions de crédit au secteur privé</t>
  </si>
  <si>
    <t>Pondération géographique de la juridiction (%)</t>
  </si>
  <si>
    <t>Taux de majoration des réserves de fonds propres contracycliques (%)</t>
  </si>
  <si>
    <t>Taux de majoration de la réserve pondérée (%)</t>
  </si>
  <si>
    <t>(a)</t>
  </si>
  <si>
    <t>(b)</t>
  </si>
  <si>
    <t>(c = a x b)/100</t>
  </si>
  <si>
    <t>Allemagne</t>
  </si>
  <si>
    <t>Afrique du sud</t>
  </si>
  <si>
    <t>Arabie Saoudite</t>
  </si>
  <si>
    <t>Argentine</t>
  </si>
  <si>
    <t>Australie</t>
  </si>
  <si>
    <t>Belgique</t>
  </si>
  <si>
    <t>Brésil</t>
  </si>
  <si>
    <t>Canada</t>
  </si>
  <si>
    <t>Chine</t>
  </si>
  <si>
    <t>Corée du sud</t>
  </si>
  <si>
    <t>Espagne</t>
  </si>
  <si>
    <t>États-Unis</t>
  </si>
  <si>
    <t>France</t>
  </si>
  <si>
    <t>Hong Kong SAR</t>
  </si>
  <si>
    <t>Inde</t>
  </si>
  <si>
    <t>Indonésie</t>
  </si>
  <si>
    <t>Italie</t>
  </si>
  <si>
    <t>Japon</t>
  </si>
  <si>
    <t>Luxembourg</t>
  </si>
  <si>
    <t>Mexique</t>
  </si>
  <si>
    <t>Norvège</t>
  </si>
  <si>
    <t>Pays-Bas</t>
  </si>
  <si>
    <t>Royaume-Uni</t>
  </si>
  <si>
    <t>Russie</t>
  </si>
  <si>
    <t>Singapour</t>
  </si>
  <si>
    <t>Suède</t>
  </si>
  <si>
    <t>Suisse</t>
  </si>
  <si>
    <t>Turquie</t>
  </si>
  <si>
    <t>b) Autres pays</t>
  </si>
  <si>
    <t>c) Total pour toutes les juridictions</t>
  </si>
  <si>
    <t xml:space="preserve">
A
</t>
  </si>
  <si>
    <r>
      <t>DPA_F100003</t>
    </r>
    <r>
      <rPr>
        <sz val="10"/>
        <rFont val="Calibri"/>
        <family val="2"/>
      </rPr>
      <t>≥</t>
    </r>
    <r>
      <rPr>
        <sz val="10"/>
        <rFont val="Arial"/>
        <family val="2"/>
      </rPr>
      <t>0</t>
    </r>
  </si>
  <si>
    <t>DPA_F100004=DPA_F300024-DPA_F300046</t>
  </si>
  <si>
    <t>DPA_F100005=DPA_F100003-DPA_F100004</t>
  </si>
  <si>
    <t>DPA_F100006=SI(DPA_F200183=0;DPA_F200005*12,5;DPA_F200183*12,5)</t>
  </si>
  <si>
    <t>DPA_F100007≥10,5</t>
  </si>
  <si>
    <t>DPA_F100008≥0</t>
  </si>
  <si>
    <t>DPA_F100009≥0</t>
  </si>
  <si>
    <t>DPA_F200001≥0</t>
  </si>
  <si>
    <t>DPA_F200002≥0</t>
  </si>
  <si>
    <t>DPA_F200003≥0</t>
  </si>
  <si>
    <t>DPA_F200005=(0,15*DPA_F200004)</t>
  </si>
  <si>
    <t>DPA_F200006≥0</t>
  </si>
  <si>
    <t>DPA_F200007≥0</t>
  </si>
  <si>
    <t>DPA_F200008≥0</t>
  </si>
  <si>
    <t>DPA_F200009≥0</t>
  </si>
  <si>
    <t>DPA_F200010≥0</t>
  </si>
  <si>
    <t>DPA_F200010=DPA_F200009*0,0225</t>
  </si>
  <si>
    <t>DPA_F200011≥0</t>
  </si>
  <si>
    <t>DPA_F200012≥0</t>
  </si>
  <si>
    <t>DPA_F200013≥0</t>
  </si>
  <si>
    <t>DPA_F200014≥0</t>
  </si>
  <si>
    <t>DPA_F200015≥0</t>
  </si>
  <si>
    <t>DPA_F200016≥0</t>
  </si>
  <si>
    <t>DPA_F200017≥0</t>
  </si>
  <si>
    <t>DPA_F200017= DPA_F200011-DPA_F200014</t>
  </si>
  <si>
    <t>DPA_F200018≥0</t>
  </si>
  <si>
    <t>DPA_F200018=DPA_F200012-DPA_F200015</t>
  </si>
  <si>
    <t>DPA_F200019≥0</t>
  </si>
  <si>
    <t>DPA_F200019=DPA_F200013-DPA_F200016</t>
  </si>
  <si>
    <t>DPA_F200020≥0</t>
  </si>
  <si>
    <t>DPA_F200020=(DPA_F200017+DPA_F200018+DPA_F200019)/3</t>
  </si>
  <si>
    <t>DPA_F200021≥0</t>
  </si>
  <si>
    <t>DPA_F200022≥0</t>
  </si>
  <si>
    <t>DPA_F200023≥0</t>
  </si>
  <si>
    <t>DPA_F200024≥0</t>
  </si>
  <si>
    <t>DPA_F200024=(DPA_F200021+DPA_F200022+DPA_F200023)/3</t>
  </si>
  <si>
    <t>DPA_F200025≥0</t>
  </si>
  <si>
    <t>DPA_F200025=min(DPA_F200010;DPA_F200020)+DPA_F200024</t>
  </si>
  <si>
    <t>DPA_F200026≥0</t>
  </si>
  <si>
    <t>DPA_F200027≥0</t>
  </si>
  <si>
    <t>DPA_F200028≥0</t>
  </si>
  <si>
    <t>DPA_F200029≥0</t>
  </si>
  <si>
    <t>DPA_F200029=(DPA_F200026+DPA_F200027+DPA_F200028)/3</t>
  </si>
  <si>
    <t>DPA_F200030≥0</t>
  </si>
  <si>
    <t>DPA_F200031≥0</t>
  </si>
  <si>
    <t>DPA_F200032≥0</t>
  </si>
  <si>
    <t>DPA_F200033≥0</t>
  </si>
  <si>
    <t>DPA_F200033=(DPA_F200030+DPA_F200031+DPA_F200032)/3</t>
  </si>
  <si>
    <t>DPA_F200034≥0</t>
  </si>
  <si>
    <t>DPA_F200035≥0</t>
  </si>
  <si>
    <t>DPA_F200036≥0</t>
  </si>
  <si>
    <t>DPA_F200037≥0</t>
  </si>
  <si>
    <t>DPA_F200037=(DPA_F200034+DPA_F200035+DPA_F200036)/3</t>
  </si>
  <si>
    <t>DPA_F200038≥0</t>
  </si>
  <si>
    <t>DPA_F200039≥0</t>
  </si>
  <si>
    <t>DPA_F200040≥0</t>
  </si>
  <si>
    <t>DPA_F200041≥0</t>
  </si>
  <si>
    <t>DPA_F200041=(DPA_F200038+DPA_F200039+DPA_F200040)/3</t>
  </si>
  <si>
    <t>DPA_F200042≥0</t>
  </si>
  <si>
    <t>DPA_F200042=Max(DPA_F200029;DPA_F200033)+Max(DPA_F200037;DPA_F200041)</t>
  </si>
  <si>
    <t>DPA_F200043≥0</t>
  </si>
  <si>
    <t>DPA_F200044≥0</t>
  </si>
  <si>
    <t>DPA_F200045≥0</t>
  </si>
  <si>
    <t>DPA_F200046≥0</t>
  </si>
  <si>
    <t>DPA_F200046=(DPA_F200043+DPA_F200044+DPA_F200045)/3</t>
  </si>
  <si>
    <t>DPA_F200047≥0</t>
  </si>
  <si>
    <t>DPA_F200048≥0</t>
  </si>
  <si>
    <t>DPA_F200049≥0</t>
  </si>
  <si>
    <t>DPA_F200050≥0</t>
  </si>
  <si>
    <t>DPA_F200050=(DPA_F200047+DPA_F200048+DPA_F200049)/3</t>
  </si>
  <si>
    <t>DPA_F200051≥0</t>
  </si>
  <si>
    <t>DPA_F200051=DPA_F200046+DPA_F200050</t>
  </si>
  <si>
    <t>DPA_F200052≥0</t>
  </si>
  <si>
    <t>DPA_F200052=DPA_F200025+DPA_F200042+DPA_F200051</t>
  </si>
  <si>
    <t>DPA_F200053≥0</t>
  </si>
  <si>
    <t>DPA_F200054≥0</t>
  </si>
  <si>
    <t>DPA_F200055≥0</t>
  </si>
  <si>
    <t>DPA_F200055=DPA_F200052+DPA_F200053-DPA_F200054</t>
  </si>
  <si>
    <t>DPA_F200056≥0</t>
  </si>
  <si>
    <t>DPA_F200057≥0</t>
  </si>
  <si>
    <t>DPA_F200058≥0</t>
  </si>
  <si>
    <t>DPA_F200059≥0</t>
  </si>
  <si>
    <t>DPA_F200060≥0</t>
  </si>
  <si>
    <t>DPA_F200061≥0</t>
  </si>
  <si>
    <t>DPA_F200062≥0</t>
  </si>
  <si>
    <t>DPA_F200063≥0</t>
  </si>
  <si>
    <t>DPA_F200064≥0</t>
  </si>
  <si>
    <t>DPA_F200065≥0</t>
  </si>
  <si>
    <t>DPA_F200066≥0</t>
  </si>
  <si>
    <t>DPA_F200067≥0</t>
  </si>
  <si>
    <t>DPA_F200068≥0</t>
  </si>
  <si>
    <t>DPA_F200069≥0</t>
  </si>
  <si>
    <t>DPA_F200070≥0</t>
  </si>
  <si>
    <t>DPA_F200071≥0</t>
  </si>
  <si>
    <t>DPA_F200072≥0</t>
  </si>
  <si>
    <t>DPA_F200073≥0</t>
  </si>
  <si>
    <t>DPA_F200074≥0</t>
  </si>
  <si>
    <t>DPA_F200075≥0</t>
  </si>
  <si>
    <t>DPA_F200076≥0</t>
  </si>
  <si>
    <t>DPA_F200077≥0</t>
  </si>
  <si>
    <t>DPA_F200078≥0</t>
  </si>
  <si>
    <t>DPA_F200079≥0</t>
  </si>
  <si>
    <t>DPA_F200080≥0</t>
  </si>
  <si>
    <t>DPA_F200081≥0</t>
  </si>
  <si>
    <t>DPA_F200082≥0</t>
  </si>
  <si>
    <t>DPA_F200083≥0</t>
  </si>
  <si>
    <t>DPA_F200084≥0</t>
  </si>
  <si>
    <t>DPA_F200085≥0</t>
  </si>
  <si>
    <t>DPA_F200086≥0</t>
  </si>
  <si>
    <t>DPA_F200087≥0</t>
  </si>
  <si>
    <t>DPA_F200088≥0</t>
  </si>
  <si>
    <t>DPA_F200089≥0</t>
  </si>
  <si>
    <t>DPA_F200090≥0</t>
  </si>
  <si>
    <t>DPA_F200091≥0</t>
  </si>
  <si>
    <t>DPA_F200092≥0</t>
  </si>
  <si>
    <t>DPA_F200093≥0</t>
  </si>
  <si>
    <t>DPA_F200094≥0</t>
  </si>
  <si>
    <t>DPA_F200095≥0</t>
  </si>
  <si>
    <t>DPA_F200096≥0</t>
  </si>
  <si>
    <t>DPA_F200097≥0</t>
  </si>
  <si>
    <t>DPA_F200098≥0</t>
  </si>
  <si>
    <t>DPA_F200099≥0</t>
  </si>
  <si>
    <t>DPA_F200100≥0</t>
  </si>
  <si>
    <t>DPA_F200101≥0</t>
  </si>
  <si>
    <t>DPA_F200102≥0</t>
  </si>
  <si>
    <t>DPA_F200103≥0</t>
  </si>
  <si>
    <t>DPA_F200104≥0</t>
  </si>
  <si>
    <t>DPA_F200105≥0</t>
  </si>
  <si>
    <t>DPA_F200106≥0</t>
  </si>
  <si>
    <t>DPA_F200107≥0</t>
  </si>
  <si>
    <t>DPA_F200108≥0</t>
  </si>
  <si>
    <t>DPA_F200109≥0</t>
  </si>
  <si>
    <t>DPA_F200110≥0</t>
  </si>
  <si>
    <t>DPA_F200111≥0</t>
  </si>
  <si>
    <t>DPA_F200112≥0</t>
  </si>
  <si>
    <t>DPA_F200113≥0</t>
  </si>
  <si>
    <t>DPA_F200114≥0</t>
  </si>
  <si>
    <t>DPA_F200115≥0</t>
  </si>
  <si>
    <t>DPA_F200116≥0</t>
  </si>
  <si>
    <t>DPA_F200117≥0</t>
  </si>
  <si>
    <t>DPA_F200118≥0</t>
  </si>
  <si>
    <t>DPA_F200119≥0</t>
  </si>
  <si>
    <t>DPA_F200120≥0</t>
  </si>
  <si>
    <t>DPA_F200121≥0</t>
  </si>
  <si>
    <t>DPA_F200122≥0</t>
  </si>
  <si>
    <t>DPA_F200123≥0</t>
  </si>
  <si>
    <t>DPA_F200124≥0</t>
  </si>
  <si>
    <t>DPA_F200125≥0</t>
  </si>
  <si>
    <t>DPA_F200126≥0</t>
  </si>
  <si>
    <t>DPA_F200127≥0</t>
  </si>
  <si>
    <t>DPA_F200128≥0</t>
  </si>
  <si>
    <t>DPA_F200129≥0</t>
  </si>
  <si>
    <t>DPA_F200130≥0</t>
  </si>
  <si>
    <t>DPA_F200131≥0</t>
  </si>
  <si>
    <t>DPA_F200132≥0</t>
  </si>
  <si>
    <t>DPA_F200133≥0</t>
  </si>
  <si>
    <t>DPA_F200134≥0</t>
  </si>
  <si>
    <t>DPA_F200135≥0</t>
  </si>
  <si>
    <t>DPA_F200136≥0</t>
  </si>
  <si>
    <t>DPA_F200137≥0</t>
  </si>
  <si>
    <t>DPA_F200138≥0</t>
  </si>
  <si>
    <t>DPA_F200138=DPA_F200137*15</t>
  </si>
  <si>
    <t>DPA_F200139≥0</t>
  </si>
  <si>
    <t>DPA_F200140≥0</t>
  </si>
  <si>
    <t>DPA_F200141≥0</t>
  </si>
  <si>
    <t>DPA_F200142≥0</t>
  </si>
  <si>
    <t>DPA_F200143≥0</t>
  </si>
  <si>
    <t>DPA_F200144≥0</t>
  </si>
  <si>
    <t>DPA_F200145≥0</t>
  </si>
  <si>
    <t>DPA_F200146≥0</t>
  </si>
  <si>
    <t>DPA_F200147≥0</t>
  </si>
  <si>
    <t>DPA_F200148≥0</t>
  </si>
  <si>
    <t>DPA_F200149≥0</t>
  </si>
  <si>
    <t>DPA_F200150≥0</t>
  </si>
  <si>
    <t>DPA_F200151≥0</t>
  </si>
  <si>
    <t>DPA_F200152≥0</t>
  </si>
  <si>
    <t>DPA_F200153≥0</t>
  </si>
  <si>
    <t>DPA_F200154≥0</t>
  </si>
  <si>
    <t>DPA_F200155≥0</t>
  </si>
  <si>
    <t>DPA_F200156≥0</t>
  </si>
  <si>
    <t>DPA_F200157≥0</t>
  </si>
  <si>
    <t>DPA_F200158≥0</t>
  </si>
  <si>
    <t>DPA_F200159≥0</t>
  </si>
  <si>
    <t>DPA_F200160≥0</t>
  </si>
  <si>
    <t>DPA_F200161≥0</t>
  </si>
  <si>
    <t>DPA_F200162≥0</t>
  </si>
  <si>
    <t>DPA_F200163≥0</t>
  </si>
  <si>
    <t>DPA_F200164≥0</t>
  </si>
  <si>
    <t>DPA_F200165≥0</t>
  </si>
  <si>
    <t>DPA_F200166≥0</t>
  </si>
  <si>
    <t>DPA_F200167≥0</t>
  </si>
  <si>
    <t>DPA_F200168≥0</t>
  </si>
  <si>
    <t>DPA_F200169≥0</t>
  </si>
  <si>
    <t>DPA_F200169=DPA_F200139+DPA_F200149-DPA_F200159</t>
  </si>
  <si>
    <t>DPA_F200170≥0</t>
  </si>
  <si>
    <t>DPA_F200170=DPA_F200140+DPA_F200150-DPA_F200160</t>
  </si>
  <si>
    <t>DPA_F200171≥0</t>
  </si>
  <si>
    <t>DPA_F200171=DPA_F200141+DPA_F200151-DPA_F200161</t>
  </si>
  <si>
    <t>DPA_F200172≥0</t>
  </si>
  <si>
    <t>DPA_F200172=DPA_F200142+DPA_F200152-DPA_F200162</t>
  </si>
  <si>
    <t>DPA_F200173≥0</t>
  </si>
  <si>
    <t>DPA_F200173=DPA_F200143+DPA_F200153-DPA_F200163</t>
  </si>
  <si>
    <t>DPA_F200174≥0</t>
  </si>
  <si>
    <t>DPA_F200174=DPA_F200144+DPA_F200154-DPA_F200164</t>
  </si>
  <si>
    <t>DPA_F200175≥0</t>
  </si>
  <si>
    <t>DPA_F200175=DPA_F200145+DPA_F200155-DPA_F200165</t>
  </si>
  <si>
    <t>DPA_F200176≥0</t>
  </si>
  <si>
    <t>DPA_F200176=DPA_F200146+DPA_F200156-DPA_F200166</t>
  </si>
  <si>
    <t>DPA_F200177≥0</t>
  </si>
  <si>
    <t>DPA_F200177=DPA_F200147+DPA_F200157-DPA_F200167</t>
  </si>
  <si>
    <t>DPA_F200178≥0</t>
  </si>
  <si>
    <t>DPA_F200178=DPA_F200148+DPA_F200158-DPA_F200168</t>
  </si>
  <si>
    <t>DPA_F200179≥0</t>
  </si>
  <si>
    <t>DPA_F200179=SOMME(DPA_F200097:DPA_F200116)</t>
  </si>
  <si>
    <t>DPA_F200180≥0</t>
  </si>
  <si>
    <t>DPA_F200180=DPA_F200179/(DPA_F200137*10)</t>
  </si>
  <si>
    <t>DPA_F200181≥0</t>
  </si>
  <si>
    <t>DPA_F200182=DPA_F200056*DPA_F200181</t>
  </si>
  <si>
    <t>DPA_F200183≥0</t>
  </si>
  <si>
    <t>DPA_F300010=DPA_F300004+DPA_F300005+DPA_F300006+DPA_F300007+DPA_F300008+DPA_F300009</t>
  </si>
  <si>
    <t>DPA_F300011=DPA_F300002+DPA_F300003+DPA_F300010</t>
  </si>
  <si>
    <t>DPA_F300016=DPA_F300013+DPA_F300014+DPA_F300015</t>
  </si>
  <si>
    <t>DPA_F300020=DPA_F300017+DPA_F300018+DPA_F300019</t>
  </si>
  <si>
    <t>DPA_F300023=DPA_F300021+DPA_F300022</t>
  </si>
  <si>
    <t>DPA_F300024=DPA_F300001+DPA_F300011-DPA_F300012-DPA_F300016+DPA_F300020+DPA_F300023</t>
  </si>
  <si>
    <t>DPA_F300035=DPA_F300025+DPA_F300026+DPA_F300027+DPA_F300028+DPA_F300029+DPA_F300030+DPA_F300031+DPA_F300032+DPA_F300033+DPA_F300034</t>
  </si>
  <si>
    <t>DPA_F300036=DPA_F300024-DPA_F300035</t>
  </si>
  <si>
    <t>DPA_F300037=DPA_F300051</t>
  </si>
  <si>
    <t>DPA_F300038=DPA_F300036-DPA_F300037</t>
  </si>
  <si>
    <t>DPA_F300039=DPA_F300062</t>
  </si>
  <si>
    <t>DPA_F300040=DPA_F300066</t>
  </si>
  <si>
    <t>DPA_F300041=DPA_F300068</t>
  </si>
  <si>
    <t>DPA_F300042=DPA_F300039+DPA_F300040+DPA_F300041</t>
  </si>
  <si>
    <t>DPA_F300043=DPA_F300038-DPA_F300042</t>
  </si>
  <si>
    <t>DPA_F300044=DPA_F300073</t>
  </si>
  <si>
    <t>DPA_F300046=DPA_F300043-DPA_F300044</t>
  </si>
  <si>
    <t>DPA_F300048=F300090</t>
  </si>
  <si>
    <t>DPA_F300049=DPA_F300047-DPA_F300048</t>
  </si>
  <si>
    <t>DPA_F300050=Max(0;DPA_F300049-10%*DPA_F300036)</t>
  </si>
  <si>
    <t>DPA_F300051=DPA_F300049/DPA_F300049*DPA_F300050</t>
  </si>
  <si>
    <t>DPA_F300054=DPA_F300088</t>
  </si>
  <si>
    <t>DPA_F300055=DPA_F300052-DPA_F300053-DPA_F300054</t>
  </si>
  <si>
    <t>DPA_F300058=DPA_F300089</t>
  </si>
  <si>
    <t>DPA_F300060=DPA_F300056-DPA_F300057-DPA_F300058-DPA_F300059</t>
  </si>
  <si>
    <t>DPA_F300061=DPA_F300055+DPA_F300060</t>
  </si>
  <si>
    <t>DPA_F300062=Max(0;DPA_F300061-10%*DPA_F300038)</t>
  </si>
  <si>
    <t>DPA_F300063=SI(DPA_F300061=0;0;DPA_F300055/DPA_F300061*DPA_F300062)</t>
  </si>
  <si>
    <t>DPA_F300064=SI(DPA_F300061=0;0;DPA_F300060/DPA_F300061*DPA_F300062)</t>
  </si>
  <si>
    <t>DPA_F300066=Max(0;DPA_F300065-10%*DPA_F300038)</t>
  </si>
  <si>
    <t>DPA_F300068=Max(0;DPA_F300067-10%*DPA_F300038)</t>
  </si>
  <si>
    <t>DPA_F300069=DPA_F300061-DPA_F300062</t>
  </si>
  <si>
    <t>DPA_F300070=DPA_F300065-DPA_F300066</t>
  </si>
  <si>
    <t>DPA_F300071=DPA_F300067-DPA_F300068</t>
  </si>
  <si>
    <t>DPA_F300072=DPA_F300069+DPA_F300070+DPA_F300071</t>
  </si>
  <si>
    <t>DPA_F300075=(DPA_F300060-DPA_F300064)/(DPA_F300072)*DPA_F300073</t>
  </si>
  <si>
    <t>DPA_F300076=DPA_F300070/(DPA_F300072)*DPA_F300073</t>
  </si>
  <si>
    <t>DPA_F300077=DPA_F300071/(DPA_F300072)*DPA_F300073</t>
  </si>
  <si>
    <t>DPA_F400001≥0</t>
  </si>
  <si>
    <t>DPA_F400002≥0</t>
  </si>
  <si>
    <t>DPA_F400003≥0</t>
  </si>
  <si>
    <t>DPA_F400004≥0</t>
  </si>
  <si>
    <t>DPA_F400005≥0</t>
  </si>
  <si>
    <t>DPA_F400006≥0</t>
  </si>
  <si>
    <t>DPA_F400007≥0</t>
  </si>
  <si>
    <t>DPA_F400008≥0</t>
  </si>
  <si>
    <t>DPA_F400009≥0</t>
  </si>
  <si>
    <t>DPA_F400010≥0</t>
  </si>
  <si>
    <t>DPA_F400011≥0</t>
  </si>
  <si>
    <t>DPA_F400012≥0</t>
  </si>
  <si>
    <t>DPA_F400013≥0</t>
  </si>
  <si>
    <t>DPA_F400014≥0</t>
  </si>
  <si>
    <t>DPA_F400015≥0</t>
  </si>
  <si>
    <t>DPA_F400016≥0</t>
  </si>
  <si>
    <t>DPA_F400017≥0</t>
  </si>
  <si>
    <t>DPA_F400018≥0</t>
  </si>
  <si>
    <t>DPA_F400019≥0</t>
  </si>
  <si>
    <t>DPA_F400020≥0</t>
  </si>
  <si>
    <t>DPA_F400021≥0</t>
  </si>
  <si>
    <t>DPA_F400022≥0</t>
  </si>
  <si>
    <t>DPA_F400023≥0</t>
  </si>
  <si>
    <t>DPA_F400024≥0</t>
  </si>
  <si>
    <t>DPA_F400025≥0</t>
  </si>
  <si>
    <t>DPA_F400026≥0</t>
  </si>
  <si>
    <t>DPA_F400027≥0</t>
  </si>
  <si>
    <t>DPA_F400028≥0</t>
  </si>
  <si>
    <t>DPA_F400029≥0</t>
  </si>
  <si>
    <t>DPA_F400030≥0</t>
  </si>
  <si>
    <t>DPA_F400030=SOMME(DPA_F400001:DPA_F400029)</t>
  </si>
  <si>
    <t>DPA_F400031=(DPA_F400001/DPA_F400030)*100</t>
  </si>
  <si>
    <t>DPA_F400032=(DPA_F400002/DPA_F400030)*100</t>
  </si>
  <si>
    <t>DPA_F400033=(DPA_F400003/DPA_F400030)*100</t>
  </si>
  <si>
    <t>DPA_F400034=(DPA_F400004/DPA_F400030)*100</t>
  </si>
  <si>
    <t>DPA_F400035=(DPA_F400005/DPA_F400030)*100</t>
  </si>
  <si>
    <t>DPA_F400036=(DPA_F400006/DPA_F400030)*100</t>
  </si>
  <si>
    <t>DPA_F400037=(DPA_F400007/DPA_F400030)*100</t>
  </si>
  <si>
    <t>DPA_F400038=(DPA_F400008/DPA_F400030)*100</t>
  </si>
  <si>
    <t>DPA_F400039=(DPA_F400009/DPA_F400030)*100</t>
  </si>
  <si>
    <t>DPA_F400040=(DPA_F400010/DPA_F400030)*100</t>
  </si>
  <si>
    <t>DPA_F400041=(DPA_F400011/DPA_F400030)*100</t>
  </si>
  <si>
    <t>DPA_F400042=(DPA_F400012/DPA_F400030)*100</t>
  </si>
  <si>
    <t>DPA_F400043=(DPA_F400013/DPA_F400030)*100</t>
  </si>
  <si>
    <t>DPA_F400044=(DPA_F400014/DPA_F400030)*100</t>
  </si>
  <si>
    <t>DPA_F400045=(DPA_F400015/DPA_F400030)*100</t>
  </si>
  <si>
    <t>DPA_F400046=(DPA_F400016/DPA_F400030)*100</t>
  </si>
  <si>
    <t>DPA_F400047=(DPA_F400017/DPA_F400030)*100</t>
  </si>
  <si>
    <t>DPA_F400048=(DPA_F400018/DPA_F400030)*100</t>
  </si>
  <si>
    <t>DPA_F400049=(DPA_F400019/DPA_F400030)*100</t>
  </si>
  <si>
    <t>DPA_F400050=(DPA_F400020/DPA_F400030)*100</t>
  </si>
  <si>
    <t>DPA_F400051=(DPA_F400021/DPA_F400030)*100</t>
  </si>
  <si>
    <t>DPA_F400052=(DPA_F400022/DPA_F400030)*100</t>
  </si>
  <si>
    <t>DPA_F400053=(DPA_F400023/DPA_F400030)*100</t>
  </si>
  <si>
    <t>DPA_F400054=(DPA_F400024/DPA_F400030)*100</t>
  </si>
  <si>
    <t>DPA_F400055=(DPA_F400025/DPA_F400030)*100</t>
  </si>
  <si>
    <t>DPA_F400056=(DPA_F400026/DPA_F400030)*100</t>
  </si>
  <si>
    <t>DPA_F400057=(DPA_F400027/DPA_F400030)*100</t>
  </si>
  <si>
    <t>DPA_F400058=(DPA_F400028/DPA_F400030)*100</t>
  </si>
  <si>
    <t>DPA_F400089=(DPA_F400031*DPA_F400060)/100</t>
  </si>
  <si>
    <t>DPA_F400090=(DPA_F400032*DPA_F400061)/100</t>
  </si>
  <si>
    <t>DPA_F400091=(DPA_F400033*DPA_F400062)/100</t>
  </si>
  <si>
    <t>DPA_F400092=(DPA_F400034*DPA_F400063)/100</t>
  </si>
  <si>
    <t>DPA_F400093=(DPA_F400035*DPA_F400064)/100</t>
  </si>
  <si>
    <t>DPA_F400094=(DPA_F400036*DPA_F400065)/100</t>
  </si>
  <si>
    <t>DPA_F400095=(DPA_F400037*DPA_F400066)/100</t>
  </si>
  <si>
    <t>DPA_F400096=(DPA_F400038*DPA_F400067)/100</t>
  </si>
  <si>
    <t>DPA_F400097=(DPA_F400039*DPA_F400068)/100</t>
  </si>
  <si>
    <t>DPA_F400098=(DPA_F400040*DPA_F400069)/100</t>
  </si>
  <si>
    <t>DPA_F400099=(DPA_F400041*DPA_F400070)/100</t>
  </si>
  <si>
    <t>DPA_F400100=(DPA_F400042*DPA_F400071)/100</t>
  </si>
  <si>
    <t>DPA_F400101=(DPA_F400043*DPA_F400072)/100</t>
  </si>
  <si>
    <t>DPA_F400102=(DPA_F400044*DPA_F400073)/100</t>
  </si>
  <si>
    <t>DPA_F400103=(DPA_F400045*DPA_F400074)/100</t>
  </si>
  <si>
    <t>DPA_F400104=(DPA_F400046*DPA_F400075)/100</t>
  </si>
  <si>
    <t>DPA_F400105=(DPA_F400047*DPA_F400076)/100</t>
  </si>
  <si>
    <t>DPA_F400106=(DPA_F400048*DPA_F400077)/100</t>
  </si>
  <si>
    <t>DPA_F400107=(DPA_F400049*DPA_F400078)/100</t>
  </si>
  <si>
    <t>DPA_F400108=(DPA_F400050*DPA_F400079)/100</t>
  </si>
  <si>
    <t>DPA_F400109=(DPA_F400051*DPA_F400080)/100</t>
  </si>
  <si>
    <t>DPA_F400110=(DPA_F400052*DPA_F400081)/100</t>
  </si>
  <si>
    <t>DPA_F400111=(DPA_F400053*DPA_F400082)/100</t>
  </si>
  <si>
    <t>DPA_F400112=(DPA_F400054*DPA_F400083)/100</t>
  </si>
  <si>
    <t>DPA_F400113=(DPA_F400055*DPA_F400084)/100</t>
  </si>
  <si>
    <t>DPA_F400114=(DPA_F400056*DPA_F400085)/100</t>
  </si>
  <si>
    <t>DPA_F400115=(DPA_F400057*DPA_F400086)/100</t>
  </si>
  <si>
    <t>DPA_F400116=(DPA_F400058*DPA_F400087)/100</t>
  </si>
  <si>
    <t>DPA_F400118= [(0%) ; (2,5%)]</t>
  </si>
  <si>
    <t>DPA_F300074=(DPA_F300055-DPA_F300063)/(DPA_F300072)*DPA_F300073</t>
  </si>
  <si>
    <t>Reference</t>
  </si>
  <si>
    <t>Formulaire français</t>
  </si>
  <si>
    <t>Langue</t>
  </si>
  <si>
    <t>English form</t>
  </si>
  <si>
    <t>Éléments de fonds propres</t>
  </si>
  <si>
    <t>RELEVÉ SIMPLIFIÉ DES NORMES DE FONDS PROPRES (BÂLE III)</t>
  </si>
  <si>
    <t>SIMPLIFIED CAPITAL ADEQUACY RETURN (BASEL III)</t>
  </si>
  <si>
    <t>Schedule No.</t>
  </si>
  <si>
    <t>Capital</t>
  </si>
  <si>
    <t>Minimum Capital Required for Operational Risk</t>
  </si>
  <si>
    <t>SCHEDULE HEADING</t>
  </si>
  <si>
    <t>Legend</t>
  </si>
  <si>
    <t>Empty</t>
  </si>
  <si>
    <t>Input</t>
  </si>
  <si>
    <t>Vide</t>
  </si>
  <si>
    <t>Référence</t>
  </si>
  <si>
    <t>Saisie</t>
  </si>
  <si>
    <t>Masquer ces colonnes (H, I)</t>
  </si>
  <si>
    <t>Schedule 1-Simplified Capital Ratio Calculations for Category III SMDIs</t>
  </si>
  <si>
    <t>Return to Schedule Listing</t>
  </si>
  <si>
    <t>Dollars in thousands</t>
  </si>
  <si>
    <t>A  Ratio calculation</t>
  </si>
  <si>
    <t>Simplified Tier 1A capital ratio (%)</t>
  </si>
  <si>
    <t>B  Capital</t>
  </si>
  <si>
    <t>Adjusted net Tier 1A capital</t>
  </si>
  <si>
    <t>S from Schedule 3</t>
  </si>
  <si>
    <t>C  Adjusted total assets and Operational Risk RWA</t>
  </si>
  <si>
    <t>Total Assets (on- and off-balance sheet)</t>
  </si>
  <si>
    <t>Total deduction from Tier 1A capital</t>
  </si>
  <si>
    <t>(A - S) from Schedule 3</t>
  </si>
  <si>
    <t xml:space="preserve">RWA for operational risk </t>
  </si>
  <si>
    <t>(C or AA from Schedule 2) x 12.5</t>
  </si>
  <si>
    <t>D  AMF minimum requirements</t>
  </si>
  <si>
    <t>Target Tier 1A capital ratio (%)</t>
  </si>
  <si>
    <t>Countercyclical buffer (%)</t>
  </si>
  <si>
    <t>A from Schedule 4</t>
  </si>
  <si>
    <t>E  Institution's own target capital</t>
  </si>
  <si>
    <t>D  Exigences minimales de l'Autorité</t>
  </si>
  <si>
    <t>Total des déductions des fonds propres de la catégorie 1A</t>
  </si>
  <si>
    <t>Tableau 1-Calcul simplifié des ratios de fonds propres pour les PMID de catégorie III</t>
  </si>
  <si>
    <t>An</t>
  </si>
  <si>
    <t>Schedule 2 - Minimum Capital Required for Operational Risk</t>
  </si>
  <si>
    <t>A – Basic indicator approach (Basel II)</t>
  </si>
  <si>
    <t>Gross Income</t>
  </si>
  <si>
    <t>Year</t>
  </si>
  <si>
    <t>Capital required</t>
  </si>
  <si>
    <t>* Rolling four quarters. Year 3 captures the most recent rolling four quarters ending with the current quarter.</t>
  </si>
  <si>
    <t>B - Standardized approach (Basel III)</t>
  </si>
  <si>
    <t>B(i) Business indicator</t>
  </si>
  <si>
    <t>3-Year Average</t>
  </si>
  <si>
    <t>Interest-earning assets</t>
  </si>
  <si>
    <t>2.25% of 3-year average interest-earning assets</t>
  </si>
  <si>
    <t>Interest income</t>
  </si>
  <si>
    <t>Interest expenses</t>
  </si>
  <si>
    <t>Absolute value of net interest income</t>
  </si>
  <si>
    <t>Dividend income</t>
  </si>
  <si>
    <t>Interest, leases and dividend component (ILDC)</t>
  </si>
  <si>
    <t>(Minimum of E and F) + G</t>
  </si>
  <si>
    <t>Fee and commission income</t>
  </si>
  <si>
    <t>Fee and commission expenses</t>
  </si>
  <si>
    <t>Other operating income</t>
  </si>
  <si>
    <t>Other operating expenses</t>
  </si>
  <si>
    <t>Services component (SC)</t>
  </si>
  <si>
    <t>(Maximum of I and J) + (Maximum of K and L)</t>
  </si>
  <si>
    <t>Net profit/loss on the trading book (absolute value)</t>
  </si>
  <si>
    <t>Net profit/loss on the banking book (absolute value)</t>
  </si>
  <si>
    <t>Financial component (FC)</t>
  </si>
  <si>
    <t>Business indicator (BI) before adjustments</t>
  </si>
  <si>
    <t>Adjustment to BI for mergers and acquisitions</t>
  </si>
  <si>
    <t>Adjustment to BI for divestitures</t>
  </si>
  <si>
    <t>BI (after adjustments)</t>
  </si>
  <si>
    <t>Business indicator component (BIC)</t>
  </si>
  <si>
    <t>B(ii) Operational loss events</t>
  </si>
  <si>
    <t>10-year average</t>
  </si>
  <si>
    <t>Total amount of gross losses (before adjustments)</t>
  </si>
  <si>
    <t>Total amount of loss recoveries (before adjustments)</t>
  </si>
  <si>
    <t>Total amount of net losses (before adjustments)</t>
  </si>
  <si>
    <t>Total amount of net losses of merged and acquired businesses before acquisition (actual)</t>
  </si>
  <si>
    <t>Total amount of net losses of merged and acquired businesses before acquisition (estimated)</t>
  </si>
  <si>
    <t>Total amount of other estimated net losses</t>
  </si>
  <si>
    <t>Total amount of net losses qualifying for exclusion</t>
  </si>
  <si>
    <t>Total net losses (after adjustments)</t>
  </si>
  <si>
    <t>Loss component (LC)</t>
  </si>
  <si>
    <t>Memo items</t>
  </si>
  <si>
    <t>Number of loss events contributing to total amount of gross losses (before adjustments)</t>
  </si>
  <si>
    <t>Number of loss events contributing to total amount of net losses of merged and acquired businesses before acquisition (actual)</t>
  </si>
  <si>
    <t>Number of loss events qualifying for exclusion</t>
  </si>
  <si>
    <t>Number of loss events contributing to total gross losses (after adjustments)</t>
  </si>
  <si>
    <t>Total amount of estimated net losses over the ten-year period</t>
  </si>
  <si>
    <t>Sum of B41:K42</t>
  </si>
  <si>
    <t>As a % of total net losses (after adjustments)</t>
  </si>
  <si>
    <t>B(iii) - Calculation of the capital charge</t>
  </si>
  <si>
    <t>Internal loss multiplier (ILM)</t>
  </si>
  <si>
    <t>Capital charge</t>
  </si>
  <si>
    <t>C – Total capital required for operational risk</t>
  </si>
  <si>
    <t>AA  (standardized approach)</t>
  </si>
  <si>
    <t>Masquer ces colonnes (R, S)</t>
  </si>
  <si>
    <t>Average 
gross income &gt; 0</t>
  </si>
  <si>
    <t xml:space="preserve">Déduction : montant correspondant à l'excédent des postes du panier qui ne sont pas encore déduits sur les fonds propres nets de catégorie 1A (après toutes les déductions)._x000D_
</t>
  </si>
  <si>
    <t>Déduction : montant correspondant à l'excédent du total des participations nettes sur 10% des fonds propres ajustés de catégorie 1A</t>
  </si>
  <si>
    <t xml:space="preserve">Montant correspondant à l'excédent du total des participations significatives nettes en actions ordinaires des institutions financières sur 10% des fonds propres ajustés de catégorie 1A  après l'affectation de la déduction liée à un seuil. </t>
  </si>
  <si>
    <t>Au prorata par rapport aux:</t>
  </si>
  <si>
    <t xml:space="preserve">(iv) Participations significatives nettes dans les actions ordinaires d'entités financières non déduites dans le cadre du seuil individuel de 10% </t>
  </si>
  <si>
    <t xml:space="preserve">Charges administratives nettes liées aux créances hypothécaires non déduites dans le cadre du seuil individuel de 10% </t>
  </si>
  <si>
    <t xml:space="preserve">Actifs d'impôts futurs nets attribuables à des différences temporaires non déduits dans le cadre du seuil individuel de 10% </t>
  </si>
  <si>
    <t xml:space="preserve">Panier de postes non déduits dans le cadre du seuil individuel de 10% </t>
  </si>
  <si>
    <t>Schedule 3 - Capital</t>
  </si>
  <si>
    <t>A – Calculation of total capital</t>
  </si>
  <si>
    <t>Tier 1A Capital</t>
  </si>
  <si>
    <t>Common shares for accounting purposes</t>
  </si>
  <si>
    <t>Contributed surplus</t>
  </si>
  <si>
    <t>Accumulated other comprehensive income (AOCI) and other disclosed reserves*</t>
  </si>
  <si>
    <t>Qualifying reserves and retained surpluses</t>
  </si>
  <si>
    <t>General reserve of a credit union not member of a federation, a trust company or a savings company</t>
  </si>
  <si>
    <t>Added-value reserve of a credit union not member of a federation, a trust company or a savings company</t>
  </si>
  <si>
    <t>Stabilization reserve of a credit union not member of a federation, a trust company or a savings company</t>
  </si>
  <si>
    <t>Security fund reserve created by a credit union not member of a federation, a trust company or a savings company</t>
  </si>
  <si>
    <t>Reserves and surpluses of a credit union not member of a federation, a trust company or a savings company</t>
  </si>
  <si>
    <t>Retained surpluses of a credit union not member of a federation, a trust company or a savings company</t>
  </si>
  <si>
    <t>Total qualifying reserves and retained surpluses for accounting purposes</t>
  </si>
  <si>
    <t>Total qualifying reserves-surpluses including contributed surplus, OCI and issued instruments subject to phase-out</t>
  </si>
  <si>
    <t>Subtract</t>
  </si>
  <si>
    <t>Accumulated net after-tax fair value gain/(loss) in retained earnings arising from the credit risk adjustment (CVA) and funding valuation adjustment (FVA) on derivatives</t>
  </si>
  <si>
    <t>Accumulated other comprehensive income for accounting purposes</t>
  </si>
  <si>
    <t>Subtract:</t>
  </si>
  <si>
    <t>Cash flow hedge reserves requiring derecognition</t>
  </si>
  <si>
    <t>Accumulated net after-tax fair value gain/(loss) in OCI arising from the CVA, including FVA on derivatives</t>
  </si>
  <si>
    <t>Accumulated other comprehensive income for capital purposes</t>
  </si>
  <si>
    <t>Add up the elements that meet the criteria for Tier 1A</t>
  </si>
  <si>
    <t>Outstanding capital shares issued by a credit union not member of a federation, a trust company or a savings company</t>
  </si>
  <si>
    <t>Dividend shares issued by a credit union not member of a federation, a trust company or a savings company</t>
  </si>
  <si>
    <t>Other eligible capital shares</t>
  </si>
  <si>
    <t>Tier 1A capital instruments issued by consolidated subsidiaries and held by third parties</t>
  </si>
  <si>
    <t>Additional capital</t>
  </si>
  <si>
    <t>Gross Tier 1A capital before regulatory adjustments</t>
  </si>
  <si>
    <t>Deduct the following regulatory adjustments:</t>
  </si>
  <si>
    <t>Goodwill (net of future tax liability)</t>
  </si>
  <si>
    <t>Intangible assets other than mortgage servicing rights and computer software (net of eligible future tax liability)</t>
  </si>
  <si>
    <t>Computer software intangibles (net of future tax liability)</t>
  </si>
  <si>
    <t>Future tax assets excluding those due to temporary differences (net of eligible future tax liability)</t>
  </si>
  <si>
    <t>Defined benefit pension plan assets after permitted offset (net of eligible future tax liability)</t>
  </si>
  <si>
    <t>Investments in own shares not derecognized for accounting purposes (net of eligible short positions)</t>
  </si>
  <si>
    <t>Reciprocal cross holdings in Tier 1 A capital instruments</t>
  </si>
  <si>
    <t>Reverse mortgages with current loan-to-value greater than 80%</t>
  </si>
  <si>
    <t>Portion of exposure below materiality threshold for credit protection</t>
  </si>
  <si>
    <t>Other deductions</t>
  </si>
  <si>
    <t>Total deduction from gross Tier 1A capital</t>
  </si>
  <si>
    <t>Adjusted Tier 1A capital</t>
  </si>
  <si>
    <t>Adjusted Tier 1A capital after allocated threshold deductions</t>
  </si>
  <si>
    <t>Mortgage servicing rights (amount above 10% threshold)</t>
  </si>
  <si>
    <t>Future tax assets arising from a temporary difference, excluding those realizable through loss carryback (above 10% threshold)</t>
  </si>
  <si>
    <t>Total deduction from adjusted Tier 1A capital after allocated threshold deductions</t>
  </si>
  <si>
    <t>Adjusted Tier 1A capital after allocated and individual threshold deductions</t>
  </si>
  <si>
    <t xml:space="preserve">Amount exceeding the 15% threshold </t>
  </si>
  <si>
    <t>Net Tier 1A capital</t>
  </si>
  <si>
    <t>Supporting calculations for previous section</t>
  </si>
  <si>
    <t>B - Calculation of deductions for investments in the capital of banks, financial institutions and insurance entities where the reporting entity does not have a significant investment in these institutions</t>
  </si>
  <si>
    <t>Gross holdings of the Tier 1A capital of banks, financial institutions and insurance entities</t>
  </si>
  <si>
    <t>Less: Permitted offsetting short positions (Tier 1A capital)</t>
  </si>
  <si>
    <t>Net holdings of Tier 1A capital</t>
  </si>
  <si>
    <t>Deduction: amount by which total net holdings exceeds 10% of adjusted Tier 1A capital</t>
  </si>
  <si>
    <t>Allocated to:</t>
  </si>
  <si>
    <t>Tier 1A capital</t>
  </si>
  <si>
    <t>C- Calculation of deductions for significant investments in Tier 1A capital, future tax assets due to temporary differences, and mortgage servicing rights</t>
  </si>
  <si>
    <t>(i) Significant investments in the Tier 1A capital of banks, financial institutions and insurance companies</t>
  </si>
  <si>
    <t>Tier 1A capital investments in deconsolidated subsidiaries/related parties (equity method, excluding goodwill and intangibles)</t>
  </si>
  <si>
    <t>Less:</t>
  </si>
  <si>
    <t>Investments in deconsolidated subsidiaries/related parties related to retained earnings and OCI items ineligible for capital purposes</t>
  </si>
  <si>
    <t>Permitted offsetting short positions in deconsolidated related parties</t>
  </si>
  <si>
    <t>Net Tier 1A capital investments in deconsolidated related parties</t>
  </si>
  <si>
    <t>Other significant investments in the Tier 1A capital of financial institutions and interests in joint ventures</t>
  </si>
  <si>
    <t>Other significant investments in financial institutions and interests in joint ventures related to retained earnings and OCI items ineligible for capital purposes</t>
  </si>
  <si>
    <t>Permitted offsetting short positions in other significant investments in financial institutions and joint ventures</t>
  </si>
  <si>
    <t>Goodwill in other significant investments in financial institutions and joint ventures</t>
  </si>
  <si>
    <t>Net other significant investments in the Tier 1A capital of financial institutions and joint ventures</t>
  </si>
  <si>
    <t>Total net significant investments in the Tier 1A capital of financial institutions</t>
  </si>
  <si>
    <t>Amount by which total net significant investments in common equity of financial institutions exceed 10% of adjusted Tier 1A capital after allocated threshold deduction</t>
  </si>
  <si>
    <t>Pro-rated to:</t>
  </si>
  <si>
    <t>Investments in the Tier 1A capital of deconsolidated related parties</t>
  </si>
  <si>
    <t>(ii) Mortgage servicing rights (net of eligible future tax liability)</t>
  </si>
  <si>
    <t>(iii) Future tax assets due to temporary differences, excluding those realizable through loss carryback (net of eligible future tax liability)</t>
  </si>
  <si>
    <t>Deduction: amount by which net future tax assets exceed 10% of adjusted Tier 1A capital after allocated threshold deduction</t>
  </si>
  <si>
    <t>(iv) Net significant investments in common equity of financial entities not deducted as part of the 10% individual threshold</t>
  </si>
  <si>
    <t>Net mortgage servicing rights not deducted as part of the 10% individual threshold</t>
  </si>
  <si>
    <t>Net future tax assets due to temporary differences not deducted as part of the 10% individual threshold</t>
  </si>
  <si>
    <t>Basket of items not deducted as part of the 10% individual threshold</t>
  </si>
  <si>
    <t xml:space="preserve">Deduction: amount by which basket items not already deducted exceed net Tier 1A capital (after all deductions)_x000D_
</t>
  </si>
  <si>
    <t>Investments in common equity of deconsolidated subsidiaries</t>
  </si>
  <si>
    <t>Other significant investments in common equity of financial entities and interests in joint ventures</t>
  </si>
  <si>
    <t>Mortgage servicing rights (net of eligible future tax liability)</t>
  </si>
  <si>
    <t>Future tax assets due to temporary differences, excluding those realizable through loss carryback (net of eligible future tax liability)</t>
  </si>
  <si>
    <t>D - Memo Items</t>
  </si>
  <si>
    <t>Future tax liabilities related to (used to offset associated gross amounts)</t>
  </si>
  <si>
    <t>Goodwill</t>
  </si>
  <si>
    <t>Intangible assets (excluding computer software intangibles and mortgage servicing rights)</t>
  </si>
  <si>
    <t>Computer software intangibles</t>
  </si>
  <si>
    <t>Future tax assets excluding those due to temporary differences</t>
  </si>
  <si>
    <t>Defined benefit pension fund assets</t>
  </si>
  <si>
    <t>Mortgage servicing rights</t>
  </si>
  <si>
    <t>Future tax assets due to temporary differences, excluding those realizable through loss carryback</t>
  </si>
  <si>
    <t>Permitted short positions in (used to offset the associated gross long positions)</t>
  </si>
  <si>
    <t>Investments in own Tier 1A capital not derecognized for accounting purposes</t>
  </si>
  <si>
    <t>Investments in own Tier 1B capital not derecognized for accounting purposes</t>
  </si>
  <si>
    <t>Investments in own Tier 2 capital not derecognized for accounting purposes</t>
  </si>
  <si>
    <t>Investments in common equity of financial institutions</t>
  </si>
  <si>
    <t>Deconsolidated related parties</t>
  </si>
  <si>
    <t>Other significant investments and interests in joint ventures</t>
  </si>
  <si>
    <t>Non-significant investments</t>
  </si>
  <si>
    <t>Investments in the Tier 1B capital of financial institutions</t>
  </si>
  <si>
    <t>Investments in the Tier 2 capital of financial institutions</t>
  </si>
  <si>
    <t>Investments in other TLAC instruments issued by G-SIFI not covered by the 5% threshold (non-D-SIFI only)</t>
  </si>
  <si>
    <t>Investments in other TLAC instruments issued by D-SIFI not covered by the 5% threshold (non-D-SIFI only)</t>
  </si>
  <si>
    <t>Amount of permitted offset in respect of defined benefit pension fund assets</t>
  </si>
  <si>
    <t>Greater of 0 and 
[BB-(10% x M)]</t>
  </si>
  <si>
    <r>
      <rPr>
        <b/>
        <sz val="11"/>
        <rFont val="Calibri"/>
        <family val="2"/>
        <scheme val="minor"/>
      </rPr>
      <t>Déduction</t>
    </r>
    <r>
      <rPr>
        <sz val="11"/>
        <rFont val="Calibri"/>
        <family val="2"/>
        <scheme val="minor"/>
      </rPr>
      <t xml:space="preserve"> : montant correspondant à l'excédent des charges administratives nettes liées aux créances hypothécaires sur 10% des fonds propres ajustés de catégorie 1A après l'affectation de la déduction liée à un seuil</t>
    </r>
  </si>
  <si>
    <r>
      <rPr>
        <b/>
        <sz val="11"/>
        <rFont val="Calibri"/>
        <family val="2"/>
        <scheme val="minor"/>
      </rPr>
      <t>Deduction</t>
    </r>
    <r>
      <rPr>
        <sz val="11"/>
        <rFont val="Calibri"/>
        <family val="2"/>
        <scheme val="minor"/>
      </rPr>
      <t>: amount by which net mortgage servicing rights exceed 10% of adjusted Tier 1A capital after allocated threshold deduction</t>
    </r>
  </si>
  <si>
    <t>Greater of 
0 and 
[BW-(10% x O)]</t>
  </si>
  <si>
    <t>Greater of 
0 and [(CB-15% x Q) / 85%]</t>
  </si>
  <si>
    <t>Specify:</t>
  </si>
  <si>
    <t>Préciser:</t>
  </si>
  <si>
    <r>
      <rPr>
        <b/>
        <sz val="11"/>
        <rFont val="Calibri"/>
        <family val="2"/>
        <scheme val="minor"/>
      </rPr>
      <t>Déduction</t>
    </r>
    <r>
      <rPr>
        <sz val="11"/>
        <rFont val="Calibri"/>
        <family val="2"/>
        <scheme val="minor"/>
      </rPr>
      <t xml:space="preserve"> : montant correspondant à l'excédent des actifs d'impôts futurs nets sur 10% des fonds propres ajustés de catégorie 1A après l'affectation de la déduction liée à un seuil</t>
    </r>
  </si>
  <si>
    <t>Ces montants doivent être inscrits nets des montants des parts rachetées ou achetées aux fins d'annulation.</t>
  </si>
  <si>
    <t>Montant des parts de capital admissibles correspondant à l'encours net (entrées moins sorties) des parts réellement détenues au fonds distinct d'une fédération à des fins de recirculation selon les renseignements divulgués trimestriellement à l'Autorité.</t>
  </si>
  <si>
    <t>These amounts must be reported net of the amount of shares redeemed or purchased for cancellation.</t>
  </si>
  <si>
    <t>Amount of eligible capital shares corresponding to the net amount outstanding (inflows less outflows) of shares actually held in the separate fund of a federation for recirculation purposes based on information reported quarterly to the AMF.</t>
  </si>
  <si>
    <t>Masquer ces colonnes (J, K)</t>
  </si>
  <si>
    <t>Greater of
0 and 
[BQ-(10% x O)]</t>
  </si>
  <si>
    <t>Schedule 4 - Countercyclical Buffer for Category III SMDIs</t>
  </si>
  <si>
    <t>Jurisdiction having deployed a countercyclical buffer</t>
  </si>
  <si>
    <t xml:space="preserve">RWA for private sector credit exposure </t>
  </si>
  <si>
    <t>Geographic weight for jurisdiction (%)</t>
  </si>
  <si>
    <t>Countercyclical buffer add-on rate (%)</t>
  </si>
  <si>
    <t>Weighted buffer add-on (%)</t>
  </si>
  <si>
    <t>Germany</t>
  </si>
  <si>
    <t>South Africa</t>
  </si>
  <si>
    <t>Saudi Arabia</t>
  </si>
  <si>
    <t>Argentina</t>
  </si>
  <si>
    <t>Australia</t>
  </si>
  <si>
    <t>Belgium</t>
  </si>
  <si>
    <t>Brazil</t>
  </si>
  <si>
    <t>China</t>
  </si>
  <si>
    <t>South Korea</t>
  </si>
  <si>
    <t>Spain</t>
  </si>
  <si>
    <t>United States</t>
  </si>
  <si>
    <t>India</t>
  </si>
  <si>
    <t>Indonesia</t>
  </si>
  <si>
    <t>Italy</t>
  </si>
  <si>
    <t>Japan</t>
  </si>
  <si>
    <t>Mexico</t>
  </si>
  <si>
    <t>Norway</t>
  </si>
  <si>
    <t>Netherlands</t>
  </si>
  <si>
    <t>United Kingdom</t>
  </si>
  <si>
    <t>Russia</t>
  </si>
  <si>
    <t>Singapore</t>
  </si>
  <si>
    <t>Sweden</t>
  </si>
  <si>
    <t>Switzerland</t>
  </si>
  <si>
    <t>Turkey</t>
  </si>
  <si>
    <t>b) Other countries</t>
  </si>
  <si>
    <t>c) Total for all jurisdictions</t>
  </si>
  <si>
    <t>Nom:</t>
  </si>
  <si>
    <t>Fonction:</t>
  </si>
  <si>
    <t>Téléphone:</t>
  </si>
  <si>
    <t>Poste:</t>
  </si>
  <si>
    <t>Courriel:</t>
  </si>
  <si>
    <t>Confidential</t>
  </si>
  <si>
    <t>Contact person who completed this return:</t>
  </si>
  <si>
    <t>Name:</t>
  </si>
  <si>
    <t>Position:</t>
  </si>
  <si>
    <t>Telephone:</t>
  </si>
  <si>
    <t>Ext.:</t>
  </si>
  <si>
    <t>E-mail:</t>
  </si>
  <si>
    <t>Contact person for File Transfer Service (FTS)</t>
  </si>
  <si>
    <t>* Mandatory field</t>
  </si>
  <si>
    <t>Sélectionnez la langue du formulaire:</t>
  </si>
  <si>
    <t>Select the form's language:</t>
  </si>
  <si>
    <t>Parts de capital admissibles</t>
  </si>
  <si>
    <t>Eligible capital shares</t>
  </si>
  <si>
    <t>Total des parts de capital admissibles</t>
  </si>
  <si>
    <t>Total eligible capital shares</t>
  </si>
  <si>
    <t>Simplified Capital Ratio Calculations for Category III SMDIs</t>
  </si>
  <si>
    <t>Calcul simplifié des ratios de fonds propres pour les PMID de catégorie III</t>
  </si>
  <si>
    <t>Coussin contracyclique pour les PMID de catégorie III</t>
  </si>
  <si>
    <t>Countercyclical Buffer for Category III SMDIs</t>
  </si>
  <si>
    <t>Écarts d'acquisition dans d'autres participations significatives dans des institutions financières et des coentreprises</t>
  </si>
  <si>
    <t>Participations non significatives dans des entités financières: affectation aux fonds propres de catégorie 1A)</t>
  </si>
  <si>
    <t>Participations significatives dans des instruments de fonds propres de la catégorie 1A d'autres institutions financières (supérieure à 10 %)</t>
  </si>
  <si>
    <t>Participations dans d'autres instruments de TLAC émis par des IFIS-i non visées par le seuil de 5% (non IFIS-i seulement)</t>
  </si>
  <si>
    <t>Participations dans d'autres instruments TLAC émis par des IFIS-g non visées par le seuil de 5% (non IFIS-i seulement)</t>
  </si>
  <si>
    <t>Participations dans les fonds propres de catégorie 2 d'institutions financières</t>
  </si>
  <si>
    <t>Participations dans les éléments de fonds propres de catégorie 1B d'institutions financières</t>
  </si>
  <si>
    <t xml:space="preserve">Participations dans les actions ordinaires d'institutions financières </t>
  </si>
  <si>
    <t>Participations dans ses propres instruments de fonds propres de catégorie 1A non décomptabilisés à de fins comptables</t>
  </si>
  <si>
    <t>Non-significant investments in financial entities: Tier 1A capital allocation</t>
  </si>
  <si>
    <t>Significant investments in Tier 1A instruments of other financial institutions (above 10%)</t>
  </si>
  <si>
    <t>DPA_F100006=IF(DPA_F200183=0;DPA_F200005*12,5;DPA_F200183*12,5)</t>
  </si>
  <si>
    <t>DPA_F300063=IF(DPA_F300061=0;0;DPA_F300055/DPA_F300061*DPA_F300062)</t>
  </si>
  <si>
    <t>DPA_F300064=IF(DPA_F300061=0;0;DPA_F300060/DPA_F300061*DPA_F300062)</t>
  </si>
  <si>
    <t>DPA_F200179=SUM(DPA_F200097:DPA_F200116)</t>
  </si>
  <si>
    <t>DPA_F400030=SUM(DPA_F400001:DPA_F400029)</t>
  </si>
  <si>
    <t>DPA_F200137=AVERAGE(DPA_F200127:DPA_F200136)</t>
  </si>
  <si>
    <t>DPA_F200137=MOYENNE(DPA_F200127:DPA_F200136)</t>
  </si>
  <si>
    <t>DPA_F100002=DPA_F300046</t>
  </si>
  <si>
    <t>DPA_F300073=Max(0;(DPA_F300072-15%*DPA_F300043)/85%)</t>
  </si>
  <si>
    <t>DPA_F200004= (DPA_F200001+DPA_F200002+DPA_F200003)/3</t>
  </si>
  <si>
    <t>DPA_F200009=(DPA_F200006+DPA_F200007+DPA_F200008)/3</t>
  </si>
  <si>
    <t>Pour le formatage conditionnel (Ne pas supprimer)</t>
  </si>
  <si>
    <t>Nom</t>
  </si>
  <si>
    <t>REPORTING</t>
  </si>
  <si>
    <t>SIMPLIFIED CAPITAL ADEQUACY REPORTING (SCAR)</t>
  </si>
  <si>
    <t>Identification</t>
  </si>
  <si>
    <t>Financial institution name:</t>
  </si>
  <si>
    <t>Period ending date:</t>
  </si>
  <si>
    <t>DESIGNATED REPRESENTATIVE ATTESTATION</t>
  </si>
  <si>
    <t>Name</t>
  </si>
  <si>
    <t>Signature</t>
  </si>
  <si>
    <t>OPINION OF INTERNAL AUDITOR (to be signed at a minimum once every three years)</t>
  </si>
  <si>
    <t xml:space="preserve">I have reviewed the effectiveness of the processes and internal controls in place for the SCAR form, including related systems, and the monitoring of compliance with AMF-approved models. In my opinion, the </t>
  </si>
  <si>
    <t>processes and internal controls as at</t>
  </si>
  <si>
    <t>are operating as designed and are effective in</t>
  </si>
  <si>
    <t>ensuring the completeness and accuracy of the form.</t>
  </si>
  <si>
    <t>Internal auditor</t>
  </si>
  <si>
    <t>Auditeur interne</t>
  </si>
  <si>
    <t>de garantir l'exhaustivité et l'exactitude du formulaire.</t>
  </si>
  <si>
    <t>fonctionnent comme prévu et permettent</t>
  </si>
  <si>
    <t>processus et les  contrôles internes en date du</t>
  </si>
  <si>
    <t xml:space="preserve">J'ai examiné l'efficacité des processus et des contrôles internes en place à l'égard du formulaire RSNFP, y compris les systèmes qui s'y rattachent, ainsi que le suivi de la conformité aux modèles approuvés par l'Autorité. À mon avis, les </t>
  </si>
  <si>
    <t>OPINION DE L'AUDITEUR INTERNE (à signer au moins une fois tous les trois ans)</t>
  </si>
  <si>
    <t>ATTESTATION DU REPRÉSENTANT DÉSIGNÉ</t>
  </si>
  <si>
    <t>Date de fin de la période:</t>
  </si>
  <si>
    <t>Nom de l'institution financière:</t>
  </si>
  <si>
    <t>RELEVÉ SIMPLIFIÉ DES NORMES DE FONDS PROPRES (RSNFP)</t>
  </si>
  <si>
    <t>I hereby confirm that I have read and understand the Capital Adequacy Guideline and any relevant instructions issued by the Autorité des marchés financiers ("AMF"). I also confirm that this form has been completed in accordance with those documents and that it is accurate and complete.</t>
  </si>
  <si>
    <t>Je confirme avoir lu et compris la Ligne directrice sur les normes relatives à la suffisance du capital ainsi que toute instruction pertinente émise par l'Autorité des marchés financiers (l'« Autorité »), que le présent formulaire est rempli conformément à ces documents et qu'il est exact et complet.</t>
  </si>
  <si>
    <t>Designated representative (1) of the financial institution</t>
  </si>
  <si>
    <t>(1) The representative designated by the financial institution’s senior management must not be directly involved in the preparation of the SCAR form.</t>
  </si>
  <si>
    <t>(1) Le représentant désigné de la haute direction de l'institution financière ne doit pas participer directement à la préparation du formulaire RSNFP</t>
  </si>
  <si>
    <t>Représentant désigné (1) de l'institution financière</t>
  </si>
  <si>
    <t>A / (0.85*H + K) * 100</t>
  </si>
  <si>
    <t>DPA_F100001=DPA_F100002/(0,85*DPA_F100005+DPA_F100006)*100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</si>
</sst>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 * #,##0_)\ &quot;$&quot;_ ;_ * \(#,##0\)\ &quot;$&quot;_ ;_ * &quot;-&quot;_)\ &quot;$&quot;_ ;_ @_ "/>
    <numFmt numFmtId="41" formatCode="_ * #,##0_)_ ;_ * \(#,##0\)_ ;_ * &quot;-&quot;_)_ ;_ @_ "/>
    <numFmt numFmtId="44" formatCode="_ * #,##0.00_)\ &quot;$&quot;_ ;_ * \(#,##0.00\)\ &quot;$&quot;_ ;_ * &quot;-&quot;??_)\ &quot;$&quot;_ ;_ @_ "/>
    <numFmt numFmtId="43" formatCode="_ * #,##0.00_)_ ;_ * \(#,##0.00\)_ ;_ * &quot;-&quot;??_)_ ;_ @_ "/>
    <numFmt numFmtId="164" formatCode="General_)"/>
    <numFmt numFmtId="165" formatCode="#,##0.00%_);\(#,##0.00%\)"/>
    <numFmt numFmtId="166" formatCode="&quot;$&quot;#,##0_);\(&quot;$&quot;#,##0\)"/>
    <numFmt numFmtId="167" formatCode="0.00_);\(0.00\)"/>
  </numFmts>
  <fonts count="45" x14ac:knownFonts="1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Helv"/>
      <family val="2"/>
    </font>
    <font>
      <b/>
      <sz val="11"/>
      <name val="Arial"/>
      <family val="2"/>
    </font>
    <font>
      <sz val="20"/>
      <name val="Arial"/>
      <family val="2"/>
    </font>
    <font>
      <b/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0"/>
      <color indexed="12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u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sz val="11"/>
      <name val="Arial"/>
      <family val="2"/>
    </font>
    <font>
      <sz val="9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trike/>
      <sz val="11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1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20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sz val="10"/>
      <name val="Arial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gray0625"/>
    </fill>
    <fill>
      <patternFill patternType="solid">
        <fgColor theme="4" tint="0.79985961485641044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CE6F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7" fontId="44" fillId="0" borderId="0" applyFont="0" applyFill="0" applyBorder="0" applyAlignment="0" applyProtection="0"/>
    <xf numFmtId="164" fontId="5" fillId="0" borderId="0"/>
    <xf numFmtId="0" fontId="2" fillId="0" borderId="0"/>
    <xf numFmtId="0" fontId="18" fillId="0" borderId="0" applyNumberFormat="0" applyFill="0" applyBorder="0">
      <protection locked="0"/>
    </xf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0" fontId="44" fillId="0" borderId="0"/>
    <xf numFmtId="0" fontId="44" fillId="0" borderId="0"/>
    <xf numFmtId="0" fontId="2" fillId="0" borderId="0"/>
    <xf numFmtId="9" fontId="44" fillId="0" borderId="0" applyFont="0" applyFill="0" applyBorder="0" applyAlignment="0" applyProtection="0"/>
    <xf numFmtId="0" fontId="2" fillId="0" borderId="0"/>
  </cellStyleXfs>
  <cellXfs count="529">
    <xf numFmtId="0" fontId="0" fillId="0" borderId="0" xfId="0"/>
    <xf numFmtId="2" fontId="15" fillId="0" borderId="1" xfId="6" applyNumberFormat="1" applyFont="1" applyBorder="1" applyProtection="1">
      <protection hidden="1"/>
    </xf>
    <xf numFmtId="2" fontId="0" fillId="0" borderId="2" xfId="6" applyNumberFormat="1" applyFont="1" applyBorder="1" applyProtection="1">
      <protection hidden="1"/>
    </xf>
    <xf numFmtId="2" fontId="0" fillId="0" borderId="3" xfId="6" applyNumberFormat="1" applyFont="1" applyBorder="1" applyProtection="1">
      <protection hidden="1"/>
    </xf>
    <xf numFmtId="2" fontId="0" fillId="0" borderId="4" xfId="6" applyNumberFormat="1" applyFont="1" applyBorder="1" applyProtection="1"/>
    <xf numFmtId="2" fontId="19" fillId="0" borderId="0" xfId="6" applyNumberFormat="1" applyFont="1" applyBorder="1" applyProtection="1">
      <protection hidden="1"/>
    </xf>
    <xf numFmtId="2" fontId="18" fillId="0" borderId="5" xfId="6" applyNumberFormat="1" applyFont="1" applyFill="1" applyBorder="1" applyAlignment="1" applyProtection="1">
      <alignment horizontal="left"/>
      <protection hidden="1"/>
    </xf>
    <xf numFmtId="2" fontId="18" fillId="0" borderId="6" xfId="6" applyNumberFormat="1" applyFont="1" applyFill="1" applyBorder="1" applyAlignment="1" applyProtection="1">
      <alignment horizontal="left"/>
      <protection hidden="1"/>
    </xf>
    <xf numFmtId="2" fontId="0" fillId="0" borderId="0" xfId="6" applyNumberFormat="1" applyFont="1" applyBorder="1" applyProtection="1">
      <protection hidden="1"/>
    </xf>
    <xf numFmtId="2" fontId="20" fillId="0" borderId="0" xfId="6" applyNumberFormat="1" applyFont="1" applyFill="1" applyBorder="1" applyAlignment="1" applyProtection="1">
      <alignment horizontal="left"/>
      <protection hidden="1"/>
    </xf>
    <xf numFmtId="2" fontId="21" fillId="0" borderId="2" xfId="6" applyNumberFormat="1" applyFont="1" applyFill="1" applyBorder="1" applyProtection="1">
      <protection hidden="1"/>
    </xf>
    <xf numFmtId="2" fontId="13" fillId="0" borderId="3" xfId="6" applyNumberFormat="1" applyFont="1" applyFill="1" applyBorder="1" applyAlignment="1" applyProtection="1">
      <alignment vertical="top"/>
      <protection hidden="1"/>
    </xf>
    <xf numFmtId="2" fontId="13" fillId="0" borderId="7" xfId="6" applyNumberFormat="1" applyFont="1" applyFill="1" applyBorder="1" applyAlignment="1" applyProtection="1">
      <alignment vertical="top"/>
      <protection hidden="1"/>
    </xf>
    <xf numFmtId="2" fontId="13" fillId="2" borderId="8" xfId="6" applyNumberFormat="1" applyFont="1" applyFill="1" applyBorder="1" applyAlignment="1" applyProtection="1">
      <alignment vertical="top"/>
      <protection hidden="1"/>
    </xf>
    <xf numFmtId="2" fontId="19" fillId="0" borderId="9" xfId="6" applyNumberFormat="1" applyFont="1" applyBorder="1" applyAlignment="1" applyProtection="1">
      <alignment horizontal="left" wrapText="1" indent="1"/>
      <protection hidden="1"/>
    </xf>
    <xf numFmtId="2" fontId="13" fillId="2" borderId="0" xfId="6" applyNumberFormat="1" applyFont="1" applyFill="1" applyBorder="1" applyAlignment="1" applyProtection="1">
      <alignment vertical="top"/>
      <protection hidden="1"/>
    </xf>
    <xf numFmtId="2" fontId="13" fillId="0" borderId="0" xfId="6" applyNumberFormat="1" applyFont="1" applyBorder="1" applyProtection="1">
      <protection hidden="1"/>
    </xf>
    <xf numFmtId="2" fontId="21" fillId="0" borderId="2" xfId="6" applyNumberFormat="1" applyFont="1" applyBorder="1" applyProtection="1">
      <protection hidden="1"/>
    </xf>
    <xf numFmtId="2" fontId="13" fillId="0" borderId="3" xfId="6" applyNumberFormat="1" applyFont="1" applyBorder="1" applyAlignment="1" applyProtection="1">
      <alignment vertical="top"/>
      <protection hidden="1"/>
    </xf>
    <xf numFmtId="2" fontId="13" fillId="0" borderId="7" xfId="6" applyNumberFormat="1" applyFont="1" applyBorder="1" applyAlignment="1" applyProtection="1">
      <alignment vertical="top"/>
      <protection hidden="1"/>
    </xf>
    <xf numFmtId="2" fontId="13" fillId="2" borderId="5" xfId="6" applyNumberFormat="1" applyFont="1" applyFill="1" applyBorder="1" applyAlignment="1" applyProtection="1">
      <alignment vertical="top"/>
      <protection hidden="1"/>
    </xf>
    <xf numFmtId="2" fontId="21" fillId="0" borderId="10" xfId="6" applyNumberFormat="1" applyFont="1" applyBorder="1" applyProtection="1">
      <protection hidden="1"/>
    </xf>
    <xf numFmtId="2" fontId="19" fillId="0" borderId="8" xfId="6" applyNumberFormat="1" applyFont="1" applyBorder="1" applyProtection="1">
      <protection hidden="1"/>
    </xf>
    <xf numFmtId="2" fontId="19" fillId="0" borderId="7" xfId="6" applyNumberFormat="1" applyFont="1" applyBorder="1" applyAlignment="1" applyProtection="1">
      <alignment horizontal="center"/>
      <protection hidden="1"/>
    </xf>
    <xf numFmtId="2" fontId="19" fillId="0" borderId="2" xfId="6" applyNumberFormat="1" applyFont="1" applyBorder="1" applyAlignment="1" applyProtection="1">
      <alignment horizontal="left" indent="1"/>
      <protection hidden="1"/>
    </xf>
    <xf numFmtId="2" fontId="19" fillId="0" borderId="3" xfId="6" applyNumberFormat="1" applyFont="1" applyBorder="1" applyAlignment="1" applyProtection="1">
      <alignment horizontal="right"/>
      <protection hidden="1"/>
    </xf>
    <xf numFmtId="2" fontId="13" fillId="0" borderId="11" xfId="6" applyNumberFormat="1" applyFont="1" applyBorder="1" applyAlignment="1" applyProtection="1">
      <alignment vertical="top"/>
      <protection hidden="1"/>
    </xf>
    <xf numFmtId="2" fontId="13" fillId="0" borderId="5" xfId="6" applyNumberFormat="1" applyFont="1" applyBorder="1" applyAlignment="1" applyProtection="1">
      <alignment vertical="top"/>
      <protection hidden="1"/>
    </xf>
    <xf numFmtId="2" fontId="13" fillId="0" borderId="12" xfId="6" applyNumberFormat="1" applyFont="1" applyBorder="1" applyAlignment="1" applyProtection="1">
      <alignment vertical="top"/>
      <protection hidden="1"/>
    </xf>
    <xf numFmtId="2" fontId="19" fillId="0" borderId="1" xfId="6" applyNumberFormat="1" applyFont="1" applyBorder="1" applyAlignment="1" applyProtection="1">
      <alignment horizontal="left" wrapText="1" indent="1"/>
      <protection hidden="1"/>
    </xf>
    <xf numFmtId="2" fontId="13" fillId="0" borderId="13" xfId="6" applyNumberFormat="1" applyFont="1" applyBorder="1" applyAlignment="1" applyProtection="1">
      <alignment vertical="top"/>
      <protection hidden="1"/>
    </xf>
    <xf numFmtId="2" fontId="13" fillId="0" borderId="0" xfId="6" applyNumberFormat="1" applyFont="1" applyBorder="1" applyAlignment="1" applyProtection="1">
      <alignment vertical="top"/>
      <protection hidden="1"/>
    </xf>
    <xf numFmtId="2" fontId="19" fillId="0" borderId="1" xfId="6" applyNumberFormat="1" applyFont="1" applyBorder="1" applyAlignment="1" applyProtection="1">
      <alignment horizontal="left"/>
      <protection hidden="1"/>
    </xf>
    <xf numFmtId="2" fontId="19" fillId="0" borderId="8" xfId="6" applyNumberFormat="1" applyFont="1" applyBorder="1" applyAlignment="1" applyProtection="1">
      <alignment horizontal="right"/>
      <protection hidden="1"/>
    </xf>
    <xf numFmtId="2" fontId="19" fillId="0" borderId="7" xfId="6" applyNumberFormat="1" applyFont="1" applyBorder="1" applyAlignment="1" applyProtection="1">
      <alignment horizontal="right"/>
      <protection hidden="1"/>
    </xf>
    <xf numFmtId="2" fontId="19" fillId="0" borderId="2" xfId="6" applyNumberFormat="1" applyFont="1" applyBorder="1" applyAlignment="1" applyProtection="1">
      <alignment horizontal="left" wrapText="1" indent="1"/>
      <protection hidden="1"/>
    </xf>
    <xf numFmtId="2" fontId="19" fillId="0" borderId="3" xfId="6" applyNumberFormat="1" applyFont="1" applyBorder="1" applyAlignment="1" applyProtection="1">
      <alignment horizontal="left" wrapText="1" indent="1"/>
      <protection hidden="1"/>
    </xf>
    <xf numFmtId="2" fontId="19" fillId="0" borderId="7" xfId="6" applyNumberFormat="1" applyFont="1" applyBorder="1" applyProtection="1">
      <protection hidden="1"/>
    </xf>
    <xf numFmtId="2" fontId="19" fillId="0" borderId="3" xfId="6" applyNumberFormat="1" applyFont="1" applyBorder="1" applyProtection="1">
      <protection hidden="1"/>
    </xf>
    <xf numFmtId="2" fontId="0" fillId="0" borderId="0" xfId="6" applyNumberFormat="1" applyFont="1" applyBorder="1" applyProtection="1"/>
    <xf numFmtId="2" fontId="22" fillId="0" borderId="2" xfId="0" applyNumberFormat="1" applyFont="1" applyBorder="1" applyAlignment="1">
      <alignment horizontal="left" vertical="center"/>
    </xf>
    <xf numFmtId="2" fontId="22" fillId="0" borderId="3" xfId="0" applyNumberFormat="1" applyFont="1" applyBorder="1" applyAlignment="1">
      <alignment horizontal="left" vertical="center"/>
    </xf>
    <xf numFmtId="2" fontId="13" fillId="0" borderId="3" xfId="0" applyNumberFormat="1" applyFont="1" applyBorder="1"/>
    <xf numFmtId="2" fontId="13" fillId="0" borderId="4" xfId="0" applyNumberFormat="1" applyFont="1" applyBorder="1"/>
    <xf numFmtId="2" fontId="18" fillId="0" borderId="5" xfId="9" applyNumberFormat="1" applyFill="1" applyBorder="1" applyAlignment="1" applyProtection="1">
      <alignment horizontal="left" vertical="center"/>
    </xf>
    <xf numFmtId="2" fontId="13" fillId="0" borderId="5" xfId="0" applyNumberFormat="1" applyFont="1" applyBorder="1"/>
    <xf numFmtId="2" fontId="13" fillId="0" borderId="6" xfId="0" applyNumberFormat="1" applyFont="1" applyBorder="1"/>
    <xf numFmtId="2" fontId="23" fillId="0" borderId="11" xfId="0" applyNumberFormat="1" applyFont="1" applyBorder="1" applyAlignment="1" applyProtection="1">
      <alignment vertical="center"/>
      <protection hidden="1"/>
    </xf>
    <xf numFmtId="2" fontId="23" fillId="0" borderId="5" xfId="0" applyNumberFormat="1" applyFont="1" applyBorder="1" applyAlignment="1" applyProtection="1">
      <alignment vertical="center"/>
      <protection hidden="1"/>
    </xf>
    <xf numFmtId="2" fontId="13" fillId="0" borderId="5" xfId="0" applyNumberFormat="1" applyFont="1" applyBorder="1" applyAlignment="1" applyProtection="1">
      <alignment vertical="center"/>
      <protection hidden="1"/>
    </xf>
    <xf numFmtId="2" fontId="13" fillId="0" borderId="6" xfId="0" applyNumberFormat="1" applyFont="1" applyBorder="1" applyAlignment="1" applyProtection="1">
      <alignment vertical="center"/>
      <protection hidden="1"/>
    </xf>
    <xf numFmtId="2" fontId="13" fillId="2" borderId="14" xfId="0" applyNumberFormat="1" applyFont="1" applyFill="1" applyBorder="1" applyProtection="1">
      <protection hidden="1"/>
    </xf>
    <xf numFmtId="2" fontId="13" fillId="0" borderId="12" xfId="0" applyNumberFormat="1" applyFont="1" applyBorder="1" applyAlignment="1" applyProtection="1">
      <alignment horizontal="center" vertical="center"/>
      <protection hidden="1"/>
    </xf>
    <xf numFmtId="2" fontId="13" fillId="0" borderId="11" xfId="0" applyNumberFormat="1" applyFont="1" applyBorder="1" applyAlignment="1" applyProtection="1">
      <alignment horizontal="center" vertical="center"/>
      <protection hidden="1"/>
    </xf>
    <xf numFmtId="2" fontId="13" fillId="0" borderId="5" xfId="0" applyNumberFormat="1" applyFont="1" applyBorder="1" applyAlignment="1" applyProtection="1">
      <alignment horizontal="center" vertical="center"/>
      <protection hidden="1"/>
    </xf>
    <xf numFmtId="2" fontId="13" fillId="2" borderId="10" xfId="0" applyNumberFormat="1" applyFont="1" applyFill="1" applyBorder="1" applyProtection="1">
      <protection hidden="1"/>
    </xf>
    <xf numFmtId="2" fontId="13" fillId="2" borderId="8" xfId="0" applyNumberFormat="1" applyFont="1" applyFill="1" applyBorder="1" applyAlignment="1" applyProtection="1">
      <alignment horizontal="right" wrapText="1"/>
      <protection hidden="1"/>
    </xf>
    <xf numFmtId="2" fontId="13" fillId="2" borderId="7" xfId="0" applyNumberFormat="1" applyFont="1" applyFill="1" applyBorder="1" applyAlignment="1" applyProtection="1">
      <alignment horizontal="right" wrapText="1"/>
      <protection hidden="1"/>
    </xf>
    <xf numFmtId="2" fontId="13" fillId="2" borderId="9" xfId="0" applyNumberFormat="1" applyFont="1" applyFill="1" applyBorder="1" applyProtection="1">
      <protection hidden="1"/>
    </xf>
    <xf numFmtId="2" fontId="13" fillId="0" borderId="6" xfId="0" applyNumberFormat="1" applyFont="1" applyBorder="1" applyAlignment="1" applyProtection="1">
      <alignment horizontal="center" vertical="center"/>
      <protection hidden="1"/>
    </xf>
    <xf numFmtId="2" fontId="13" fillId="0" borderId="10" xfId="0" applyNumberFormat="1" applyFont="1" applyBorder="1" applyAlignment="1" applyProtection="1">
      <alignment horizontal="center" vertical="center"/>
      <protection hidden="1"/>
    </xf>
    <xf numFmtId="2" fontId="13" fillId="0" borderId="15" xfId="0" applyNumberFormat="1" applyFont="1" applyBorder="1" applyAlignment="1" applyProtection="1">
      <alignment horizontal="center" vertical="center"/>
      <protection hidden="1"/>
    </xf>
    <xf numFmtId="2" fontId="13" fillId="2" borderId="13" xfId="0" applyNumberFormat="1" applyFont="1" applyFill="1" applyBorder="1" applyAlignment="1" applyProtection="1">
      <alignment horizontal="right" wrapText="1"/>
      <protection hidden="1"/>
    </xf>
    <xf numFmtId="2" fontId="13" fillId="2" borderId="12" xfId="0" applyNumberFormat="1" applyFont="1" applyFill="1" applyBorder="1" applyAlignment="1" applyProtection="1">
      <alignment horizontal="right" wrapText="1"/>
      <protection hidden="1"/>
    </xf>
    <xf numFmtId="2" fontId="24" fillId="3" borderId="1" xfId="0" quotePrefix="1" applyNumberFormat="1" applyFont="1" applyFill="1" applyBorder="1" applyAlignment="1" applyProtection="1">
      <alignment horizontal="center"/>
      <protection locked="0"/>
    </xf>
    <xf numFmtId="2" fontId="24" fillId="3" borderId="15" xfId="0" quotePrefix="1" applyNumberFormat="1" applyFont="1" applyFill="1" applyBorder="1" applyAlignment="1" applyProtection="1">
      <alignment horizontal="center"/>
      <protection locked="0"/>
    </xf>
    <xf numFmtId="2" fontId="13" fillId="2" borderId="5" xfId="0" applyNumberFormat="1" applyFont="1" applyFill="1" applyBorder="1" applyProtection="1">
      <protection hidden="1"/>
    </xf>
    <xf numFmtId="2" fontId="13" fillId="2" borderId="2" xfId="0" applyNumberFormat="1" applyFont="1" applyFill="1" applyBorder="1" applyProtection="1">
      <protection hidden="1"/>
    </xf>
    <xf numFmtId="2" fontId="13" fillId="2" borderId="3" xfId="0" applyNumberFormat="1" applyFont="1" applyFill="1" applyBorder="1" applyProtection="1">
      <protection hidden="1"/>
    </xf>
    <xf numFmtId="2" fontId="13" fillId="0" borderId="2" xfId="0" applyNumberFormat="1" applyFont="1" applyBorder="1" applyAlignment="1" applyProtection="1">
      <alignment horizontal="right" vertical="center" wrapText="1"/>
      <protection hidden="1"/>
    </xf>
    <xf numFmtId="2" fontId="13" fillId="0" borderId="2" xfId="0" applyNumberFormat="1" applyFont="1" applyBorder="1" applyProtection="1">
      <protection hidden="1"/>
    </xf>
    <xf numFmtId="2" fontId="13" fillId="0" borderId="3" xfId="0" applyNumberFormat="1" applyFont="1" applyBorder="1" applyProtection="1">
      <protection hidden="1"/>
    </xf>
    <xf numFmtId="2" fontId="13" fillId="0" borderId="2" xfId="0" applyNumberFormat="1" applyFont="1" applyBorder="1" applyAlignment="1" applyProtection="1">
      <alignment horizontal="right"/>
      <protection hidden="1"/>
    </xf>
    <xf numFmtId="2" fontId="13" fillId="2" borderId="8" xfId="0" applyNumberFormat="1" applyFont="1" applyFill="1" applyBorder="1" applyProtection="1">
      <protection hidden="1"/>
    </xf>
    <xf numFmtId="2" fontId="13" fillId="2" borderId="5" xfId="0" applyNumberFormat="1" applyFont="1" applyFill="1" applyBorder="1" applyAlignment="1" applyProtection="1">
      <alignment horizontal="right" wrapText="1"/>
      <protection hidden="1"/>
    </xf>
    <xf numFmtId="2" fontId="13" fillId="2" borderId="6" xfId="0" applyNumberFormat="1" applyFont="1" applyFill="1" applyBorder="1" applyAlignment="1" applyProtection="1">
      <alignment horizontal="right" wrapText="1"/>
      <protection hidden="1"/>
    </xf>
    <xf numFmtId="2" fontId="25" fillId="0" borderId="2" xfId="0" applyNumberFormat="1" applyFont="1" applyBorder="1" applyProtection="1">
      <protection hidden="1"/>
    </xf>
    <xf numFmtId="2" fontId="25" fillId="0" borderId="3" xfId="0" applyNumberFormat="1" applyFont="1" applyBorder="1" applyProtection="1">
      <protection hidden="1"/>
    </xf>
    <xf numFmtId="2" fontId="13" fillId="0" borderId="4" xfId="0" applyNumberFormat="1" applyFont="1" applyBorder="1" applyProtection="1">
      <protection hidden="1"/>
    </xf>
    <xf numFmtId="2" fontId="25" fillId="0" borderId="11" xfId="0" applyNumberFormat="1" applyFont="1" applyBorder="1" applyProtection="1">
      <protection hidden="1"/>
    </xf>
    <xf numFmtId="2" fontId="25" fillId="0" borderId="5" xfId="0" applyNumberFormat="1" applyFont="1" applyBorder="1" applyProtection="1">
      <protection hidden="1"/>
    </xf>
    <xf numFmtId="2" fontId="13" fillId="0" borderId="5" xfId="0" applyNumberFormat="1" applyFont="1" applyBorder="1" applyProtection="1">
      <protection hidden="1"/>
    </xf>
    <xf numFmtId="2" fontId="13" fillId="0" borderId="6" xfId="0" applyNumberFormat="1" applyFont="1" applyBorder="1" applyProtection="1">
      <protection hidden="1"/>
    </xf>
    <xf numFmtId="2" fontId="23" fillId="0" borderId="11" xfId="0" applyNumberFormat="1" applyFont="1" applyBorder="1" applyAlignment="1" applyProtection="1">
      <alignment horizontal="left" vertical="center"/>
      <protection hidden="1"/>
    </xf>
    <xf numFmtId="2" fontId="23" fillId="0" borderId="5" xfId="0" applyNumberFormat="1" applyFont="1" applyBorder="1" applyAlignment="1" applyProtection="1">
      <alignment horizontal="left" vertical="center"/>
      <protection hidden="1"/>
    </xf>
    <xf numFmtId="2" fontId="23" fillId="0" borderId="6" xfId="0" applyNumberFormat="1" applyFont="1" applyBorder="1" applyAlignment="1" applyProtection="1">
      <alignment horizontal="left" vertical="center"/>
      <protection hidden="1"/>
    </xf>
    <xf numFmtId="2" fontId="16" fillId="4" borderId="10" xfId="0" applyNumberFormat="1" applyFont="1" applyFill="1" applyBorder="1" applyProtection="1">
      <protection hidden="1"/>
    </xf>
    <xf numFmtId="2" fontId="13" fillId="4" borderId="15" xfId="0" applyNumberFormat="1" applyFont="1" applyFill="1" applyBorder="1" applyProtection="1">
      <protection hidden="1"/>
    </xf>
    <xf numFmtId="2" fontId="13" fillId="5" borderId="10" xfId="0" applyNumberFormat="1" applyFont="1" applyFill="1" applyBorder="1" applyAlignment="1" applyProtection="1">
      <alignment horizontal="right" wrapText="1"/>
      <protection hidden="1"/>
    </xf>
    <xf numFmtId="2" fontId="13" fillId="5" borderId="7" xfId="0" applyNumberFormat="1" applyFont="1" applyFill="1" applyBorder="1" applyAlignment="1" applyProtection="1">
      <alignment horizontal="right" wrapText="1"/>
      <protection hidden="1"/>
    </xf>
    <xf numFmtId="2" fontId="13" fillId="0" borderId="11" xfId="0" applyNumberFormat="1" applyFont="1" applyBorder="1" applyProtection="1">
      <protection hidden="1"/>
    </xf>
    <xf numFmtId="2" fontId="13" fillId="0" borderId="14" xfId="0" applyNumberFormat="1" applyFont="1" applyBorder="1" applyAlignment="1" applyProtection="1">
      <alignment wrapText="1"/>
      <protection hidden="1"/>
    </xf>
    <xf numFmtId="2" fontId="13" fillId="5" borderId="13" xfId="0" applyNumberFormat="1" applyFont="1" applyFill="1" applyBorder="1" applyAlignment="1" applyProtection="1">
      <alignment horizontal="right" wrapText="1"/>
      <protection hidden="1"/>
    </xf>
    <xf numFmtId="2" fontId="13" fillId="5" borderId="12" xfId="0" applyNumberFormat="1" applyFont="1" applyFill="1" applyBorder="1" applyAlignment="1" applyProtection="1">
      <alignment horizontal="right" wrapText="1"/>
      <protection hidden="1"/>
    </xf>
    <xf numFmtId="2" fontId="13" fillId="4" borderId="3" xfId="0" applyNumberFormat="1" applyFont="1" applyFill="1" applyBorder="1" applyProtection="1">
      <protection hidden="1"/>
    </xf>
    <xf numFmtId="2" fontId="24" fillId="3" borderId="2" xfId="0" quotePrefix="1" applyNumberFormat="1" applyFont="1" applyFill="1" applyBorder="1" applyAlignment="1" applyProtection="1">
      <alignment horizontal="center"/>
      <protection locked="0"/>
    </xf>
    <xf numFmtId="2" fontId="24" fillId="3" borderId="10" xfId="0" quotePrefix="1" applyNumberFormat="1" applyFont="1" applyFill="1" applyBorder="1" applyAlignment="1" applyProtection="1">
      <alignment horizontal="center"/>
      <protection locked="0"/>
    </xf>
    <xf numFmtId="2" fontId="13" fillId="5" borderId="6" xfId="0" applyNumberFormat="1" applyFont="1" applyFill="1" applyBorder="1" applyAlignment="1" applyProtection="1">
      <alignment horizontal="right" wrapText="1"/>
      <protection hidden="1"/>
    </xf>
    <xf numFmtId="2" fontId="13" fillId="0" borderId="10" xfId="0" applyNumberFormat="1" applyFont="1" applyBorder="1" applyProtection="1">
      <protection hidden="1"/>
    </xf>
    <xf numFmtId="2" fontId="13" fillId="4" borderId="8" xfId="0" applyNumberFormat="1" applyFont="1" applyFill="1" applyBorder="1" applyProtection="1">
      <protection hidden="1"/>
    </xf>
    <xf numFmtId="2" fontId="13" fillId="4" borderId="5" xfId="0" applyNumberFormat="1" applyFont="1" applyFill="1" applyBorder="1" applyProtection="1">
      <protection hidden="1"/>
    </xf>
    <xf numFmtId="2" fontId="13" fillId="4" borderId="3" xfId="0" applyNumberFormat="1" applyFont="1" applyFill="1" applyBorder="1" applyAlignment="1" applyProtection="1">
      <alignment horizontal="right"/>
      <protection hidden="1"/>
    </xf>
    <xf numFmtId="2" fontId="13" fillId="0" borderId="8" xfId="0" applyNumberFormat="1" applyFont="1" applyBorder="1" applyProtection="1">
      <protection hidden="1"/>
    </xf>
    <xf numFmtId="2" fontId="13" fillId="4" borderId="15" xfId="0" applyNumberFormat="1" applyFont="1" applyFill="1" applyBorder="1" applyAlignment="1" applyProtection="1">
      <alignment wrapText="1"/>
      <protection hidden="1"/>
    </xf>
    <xf numFmtId="2" fontId="13" fillId="0" borderId="9" xfId="0" applyNumberFormat="1" applyFont="1" applyBorder="1" applyAlignment="1" applyProtection="1">
      <alignment wrapText="1"/>
      <protection hidden="1"/>
    </xf>
    <xf numFmtId="2" fontId="13" fillId="0" borderId="2" xfId="0" applyNumberFormat="1" applyFont="1" applyBorder="1" applyAlignment="1" applyProtection="1">
      <alignment wrapText="1"/>
      <protection hidden="1"/>
    </xf>
    <xf numFmtId="2" fontId="26" fillId="4" borderId="2" xfId="0" applyNumberFormat="1" applyFont="1" applyFill="1" applyBorder="1" applyProtection="1">
      <protection hidden="1"/>
    </xf>
    <xf numFmtId="2" fontId="13" fillId="5" borderId="8" xfId="0" applyNumberFormat="1" applyFont="1" applyFill="1" applyBorder="1" applyAlignment="1" applyProtection="1">
      <alignment horizontal="right" wrapText="1"/>
      <protection hidden="1"/>
    </xf>
    <xf numFmtId="2" fontId="16" fillId="4" borderId="2" xfId="0" applyNumberFormat="1" applyFont="1" applyFill="1" applyBorder="1" applyProtection="1">
      <protection hidden="1"/>
    </xf>
    <xf numFmtId="2" fontId="13" fillId="0" borderId="2" xfId="0" applyNumberFormat="1" applyFont="1" applyBorder="1" applyAlignment="1" applyProtection="1">
      <alignment horizontal="left"/>
      <protection hidden="1"/>
    </xf>
    <xf numFmtId="2" fontId="13" fillId="0" borderId="3" xfId="0" applyNumberFormat="1" applyFont="1" applyBorder="1" applyAlignment="1" applyProtection="1">
      <alignment horizontal="left"/>
      <protection hidden="1"/>
    </xf>
    <xf numFmtId="2" fontId="13" fillId="0" borderId="7" xfId="0" applyNumberFormat="1" applyFont="1" applyBorder="1" applyAlignment="1" applyProtection="1">
      <alignment horizontal="left"/>
      <protection hidden="1"/>
    </xf>
    <xf numFmtId="2" fontId="23" fillId="0" borderId="2" xfId="0" applyNumberFormat="1" applyFont="1" applyBorder="1" applyAlignment="1" applyProtection="1">
      <alignment vertical="center"/>
      <protection hidden="1"/>
    </xf>
    <xf numFmtId="2" fontId="13" fillId="5" borderId="4" xfId="0" applyNumberFormat="1" applyFont="1" applyFill="1" applyBorder="1" applyAlignment="1" applyProtection="1">
      <alignment horizontal="right" wrapText="1"/>
      <protection hidden="1"/>
    </xf>
    <xf numFmtId="2" fontId="22" fillId="0" borderId="3" xfId="12" applyNumberFormat="1" applyFont="1" applyBorder="1" applyAlignment="1">
      <alignment horizontal="left" vertical="center"/>
    </xf>
    <xf numFmtId="2" fontId="22" fillId="0" borderId="3" xfId="12" applyNumberFormat="1" applyFont="1" applyBorder="1" applyAlignment="1" applyProtection="1">
      <alignment horizontal="left" vertical="center"/>
      <protection hidden="1"/>
    </xf>
    <xf numFmtId="2" fontId="22" fillId="0" borderId="4" xfId="12" applyNumberFormat="1" applyFont="1" applyBorder="1" applyAlignment="1" applyProtection="1">
      <alignment horizontal="left" vertical="center"/>
      <protection hidden="1"/>
    </xf>
    <xf numFmtId="2" fontId="13" fillId="2" borderId="12" xfId="12" applyNumberFormat="1" applyFont="1" applyFill="1" applyBorder="1" applyAlignment="1" applyProtection="1">
      <alignment horizontal="left" vertical="top"/>
      <protection hidden="1"/>
    </xf>
    <xf numFmtId="2" fontId="13" fillId="2" borderId="7" xfId="12" applyNumberFormat="1" applyFont="1" applyFill="1" applyBorder="1" applyAlignment="1" applyProtection="1">
      <alignment horizontal="left" vertical="top"/>
      <protection hidden="1"/>
    </xf>
    <xf numFmtId="2" fontId="16" fillId="0" borderId="3" xfId="12" applyNumberFormat="1" applyFont="1" applyBorder="1" applyAlignment="1">
      <alignment horizontal="left" vertical="top"/>
    </xf>
    <xf numFmtId="2" fontId="16" fillId="0" borderId="4" xfId="12" applyNumberFormat="1" applyFont="1" applyBorder="1" applyProtection="1">
      <protection hidden="1"/>
    </xf>
    <xf numFmtId="2" fontId="24" fillId="3" borderId="15" xfId="11" applyNumberFormat="1" applyFont="1" applyFill="1" applyBorder="1" applyAlignment="1" applyProtection="1">
      <alignment horizontal="center" vertical="center"/>
      <protection locked="0"/>
    </xf>
    <xf numFmtId="2" fontId="24" fillId="3" borderId="1" xfId="11" applyNumberFormat="1" applyFont="1" applyFill="1" applyBorder="1" applyAlignment="1" applyProtection="1">
      <alignment horizontal="center" vertical="center"/>
      <protection locked="0"/>
    </xf>
    <xf numFmtId="2" fontId="13" fillId="2" borderId="11" xfId="0" applyNumberFormat="1" applyFont="1" applyFill="1" applyBorder="1" applyAlignment="1">
      <alignment vertical="center"/>
    </xf>
    <xf numFmtId="2" fontId="13" fillId="2" borderId="5" xfId="0" applyNumberFormat="1" applyFont="1" applyFill="1" applyBorder="1" applyAlignment="1">
      <alignment vertical="center"/>
    </xf>
    <xf numFmtId="2" fontId="13" fillId="2" borderId="5" xfId="0" applyNumberFormat="1" applyFont="1" applyFill="1" applyBorder="1" applyAlignment="1" applyProtection="1">
      <alignment vertical="center"/>
      <protection hidden="1"/>
    </xf>
    <xf numFmtId="2" fontId="13" fillId="2" borderId="6" xfId="12" applyNumberFormat="1" applyFont="1" applyFill="1" applyBorder="1" applyAlignment="1" applyProtection="1">
      <alignment horizontal="left" vertical="top"/>
      <protection hidden="1"/>
    </xf>
    <xf numFmtId="2" fontId="16" fillId="0" borderId="8" xfId="12" applyNumberFormat="1" applyFont="1" applyBorder="1" applyProtection="1">
      <protection hidden="1"/>
    </xf>
    <xf numFmtId="2" fontId="3" fillId="2" borderId="7" xfId="12" applyNumberFormat="1" applyFont="1" applyFill="1" applyBorder="1" applyAlignment="1" applyProtection="1">
      <alignment horizontal="left" vertical="top"/>
      <protection hidden="1"/>
    </xf>
    <xf numFmtId="2" fontId="3" fillId="2" borderId="12" xfId="12" applyNumberFormat="1" applyFont="1" applyFill="1" applyBorder="1" applyAlignment="1" applyProtection="1">
      <alignment horizontal="left" vertical="top"/>
      <protection hidden="1"/>
    </xf>
    <xf numFmtId="2" fontId="3" fillId="2" borderId="6" xfId="12" applyNumberFormat="1" applyFont="1" applyFill="1" applyBorder="1" applyAlignment="1" applyProtection="1">
      <alignment horizontal="left" vertical="top"/>
      <protection hidden="1"/>
    </xf>
    <xf numFmtId="2" fontId="16" fillId="0" borderId="5" xfId="12" applyNumberFormat="1" applyFont="1" applyBorder="1" applyProtection="1">
      <protection hidden="1"/>
    </xf>
    <xf numFmtId="2" fontId="16" fillId="0" borderId="3" xfId="12" applyNumberFormat="1" applyFont="1" applyBorder="1" applyAlignment="1">
      <alignment vertical="top"/>
    </xf>
    <xf numFmtId="2" fontId="16" fillId="0" borderId="8" xfId="12" applyNumberFormat="1" applyFont="1" applyBorder="1" applyAlignment="1" applyProtection="1">
      <alignment vertical="top"/>
      <protection hidden="1"/>
    </xf>
    <xf numFmtId="2" fontId="16" fillId="0" borderId="4" xfId="12" applyNumberFormat="1" applyFont="1" applyBorder="1" applyAlignment="1" applyProtection="1">
      <alignment vertical="top"/>
      <protection hidden="1"/>
    </xf>
    <xf numFmtId="2" fontId="13" fillId="0" borderId="11" xfId="12" applyNumberFormat="1" applyFont="1" applyBorder="1" applyAlignment="1">
      <alignment horizontal="left" vertical="top"/>
    </xf>
    <xf numFmtId="2" fontId="13" fillId="0" borderId="5" xfId="12" applyNumberFormat="1" applyFont="1" applyBorder="1" applyAlignment="1">
      <alignment horizontal="left" vertical="top"/>
    </xf>
    <xf numFmtId="2" fontId="13" fillId="5" borderId="7" xfId="0" applyNumberFormat="1" applyFont="1" applyFill="1" applyBorder="1" applyAlignment="1" applyProtection="1">
      <alignment horizontal="center" vertical="center"/>
      <protection hidden="1"/>
    </xf>
    <xf numFmtId="2" fontId="13" fillId="5" borderId="12" xfId="0" applyNumberFormat="1" applyFont="1" applyFill="1" applyBorder="1" applyAlignment="1" applyProtection="1">
      <alignment horizontal="center" vertical="center"/>
      <protection hidden="1"/>
    </xf>
    <xf numFmtId="2" fontId="16" fillId="0" borderId="2" xfId="12" applyNumberFormat="1" applyFont="1" applyBorder="1" applyAlignment="1">
      <alignment horizontal="left" vertical="center"/>
    </xf>
    <xf numFmtId="2" fontId="16" fillId="0" borderId="3" xfId="12" applyNumberFormat="1" applyFont="1" applyBorder="1" applyAlignment="1">
      <alignment horizontal="left" vertical="center"/>
    </xf>
    <xf numFmtId="2" fontId="16" fillId="0" borderId="4" xfId="12" applyNumberFormat="1" applyFont="1" applyBorder="1" applyAlignment="1">
      <alignment horizontal="left" vertical="top"/>
    </xf>
    <xf numFmtId="2" fontId="16" fillId="0" borderId="3" xfId="12" applyNumberFormat="1" applyFont="1" applyBorder="1" applyAlignment="1" applyProtection="1">
      <alignment vertical="top"/>
      <protection hidden="1"/>
    </xf>
    <xf numFmtId="2" fontId="13" fillId="2" borderId="7" xfId="12" applyNumberFormat="1" applyFont="1" applyFill="1" applyBorder="1" applyAlignment="1" applyProtection="1">
      <alignment vertical="top"/>
      <protection hidden="1"/>
    </xf>
    <xf numFmtId="2" fontId="13" fillId="2" borderId="12" xfId="12" applyNumberFormat="1" applyFont="1" applyFill="1" applyBorder="1" applyAlignment="1" applyProtection="1">
      <alignment vertical="top"/>
      <protection hidden="1"/>
    </xf>
    <xf numFmtId="2" fontId="13" fillId="2" borderId="6" xfId="12" applyNumberFormat="1" applyFont="1" applyFill="1" applyBorder="1" applyAlignment="1" applyProtection="1">
      <alignment vertical="top"/>
      <protection hidden="1"/>
    </xf>
    <xf numFmtId="2" fontId="27" fillId="0" borderId="3" xfId="12" applyNumberFormat="1" applyFont="1" applyBorder="1" applyAlignment="1">
      <alignment horizontal="center" vertical="top"/>
    </xf>
    <xf numFmtId="2" fontId="27" fillId="0" borderId="5" xfId="12" applyNumberFormat="1" applyFont="1" applyBorder="1" applyAlignment="1" applyProtection="1">
      <alignment horizontal="center" vertical="top"/>
      <protection hidden="1"/>
    </xf>
    <xf numFmtId="2" fontId="27" fillId="0" borderId="4" xfId="12" applyNumberFormat="1" applyFont="1" applyBorder="1" applyAlignment="1" applyProtection="1">
      <alignment horizontal="center" vertical="top"/>
      <protection hidden="1"/>
    </xf>
    <xf numFmtId="2" fontId="13" fillId="0" borderId="3" xfId="12" applyNumberFormat="1" applyFont="1" applyBorder="1" applyAlignment="1">
      <alignment horizontal="left" vertical="center" wrapText="1"/>
    </xf>
    <xf numFmtId="2" fontId="13" fillId="0" borderId="3" xfId="13" applyNumberFormat="1" applyFont="1" applyBorder="1" applyAlignment="1">
      <alignment horizontal="left" vertical="top" wrapText="1"/>
    </xf>
    <xf numFmtId="2" fontId="16" fillId="0" borderId="3" xfId="13" applyNumberFormat="1" applyFont="1" applyBorder="1"/>
    <xf numFmtId="2" fontId="16" fillId="0" borderId="4" xfId="13" applyNumberFormat="1" applyFont="1" applyBorder="1" applyProtection="1">
      <protection hidden="1"/>
    </xf>
    <xf numFmtId="2" fontId="28" fillId="0" borderId="3" xfId="12" applyNumberFormat="1" applyFont="1" applyBorder="1" applyAlignment="1">
      <alignment vertical="top"/>
    </xf>
    <xf numFmtId="2" fontId="28" fillId="0" borderId="4" xfId="12" applyNumberFormat="1" applyFont="1" applyBorder="1" applyAlignment="1" applyProtection="1">
      <alignment vertical="top"/>
      <protection hidden="1"/>
    </xf>
    <xf numFmtId="2" fontId="16" fillId="2" borderId="3" xfId="0" quotePrefix="1" applyNumberFormat="1" applyFont="1" applyFill="1" applyBorder="1" applyAlignment="1">
      <alignment horizontal="center" vertical="center"/>
    </xf>
    <xf numFmtId="2" fontId="16" fillId="2" borderId="5" xfId="0" quotePrefix="1" applyNumberFormat="1" applyFont="1" applyFill="1" applyBorder="1" applyAlignment="1" applyProtection="1">
      <alignment horizontal="center" vertical="center"/>
      <protection hidden="1"/>
    </xf>
    <xf numFmtId="2" fontId="16" fillId="2" borderId="4" xfId="0" quotePrefix="1" applyNumberFormat="1" applyFont="1" applyFill="1" applyBorder="1" applyAlignment="1" applyProtection="1">
      <alignment horizontal="center" vertical="center"/>
      <protection hidden="1"/>
    </xf>
    <xf numFmtId="2" fontId="29" fillId="0" borderId="3" xfId="13" applyNumberFormat="1" applyFont="1" applyBorder="1" applyAlignment="1">
      <alignment horizontal="left" vertical="center"/>
    </xf>
    <xf numFmtId="2" fontId="29" fillId="0" borderId="3" xfId="13" applyNumberFormat="1" applyFont="1" applyBorder="1" applyAlignment="1" applyProtection="1">
      <alignment horizontal="left" vertical="center"/>
      <protection hidden="1"/>
    </xf>
    <xf numFmtId="2" fontId="29" fillId="0" borderId="4" xfId="13" applyNumberFormat="1" applyFont="1" applyBorder="1" applyAlignment="1" applyProtection="1">
      <alignment horizontal="left" vertical="center"/>
      <protection hidden="1"/>
    </xf>
    <xf numFmtId="2" fontId="13" fillId="5" borderId="4" xfId="0" applyNumberFormat="1" applyFont="1" applyFill="1" applyBorder="1" applyAlignment="1" applyProtection="1">
      <alignment horizontal="center" vertical="center"/>
      <protection hidden="1"/>
    </xf>
    <xf numFmtId="2" fontId="22" fillId="0" borderId="2" xfId="0" applyNumberFormat="1" applyFont="1" applyBorder="1" applyAlignment="1">
      <alignment vertical="top"/>
    </xf>
    <xf numFmtId="2" fontId="22" fillId="0" borderId="3" xfId="0" applyNumberFormat="1" applyFont="1" applyBorder="1" applyAlignment="1">
      <alignment vertical="top"/>
    </xf>
    <xf numFmtId="2" fontId="22" fillId="0" borderId="4" xfId="0" applyNumberFormat="1" applyFont="1" applyBorder="1" applyAlignment="1">
      <alignment vertical="top"/>
    </xf>
    <xf numFmtId="2" fontId="18" fillId="0" borderId="3" xfId="9" applyNumberFormat="1" applyBorder="1" applyAlignment="1" applyProtection="1">
      <alignment horizontal="left" vertical="center"/>
    </xf>
    <xf numFmtId="2" fontId="23" fillId="0" borderId="13" xfId="0" applyNumberFormat="1" applyFont="1" applyBorder="1" applyAlignment="1">
      <alignment wrapText="1"/>
    </xf>
    <xf numFmtId="2" fontId="23" fillId="0" borderId="12" xfId="0" applyNumberFormat="1" applyFont="1" applyBorder="1" applyAlignment="1">
      <alignment wrapText="1"/>
    </xf>
    <xf numFmtId="2" fontId="13" fillId="0" borderId="1" xfId="0" applyNumberFormat="1" applyFont="1" applyBorder="1" applyAlignment="1">
      <alignment horizontal="center" vertical="center" wrapText="1"/>
    </xf>
    <xf numFmtId="2" fontId="16" fillId="5" borderId="2" xfId="0" applyNumberFormat="1" applyFont="1" applyFill="1" applyBorder="1" applyAlignment="1">
      <alignment vertical="center"/>
    </xf>
    <xf numFmtId="2" fontId="16" fillId="5" borderId="7" xfId="0" applyNumberFormat="1" applyFont="1" applyFill="1" applyBorder="1" applyAlignment="1">
      <alignment vertical="center"/>
    </xf>
    <xf numFmtId="2" fontId="13" fillId="0" borderId="15" xfId="0" applyNumberFormat="1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left" vertical="center" wrapText="1"/>
    </xf>
    <xf numFmtId="2" fontId="13" fillId="3" borderId="10" xfId="11" applyNumberFormat="1" applyFont="1" applyFill="1" applyBorder="1" applyAlignment="1" applyProtection="1">
      <alignment horizontal="center" vertical="center"/>
      <protection locked="0"/>
    </xf>
    <xf numFmtId="2" fontId="16" fillId="0" borderId="2" xfId="0" applyNumberFormat="1" applyFont="1" applyBorder="1" applyAlignment="1">
      <alignment horizontal="left" vertical="center" wrapText="1"/>
    </xf>
    <xf numFmtId="2" fontId="13" fillId="3" borderId="15" xfId="11" applyNumberFormat="1" applyFont="1" applyFill="1" applyBorder="1" applyAlignment="1" applyProtection="1">
      <alignment horizontal="center" vertical="center"/>
      <protection locked="0"/>
    </xf>
    <xf numFmtId="2" fontId="16" fillId="5" borderId="6" xfId="0" applyNumberFormat="1" applyFont="1" applyFill="1" applyBorder="1" applyAlignment="1" applyProtection="1">
      <alignment vertical="center"/>
      <protection hidden="1"/>
    </xf>
    <xf numFmtId="2" fontId="16" fillId="5" borderId="9" xfId="0" applyNumberFormat="1" applyFont="1" applyFill="1" applyBorder="1" applyAlignment="1" applyProtection="1">
      <alignment vertical="center"/>
      <protection hidden="1"/>
    </xf>
    <xf numFmtId="2" fontId="16" fillId="5" borderId="14" xfId="0" applyNumberFormat="1" applyFont="1" applyFill="1" applyBorder="1" applyAlignment="1" applyProtection="1">
      <alignment vertical="center"/>
      <protection hidden="1"/>
    </xf>
    <xf numFmtId="2" fontId="16" fillId="5" borderId="3" xfId="0" applyNumberFormat="1" applyFont="1" applyFill="1" applyBorder="1" applyAlignment="1" applyProtection="1">
      <alignment vertical="center"/>
      <protection hidden="1"/>
    </xf>
    <xf numFmtId="2" fontId="31" fillId="6" borderId="16" xfId="6" applyNumberFormat="1" applyFont="1" applyFill="1" applyBorder="1" applyAlignment="1" applyProtection="1">
      <alignment horizontal="center" vertical="center"/>
    </xf>
    <xf numFmtId="2" fontId="31" fillId="6" borderId="17" xfId="6" applyNumberFormat="1" applyFont="1" applyFill="1" applyBorder="1" applyAlignment="1" applyProtection="1">
      <alignment horizontal="center" vertical="center"/>
    </xf>
    <xf numFmtId="164" fontId="0" fillId="0" borderId="10" xfId="7" applyFont="1" applyBorder="1"/>
    <xf numFmtId="164" fontId="0" fillId="0" borderId="8" xfId="7" applyFont="1" applyBorder="1"/>
    <xf numFmtId="164" fontId="0" fillId="0" borderId="7" xfId="7" applyFont="1" applyBorder="1"/>
    <xf numFmtId="164" fontId="7" fillId="0" borderId="13" xfId="7" applyFont="1" applyBorder="1" applyAlignment="1">
      <alignment horizontal="left"/>
    </xf>
    <xf numFmtId="164" fontId="0" fillId="0" borderId="12" xfId="7" applyFont="1" applyBorder="1"/>
    <xf numFmtId="164" fontId="8" fillId="0" borderId="12" xfId="7" applyFont="1" applyBorder="1" applyAlignment="1">
      <alignment horizontal="right"/>
    </xf>
    <xf numFmtId="164" fontId="9" fillId="0" borderId="13" xfId="7" applyFont="1" applyBorder="1" applyAlignment="1">
      <alignment horizontal="center" vertical="center" wrapText="1"/>
    </xf>
    <xf numFmtId="164" fontId="0" fillId="0" borderId="12" xfId="7" applyFont="1" applyBorder="1" applyProtection="1">
      <protection hidden="1"/>
    </xf>
    <xf numFmtId="164" fontId="0" fillId="0" borderId="13" xfId="7" applyFont="1" applyBorder="1"/>
    <xf numFmtId="0" fontId="31" fillId="6" borderId="1" xfId="12" applyFont="1" applyFill="1" applyBorder="1" applyAlignment="1" applyProtection="1">
      <alignment horizontal="center" vertical="center" wrapText="1"/>
      <protection hidden="1"/>
    </xf>
    <xf numFmtId="0" fontId="31" fillId="6" borderId="18" xfId="0" applyFont="1" applyFill="1" applyBorder="1" applyAlignment="1">
      <alignment horizontal="center" vertical="center"/>
    </xf>
    <xf numFmtId="0" fontId="8" fillId="0" borderId="0" xfId="0" applyFont="1"/>
    <xf numFmtId="0" fontId="16" fillId="0" borderId="1" xfId="0" applyFont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wrapText="1"/>
      <protection hidden="1"/>
    </xf>
    <xf numFmtId="0" fontId="35" fillId="0" borderId="1" xfId="9" applyFont="1" applyBorder="1" applyAlignment="1" applyProtection="1">
      <alignment horizontal="center" vertical="center"/>
      <protection locked="0"/>
    </xf>
    <xf numFmtId="2" fontId="13" fillId="7" borderId="4" xfId="0" applyNumberFormat="1" applyFont="1" applyFill="1" applyBorder="1" applyAlignment="1" applyProtection="1">
      <alignment horizontal="center" vertical="center"/>
      <protection hidden="1"/>
    </xf>
    <xf numFmtId="2" fontId="13" fillId="7" borderId="1" xfId="0" applyNumberFormat="1" applyFont="1" applyFill="1" applyBorder="1" applyAlignment="1" applyProtection="1">
      <alignment horizontal="center" vertical="center"/>
      <protection hidden="1"/>
    </xf>
    <xf numFmtId="2" fontId="13" fillId="0" borderId="3" xfId="0" applyNumberFormat="1" applyFont="1" applyFill="1" applyBorder="1" applyProtection="1">
      <protection hidden="1"/>
    </xf>
    <xf numFmtId="2" fontId="18" fillId="0" borderId="2" xfId="9" applyNumberFormat="1" applyBorder="1" applyProtection="1">
      <protection locked="0"/>
    </xf>
    <xf numFmtId="2" fontId="18" fillId="0" borderId="11" xfId="9" applyNumberFormat="1" applyFill="1" applyBorder="1" applyProtection="1"/>
    <xf numFmtId="9" fontId="13" fillId="0" borderId="5" xfId="15" applyFont="1" applyBorder="1" applyAlignment="1" applyProtection="1">
      <alignment horizontal="center"/>
      <protection hidden="1"/>
    </xf>
    <xf numFmtId="2" fontId="22" fillId="0" borderId="2" xfId="12" applyNumberFormat="1" applyFont="1" applyBorder="1" applyAlignment="1">
      <alignment vertical="center"/>
    </xf>
    <xf numFmtId="2" fontId="16" fillId="0" borderId="2" xfId="12" applyNumberFormat="1" applyFont="1" applyBorder="1" applyAlignment="1">
      <alignment vertical="center"/>
    </xf>
    <xf numFmtId="2" fontId="27" fillId="0" borderId="2" xfId="12" applyNumberFormat="1" applyFont="1" applyBorder="1" applyAlignment="1">
      <alignment vertical="center"/>
    </xf>
    <xf numFmtId="2" fontId="16" fillId="0" borderId="2" xfId="13" applyNumberFormat="1" applyFont="1" applyBorder="1" applyAlignment="1">
      <alignment vertical="center"/>
    </xf>
    <xf numFmtId="2" fontId="16" fillId="0" borderId="2" xfId="12" applyNumberFormat="1" applyFont="1" applyBorder="1" applyAlignment="1">
      <alignment vertical="center" wrapText="1"/>
    </xf>
    <xf numFmtId="2" fontId="16" fillId="2" borderId="2" xfId="0" quotePrefix="1" applyNumberFormat="1" applyFont="1" applyFill="1" applyBorder="1" applyAlignment="1">
      <alignment vertical="center"/>
    </xf>
    <xf numFmtId="2" fontId="29" fillId="0" borderId="2" xfId="13" applyNumberFormat="1" applyFont="1" applyBorder="1" applyAlignment="1">
      <alignment vertical="center"/>
    </xf>
    <xf numFmtId="2" fontId="16" fillId="0" borderId="4" xfId="12" applyNumberFormat="1" applyFont="1" applyBorder="1" applyAlignment="1">
      <alignment horizontal="left" vertical="center"/>
    </xf>
    <xf numFmtId="2" fontId="13" fillId="8" borderId="4" xfId="12" applyNumberFormat="1" applyFont="1" applyFill="1" applyBorder="1" applyAlignment="1" applyProtection="1">
      <alignment horizontal="center" vertical="top"/>
      <protection hidden="1"/>
    </xf>
    <xf numFmtId="2" fontId="13" fillId="8" borderId="6" xfId="12" applyNumberFormat="1" applyFont="1" applyFill="1" applyBorder="1" applyAlignment="1" applyProtection="1">
      <alignment horizontal="center" vertical="center"/>
      <protection hidden="1"/>
    </xf>
    <xf numFmtId="2" fontId="13" fillId="8" borderId="4" xfId="12" applyNumberFormat="1" applyFont="1" applyFill="1" applyBorder="1" applyAlignment="1" applyProtection="1">
      <alignment horizontal="center" vertical="center"/>
      <protection hidden="1"/>
    </xf>
    <xf numFmtId="2" fontId="16" fillId="8" borderId="8" xfId="12" applyNumberFormat="1" applyFont="1" applyFill="1" applyBorder="1" applyAlignment="1">
      <alignment horizontal="center" vertical="top"/>
    </xf>
    <xf numFmtId="2" fontId="13" fillId="8" borderId="10" xfId="12" applyNumberFormat="1" applyFont="1" applyFill="1" applyBorder="1" applyAlignment="1">
      <alignment horizontal="center" vertical="center"/>
    </xf>
    <xf numFmtId="2" fontId="13" fillId="8" borderId="2" xfId="12" applyNumberFormat="1" applyFont="1" applyFill="1" applyBorder="1" applyAlignment="1">
      <alignment horizontal="center" vertical="center"/>
    </xf>
    <xf numFmtId="2" fontId="13" fillId="8" borderId="2" xfId="12" applyNumberFormat="1" applyFont="1" applyFill="1" applyBorder="1" applyAlignment="1">
      <alignment horizontal="center"/>
    </xf>
    <xf numFmtId="2" fontId="13" fillId="8" borderId="11" xfId="12" applyNumberFormat="1" applyFont="1" applyFill="1" applyBorder="1" applyAlignment="1">
      <alignment horizontal="right" vertical="top"/>
    </xf>
    <xf numFmtId="2" fontId="13" fillId="8" borderId="2" xfId="12" applyNumberFormat="1" applyFont="1" applyFill="1" applyBorder="1" applyAlignment="1">
      <alignment vertical="center" wrapText="1"/>
    </xf>
    <xf numFmtId="2" fontId="13" fillId="8" borderId="2" xfId="0" applyNumberFormat="1" applyFont="1" applyFill="1" applyBorder="1" applyAlignment="1">
      <alignment horizontal="center" vertical="center"/>
    </xf>
    <xf numFmtId="2" fontId="2" fillId="8" borderId="4" xfId="12" applyNumberFormat="1" applyFont="1" applyFill="1" applyBorder="1" applyAlignment="1" applyProtection="1">
      <alignment horizontal="center" vertical="center"/>
      <protection hidden="1"/>
    </xf>
    <xf numFmtId="2" fontId="13" fillId="8" borderId="2" xfId="12" applyNumberFormat="1" applyFont="1" applyFill="1" applyBorder="1" applyAlignment="1">
      <alignment horizontal="right" vertical="center"/>
    </xf>
    <xf numFmtId="2" fontId="13" fillId="8" borderId="2" xfId="12" applyNumberFormat="1" applyFont="1" applyFill="1" applyBorder="1" applyAlignment="1">
      <alignment horizontal="right" vertical="top" wrapText="1"/>
    </xf>
    <xf numFmtId="2" fontId="13" fillId="8" borderId="10" xfId="12" applyNumberFormat="1" applyFont="1" applyFill="1" applyBorder="1" applyAlignment="1">
      <alignment horizontal="right" vertical="center"/>
    </xf>
    <xf numFmtId="2" fontId="13" fillId="8" borderId="11" xfId="12" applyNumberFormat="1" applyFont="1" applyFill="1" applyBorder="1" applyAlignment="1">
      <alignment horizontal="right" vertical="top" wrapText="1"/>
    </xf>
    <xf numFmtId="2" fontId="13" fillId="8" borderId="2" xfId="12" applyNumberFormat="1" applyFont="1" applyFill="1" applyBorder="1" applyAlignment="1">
      <alignment horizontal="right" vertical="top"/>
    </xf>
    <xf numFmtId="2" fontId="13" fillId="8" borderId="2" xfId="12" applyNumberFormat="1" applyFont="1" applyFill="1" applyBorder="1" applyAlignment="1">
      <alignment horizontal="right" vertical="center" wrapText="1"/>
    </xf>
    <xf numFmtId="2" fontId="13" fillId="8" borderId="9" xfId="0" applyNumberFormat="1" applyFont="1" applyFill="1" applyBorder="1" applyAlignment="1" applyProtection="1">
      <alignment horizontal="center" vertical="center"/>
      <protection hidden="1"/>
    </xf>
    <xf numFmtId="2" fontId="13" fillId="8" borderId="4" xfId="0" applyNumberFormat="1" applyFont="1" applyFill="1" applyBorder="1" applyAlignment="1" applyProtection="1">
      <alignment horizontal="center" vertical="center"/>
      <protection hidden="1"/>
    </xf>
    <xf numFmtId="2" fontId="13" fillId="8" borderId="13" xfId="0" applyNumberFormat="1" applyFont="1" applyFill="1" applyBorder="1" applyAlignment="1" applyProtection="1">
      <alignment horizontal="right"/>
      <protection hidden="1"/>
    </xf>
    <xf numFmtId="2" fontId="13" fillId="8" borderId="14" xfId="0" applyNumberFormat="1" applyFont="1" applyFill="1" applyBorder="1" applyProtection="1">
      <protection hidden="1"/>
    </xf>
    <xf numFmtId="2" fontId="13" fillId="8" borderId="13" xfId="0" applyNumberFormat="1" applyFont="1" applyFill="1" applyBorder="1" applyProtection="1">
      <protection hidden="1"/>
    </xf>
    <xf numFmtId="2" fontId="13" fillId="8" borderId="11" xfId="0" applyNumberFormat="1" applyFont="1" applyFill="1" applyBorder="1" applyAlignment="1" applyProtection="1">
      <alignment horizontal="right"/>
      <protection hidden="1"/>
    </xf>
    <xf numFmtId="2" fontId="13" fillId="8" borderId="10" xfId="0" applyNumberFormat="1" applyFont="1" applyFill="1" applyBorder="1" applyAlignment="1" applyProtection="1">
      <alignment horizontal="right"/>
      <protection hidden="1"/>
    </xf>
    <xf numFmtId="2" fontId="13" fillId="8" borderId="4" xfId="0" applyNumberFormat="1" applyFont="1" applyFill="1" applyBorder="1" applyAlignment="1" applyProtection="1">
      <alignment horizontal="right"/>
      <protection hidden="1"/>
    </xf>
    <xf numFmtId="2" fontId="13" fillId="8" borderId="2" xfId="0" applyNumberFormat="1" applyFont="1" applyFill="1" applyBorder="1" applyAlignment="1" applyProtection="1">
      <alignment wrapText="1"/>
      <protection hidden="1"/>
    </xf>
    <xf numFmtId="2" fontId="13" fillId="8" borderId="2" xfId="0" applyNumberFormat="1" applyFont="1" applyFill="1" applyBorder="1" applyAlignment="1" applyProtection="1">
      <alignment horizontal="right"/>
      <protection hidden="1"/>
    </xf>
    <xf numFmtId="2" fontId="13" fillId="8" borderId="8" xfId="0" applyNumberFormat="1" applyFont="1" applyFill="1" applyBorder="1" applyAlignment="1" applyProtection="1">
      <alignment horizontal="right"/>
      <protection hidden="1"/>
    </xf>
    <xf numFmtId="2" fontId="13" fillId="8" borderId="3" xfId="0" applyNumberFormat="1" applyFont="1" applyFill="1" applyBorder="1" applyAlignment="1" applyProtection="1">
      <alignment horizontal="right"/>
      <protection hidden="1"/>
    </xf>
    <xf numFmtId="2" fontId="13" fillId="8" borderId="2" xfId="0" applyNumberFormat="1" applyFont="1" applyFill="1" applyBorder="1" applyProtection="1">
      <protection hidden="1"/>
    </xf>
    <xf numFmtId="2" fontId="19" fillId="8" borderId="11" xfId="6" applyNumberFormat="1" applyFont="1" applyFill="1" applyBorder="1" applyAlignment="1" applyProtection="1">
      <alignment horizontal="right"/>
      <protection hidden="1"/>
    </xf>
    <xf numFmtId="2" fontId="21" fillId="8" borderId="4" xfId="6" applyNumberFormat="1" applyFont="1" applyFill="1" applyBorder="1" applyAlignment="1" applyProtection="1">
      <alignment horizontal="left"/>
      <protection hidden="1"/>
    </xf>
    <xf numFmtId="2" fontId="19" fillId="8" borderId="2" xfId="6" applyNumberFormat="1" applyFont="1" applyFill="1" applyBorder="1" applyAlignment="1" applyProtection="1">
      <alignment horizontal="right"/>
      <protection hidden="1"/>
    </xf>
    <xf numFmtId="2" fontId="19" fillId="8" borderId="11" xfId="6" applyNumberFormat="1" applyFont="1" applyFill="1" applyBorder="1" applyAlignment="1" applyProtection="1">
      <alignment horizontal="right" wrapText="1" indent="1"/>
      <protection hidden="1"/>
    </xf>
    <xf numFmtId="2" fontId="13" fillId="8" borderId="2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Border="1"/>
    <xf numFmtId="2" fontId="34" fillId="0" borderId="0" xfId="0" applyNumberFormat="1" applyFont="1" applyBorder="1"/>
    <xf numFmtId="2" fontId="33" fillId="0" borderId="0" xfId="0" applyNumberFormat="1" applyFont="1" applyBorder="1"/>
    <xf numFmtId="2" fontId="6" fillId="0" borderId="0" xfId="0" applyNumberFormat="1" applyFont="1" applyBorder="1"/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left"/>
      <protection hidden="1"/>
    </xf>
    <xf numFmtId="2" fontId="8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right"/>
    </xf>
    <xf numFmtId="2" fontId="8" fillId="0" borderId="0" xfId="0" applyNumberFormat="1" applyFont="1" applyBorder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2" fontId="13" fillId="0" borderId="0" xfId="0" applyNumberFormat="1" applyFont="1" applyBorder="1"/>
    <xf numFmtId="2" fontId="13" fillId="0" borderId="0" xfId="0" applyNumberFormat="1" applyFont="1" applyBorder="1" applyAlignment="1">
      <alignment vertical="center"/>
    </xf>
    <xf numFmtId="2" fontId="13" fillId="2" borderId="0" xfId="0" applyNumberFormat="1" applyFont="1" applyFill="1" applyBorder="1" applyAlignment="1" applyProtection="1">
      <alignment horizontal="right" wrapText="1"/>
      <protection hidden="1"/>
    </xf>
    <xf numFmtId="2" fontId="24" fillId="2" borderId="0" xfId="0" applyNumberFormat="1" applyFont="1" applyFill="1" applyBorder="1" applyProtection="1">
      <protection hidden="1"/>
    </xf>
    <xf numFmtId="2" fontId="13" fillId="0" borderId="0" xfId="0" applyNumberFormat="1" applyFont="1" applyBorder="1" applyAlignment="1">
      <alignment wrapText="1"/>
    </xf>
    <xf numFmtId="2" fontId="13" fillId="2" borderId="0" xfId="0" applyNumberFormat="1" applyFont="1" applyFill="1" applyBorder="1" applyProtection="1">
      <protection hidden="1"/>
    </xf>
    <xf numFmtId="2" fontId="23" fillId="0" borderId="0" xfId="0" applyNumberFormat="1" applyFont="1" applyBorder="1" applyAlignment="1" applyProtection="1">
      <alignment horizontal="left" vertical="center"/>
      <protection hidden="1"/>
    </xf>
    <xf numFmtId="2" fontId="13" fillId="4" borderId="0" xfId="0" applyNumberFormat="1" applyFont="1" applyFill="1" applyBorder="1" applyProtection="1">
      <protection hidden="1"/>
    </xf>
    <xf numFmtId="2" fontId="13" fillId="0" borderId="0" xfId="0" applyNumberFormat="1" applyFont="1" applyBorder="1" applyProtection="1">
      <protection hidden="1"/>
    </xf>
    <xf numFmtId="2" fontId="13" fillId="5" borderId="0" xfId="0" applyNumberFormat="1" applyFont="1" applyFill="1" applyBorder="1" applyAlignment="1" applyProtection="1">
      <alignment horizontal="right" wrapText="1"/>
      <protection hidden="1"/>
    </xf>
    <xf numFmtId="2" fontId="24" fillId="5" borderId="0" xfId="0" applyNumberFormat="1" applyFont="1" applyFill="1" applyBorder="1" applyAlignment="1" applyProtection="1">
      <alignment horizontal="right" wrapText="1"/>
      <protection hidden="1"/>
    </xf>
    <xf numFmtId="2" fontId="13" fillId="8" borderId="0" xfId="0" applyNumberFormat="1" applyFont="1" applyFill="1" applyBorder="1" applyAlignment="1" applyProtection="1">
      <alignment horizontal="right"/>
      <protection hidden="1"/>
    </xf>
    <xf numFmtId="2" fontId="13" fillId="8" borderId="0" xfId="0" applyNumberFormat="1" applyFont="1" applyFill="1" applyBorder="1" applyProtection="1">
      <protection hidden="1"/>
    </xf>
    <xf numFmtId="2" fontId="13" fillId="0" borderId="0" xfId="12" applyNumberFormat="1" applyFont="1" applyBorder="1"/>
    <xf numFmtId="2" fontId="3" fillId="0" borderId="0" xfId="12" applyNumberFormat="1" applyFont="1" applyBorder="1"/>
    <xf numFmtId="2" fontId="3" fillId="0" borderId="0" xfId="0" applyNumberFormat="1" applyFont="1" applyBorder="1"/>
    <xf numFmtId="2" fontId="16" fillId="0" borderId="0" xfId="12" applyNumberFormat="1" applyFont="1" applyBorder="1" applyAlignment="1" applyProtection="1">
      <alignment vertical="top"/>
      <protection hidden="1"/>
    </xf>
    <xf numFmtId="2" fontId="13" fillId="0" borderId="0" xfId="12" applyNumberFormat="1" applyFont="1" applyBorder="1" applyAlignment="1">
      <alignment vertical="center"/>
    </xf>
    <xf numFmtId="2" fontId="13" fillId="0" borderId="0" xfId="12" applyNumberFormat="1" applyFont="1" applyBorder="1" applyAlignment="1">
      <alignment vertical="top"/>
    </xf>
    <xf numFmtId="2" fontId="13" fillId="0" borderId="0" xfId="12" applyNumberFormat="1" applyFont="1" applyBorder="1" applyAlignment="1">
      <alignment horizontal="center" vertical="top"/>
    </xf>
    <xf numFmtId="2" fontId="13" fillId="0" borderId="0" xfId="12" applyNumberFormat="1" applyFont="1" applyBorder="1" applyAlignment="1" applyProtection="1">
      <alignment vertical="top"/>
      <protection hidden="1"/>
    </xf>
    <xf numFmtId="2" fontId="16" fillId="0" borderId="0" xfId="13" applyNumberFormat="1" applyFont="1" applyBorder="1" applyProtection="1">
      <protection hidden="1"/>
    </xf>
    <xf numFmtId="2" fontId="13" fillId="0" borderId="0" xfId="0" applyNumberFormat="1" applyFont="1" applyBorder="1" applyAlignment="1">
      <alignment vertical="top" wrapText="1"/>
    </xf>
    <xf numFmtId="2" fontId="28" fillId="0" borderId="0" xfId="12" applyNumberFormat="1" applyFont="1" applyBorder="1" applyAlignment="1" applyProtection="1">
      <alignment vertical="top"/>
      <protection hidden="1"/>
    </xf>
    <xf numFmtId="2" fontId="13" fillId="0" borderId="0" xfId="13" applyNumberFormat="1" applyFont="1" applyBorder="1" applyAlignment="1">
      <alignment vertical="center"/>
    </xf>
    <xf numFmtId="2" fontId="13" fillId="0" borderId="0" xfId="13" applyNumberFormat="1" applyFont="1" applyBorder="1" applyAlignment="1">
      <alignment horizontal="left"/>
    </xf>
    <xf numFmtId="2" fontId="16" fillId="0" borderId="0" xfId="12" applyNumberFormat="1" applyFont="1" applyBorder="1" applyAlignment="1">
      <alignment vertical="center"/>
    </xf>
    <xf numFmtId="2" fontId="13" fillId="0" borderId="0" xfId="12" applyNumberFormat="1" applyFont="1" applyBorder="1" applyAlignment="1">
      <alignment vertical="top" wrapText="1"/>
    </xf>
    <xf numFmtId="2" fontId="13" fillId="0" borderId="0" xfId="12" applyNumberFormat="1" applyFont="1" applyBorder="1" applyAlignment="1" applyProtection="1">
      <alignment vertical="top" wrapText="1"/>
      <protection hidden="1"/>
    </xf>
    <xf numFmtId="2" fontId="38" fillId="0" borderId="0" xfId="0" applyNumberFormat="1" applyFont="1" applyBorder="1"/>
    <xf numFmtId="2" fontId="16" fillId="0" borderId="0" xfId="12" applyNumberFormat="1" applyFont="1" applyBorder="1" applyAlignment="1">
      <alignment horizontal="right" vertical="top" wrapText="1"/>
    </xf>
    <xf numFmtId="2" fontId="44" fillId="0" borderId="0" xfId="12" applyNumberFormat="1" applyBorder="1"/>
    <xf numFmtId="2" fontId="23" fillId="0" borderId="0" xfId="0" applyNumberFormat="1" applyFont="1" applyBorder="1" applyAlignment="1">
      <alignment wrapText="1"/>
    </xf>
    <xf numFmtId="2" fontId="8" fillId="0" borderId="0" xfId="12" applyNumberFormat="1" applyFont="1" applyBorder="1"/>
    <xf numFmtId="0" fontId="30" fillId="9" borderId="0" xfId="0" applyFont="1" applyFill="1" applyBorder="1" applyAlignment="1">
      <alignment horizontal="center"/>
    </xf>
    <xf numFmtId="0" fontId="0" fillId="0" borderId="0" xfId="0" applyBorder="1"/>
    <xf numFmtId="0" fontId="0" fillId="0" borderId="0" xfId="0" quotePrefix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wrapText="1"/>
      <protection hidden="1"/>
    </xf>
    <xf numFmtId="0" fontId="0" fillId="0" borderId="0" xfId="0" applyBorder="1" applyAlignment="1">
      <alignment horizontal="center"/>
    </xf>
    <xf numFmtId="2" fontId="16" fillId="0" borderId="0" xfId="12" applyNumberFormat="1" applyFont="1" applyBorder="1" applyAlignment="1">
      <alignment horizontal="left" vertical="center"/>
    </xf>
    <xf numFmtId="0" fontId="18" fillId="0" borderId="0" xfId="9" applyFill="1" applyProtection="1"/>
    <xf numFmtId="0" fontId="18" fillId="0" borderId="3" xfId="9" applyFill="1" applyBorder="1" applyProtection="1"/>
    <xf numFmtId="2" fontId="24" fillId="10" borderId="2" xfId="0" quotePrefix="1" applyNumberFormat="1" applyFont="1" applyFill="1" applyBorder="1" applyAlignment="1" applyProtection="1">
      <alignment horizontal="center"/>
      <protection locked="0"/>
    </xf>
    <xf numFmtId="2" fontId="24" fillId="10" borderId="1" xfId="0" quotePrefix="1" applyNumberFormat="1" applyFont="1" applyFill="1" applyBorder="1" applyAlignment="1" applyProtection="1">
      <alignment horizontal="center"/>
      <protection locked="0"/>
    </xf>
    <xf numFmtId="2" fontId="24" fillId="10" borderId="15" xfId="0" quotePrefix="1" applyNumberFormat="1" applyFont="1" applyFill="1" applyBorder="1" applyAlignment="1" applyProtection="1">
      <alignment horizontal="center"/>
      <protection locked="0"/>
    </xf>
    <xf numFmtId="2" fontId="24" fillId="10" borderId="10" xfId="0" quotePrefix="1" applyNumberFormat="1" applyFont="1" applyFill="1" applyBorder="1" applyAlignment="1" applyProtection="1">
      <alignment horizontal="center"/>
      <protection locked="0"/>
    </xf>
    <xf numFmtId="2" fontId="24" fillId="10" borderId="15" xfId="11" applyNumberFormat="1" applyFont="1" applyFill="1" applyBorder="1" applyAlignment="1" applyProtection="1">
      <alignment horizontal="center"/>
      <protection locked="0"/>
    </xf>
    <xf numFmtId="2" fontId="24" fillId="10" borderId="1" xfId="11" applyNumberFormat="1" applyFont="1" applyFill="1" applyBorder="1" applyAlignment="1" applyProtection="1">
      <alignment horizontal="center"/>
      <protection locked="0"/>
    </xf>
    <xf numFmtId="2" fontId="24" fillId="10" borderId="1" xfId="11" quotePrefix="1" applyNumberFormat="1" applyFont="1" applyFill="1" applyBorder="1" applyAlignment="1" applyProtection="1">
      <alignment horizontal="center"/>
      <protection locked="0"/>
    </xf>
    <xf numFmtId="2" fontId="24" fillId="10" borderId="15" xfId="11" quotePrefix="1" applyNumberFormat="1" applyFont="1" applyFill="1" applyBorder="1" applyAlignment="1" applyProtection="1">
      <alignment horizontal="center" vertical="center"/>
      <protection locked="0"/>
    </xf>
    <xf numFmtId="2" fontId="16" fillId="3" borderId="1" xfId="11" applyNumberFormat="1" applyFont="1" applyFill="1" applyBorder="1" applyAlignment="1" applyProtection="1">
      <alignment horizontal="center" vertical="center"/>
      <protection locked="0"/>
    </xf>
    <xf numFmtId="2" fontId="6" fillId="3" borderId="15" xfId="0" quotePrefix="1" applyNumberFormat="1" applyFont="1" applyFill="1" applyBorder="1" applyAlignment="1" applyProtection="1">
      <alignment horizontal="center"/>
      <protection locked="0"/>
    </xf>
    <xf numFmtId="2" fontId="6" fillId="3" borderId="1" xfId="0" quotePrefix="1" applyNumberFormat="1" applyFont="1" applyFill="1" applyBorder="1" applyAlignment="1" applyProtection="1">
      <alignment horizontal="center"/>
      <protection locked="0"/>
    </xf>
    <xf numFmtId="2" fontId="6" fillId="10" borderId="1" xfId="11" applyNumberFormat="1" applyFont="1" applyFill="1" applyBorder="1" applyAlignment="1" applyProtection="1">
      <alignment horizontal="center" vertical="center"/>
      <protection locked="0"/>
    </xf>
    <xf numFmtId="2" fontId="6" fillId="10" borderId="15" xfId="11" applyNumberFormat="1" applyFont="1" applyFill="1" applyBorder="1" applyAlignment="1" applyProtection="1">
      <alignment horizontal="center" vertical="center"/>
      <protection locked="0"/>
    </xf>
    <xf numFmtId="2" fontId="24" fillId="10" borderId="15" xfId="11" applyNumberFormat="1" applyFont="1" applyFill="1" applyBorder="1" applyAlignment="1" applyProtection="1">
      <alignment horizontal="center" vertical="center"/>
      <protection locked="0"/>
    </xf>
    <xf numFmtId="2" fontId="24" fillId="10" borderId="1" xfId="11" applyNumberFormat="1" applyFont="1" applyFill="1" applyBorder="1" applyAlignment="1" applyProtection="1">
      <alignment horizontal="center" vertical="center"/>
      <protection locked="0"/>
    </xf>
    <xf numFmtId="2" fontId="18" fillId="0" borderId="8" xfId="9" applyNumberFormat="1" applyFill="1" applyBorder="1" applyAlignment="1" applyProtection="1">
      <alignment horizontal="left" vertical="center"/>
    </xf>
    <xf numFmtId="2" fontId="18" fillId="0" borderId="8" xfId="9" applyNumberFormat="1" applyFill="1" applyBorder="1" applyAlignment="1" applyProtection="1">
      <alignment horizontal="left" vertical="center"/>
      <protection hidden="1"/>
    </xf>
    <xf numFmtId="2" fontId="18" fillId="0" borderId="7" xfId="9" applyNumberFormat="1" applyFill="1" applyBorder="1" applyAlignment="1" applyProtection="1">
      <alignment horizontal="left" vertical="center"/>
      <protection hidden="1"/>
    </xf>
    <xf numFmtId="2" fontId="39" fillId="0" borderId="0" xfId="6" applyNumberFormat="1" applyFont="1" applyFill="1" applyBorder="1" applyAlignment="1" applyProtection="1">
      <alignment horizontal="left"/>
      <protection hidden="1"/>
    </xf>
    <xf numFmtId="0" fontId="13" fillId="11" borderId="13" xfId="0" applyFont="1" applyFill="1" applyBorder="1" applyAlignment="1" applyProtection="1">
      <alignment horizontal="left" vertical="top" wrapText="1"/>
      <protection hidden="1"/>
    </xf>
    <xf numFmtId="0" fontId="13" fillId="11" borderId="12" xfId="0" applyFont="1" applyFill="1" applyBorder="1" applyAlignment="1" applyProtection="1">
      <alignment horizontal="left" vertical="top" wrapText="1"/>
      <protection hidden="1"/>
    </xf>
    <xf numFmtId="164" fontId="0" fillId="0" borderId="0" xfId="7" applyFont="1"/>
    <xf numFmtId="164" fontId="7" fillId="0" borderId="0" xfId="7" applyFont="1" applyAlignment="1">
      <alignment horizontal="left"/>
    </xf>
    <xf numFmtId="164" fontId="6" fillId="0" borderId="0" xfId="7" applyFont="1" applyProtection="1">
      <protection locked="0"/>
    </xf>
    <xf numFmtId="164" fontId="6" fillId="0" borderId="12" xfId="7" applyFont="1" applyBorder="1" applyProtection="1">
      <protection locked="0"/>
    </xf>
    <xf numFmtId="164" fontId="0" fillId="0" borderId="0" xfId="7" applyFont="1" applyAlignment="1">
      <alignment horizontal="right"/>
    </xf>
    <xf numFmtId="164" fontId="9" fillId="0" borderId="0" xfId="7" applyFont="1" applyAlignment="1">
      <alignment horizontal="center" vertical="center" wrapText="1"/>
    </xf>
    <xf numFmtId="0" fontId="10" fillId="0" borderId="13" xfId="16" applyFont="1" applyBorder="1" applyProtection="1">
      <protection hidden="1"/>
    </xf>
    <xf numFmtId="0" fontId="10" fillId="0" borderId="0" xfId="16" applyFont="1" applyProtection="1">
      <protection hidden="1"/>
    </xf>
    <xf numFmtId="0" fontId="11" fillId="0" borderId="0" xfId="16" applyFont="1" applyProtection="1">
      <protection hidden="1"/>
    </xf>
    <xf numFmtId="164" fontId="9" fillId="0" borderId="0" xfId="7" applyFont="1" applyAlignment="1" applyProtection="1">
      <alignment horizontal="center" vertical="center" wrapText="1"/>
      <protection hidden="1"/>
    </xf>
    <xf numFmtId="164" fontId="0" fillId="0" borderId="0" xfId="7" applyFont="1" applyProtection="1">
      <protection hidden="1"/>
    </xf>
    <xf numFmtId="0" fontId="11" fillId="0" borderId="13" xfId="16" applyFont="1" applyBorder="1" applyProtection="1">
      <protection hidden="1"/>
    </xf>
    <xf numFmtId="0" fontId="11" fillId="0" borderId="13" xfId="16" quotePrefix="1" applyFont="1" applyBorder="1" applyProtection="1">
      <protection hidden="1"/>
    </xf>
    <xf numFmtId="0" fontId="11" fillId="0" borderId="0" xfId="16" quotePrefix="1" applyFont="1" applyProtection="1">
      <protection hidden="1"/>
    </xf>
    <xf numFmtId="164" fontId="12" fillId="0" borderId="0" xfId="7" applyFont="1" applyProtection="1">
      <protection hidden="1"/>
    </xf>
    <xf numFmtId="0" fontId="2" fillId="0" borderId="0" xfId="16" applyAlignment="1" applyProtection="1">
      <alignment horizontal="center"/>
      <protection locked="0"/>
    </xf>
    <xf numFmtId="164" fontId="0" fillId="0" borderId="0" xfId="7" quotePrefix="1" applyFont="1"/>
    <xf numFmtId="0" fontId="2" fillId="0" borderId="13" xfId="16" applyBorder="1" applyAlignment="1">
      <alignment horizontal="center"/>
    </xf>
    <xf numFmtId="0" fontId="2" fillId="0" borderId="0" xfId="16" applyAlignment="1">
      <alignment horizontal="center"/>
    </xf>
    <xf numFmtId="49" fontId="2" fillId="0" borderId="0" xfId="16" applyNumberFormat="1" applyAlignment="1">
      <alignment horizontal="center"/>
    </xf>
    <xf numFmtId="49" fontId="2" fillId="0" borderId="12" xfId="16" applyNumberFormat="1" applyBorder="1" applyAlignment="1">
      <alignment horizontal="center"/>
    </xf>
    <xf numFmtId="0" fontId="2" fillId="0" borderId="13" xfId="16" applyBorder="1"/>
    <xf numFmtId="0" fontId="2" fillId="0" borderId="0" xfId="16"/>
    <xf numFmtId="0" fontId="2" fillId="0" borderId="12" xfId="16" applyBorder="1"/>
    <xf numFmtId="0" fontId="2" fillId="0" borderId="0" xfId="16" applyAlignment="1">
      <alignment horizontal="left" indent="1"/>
    </xf>
    <xf numFmtId="0" fontId="4" fillId="0" borderId="13" xfId="16" applyFont="1" applyBorder="1" applyAlignment="1">
      <alignment horizontal="center"/>
    </xf>
    <xf numFmtId="0" fontId="4" fillId="0" borderId="0" xfId="16" applyFont="1" applyAlignment="1">
      <alignment horizontal="center"/>
    </xf>
    <xf numFmtId="0" fontId="13" fillId="0" borderId="0" xfId="16" applyFont="1" applyAlignment="1">
      <alignment horizontal="left"/>
    </xf>
    <xf numFmtId="0" fontId="2" fillId="0" borderId="0" xfId="16" applyAlignment="1">
      <alignment horizontal="left"/>
    </xf>
    <xf numFmtId="0" fontId="13" fillId="0" borderId="0" xfId="16" applyFont="1" applyAlignment="1">
      <alignment horizontal="left" indent="1"/>
    </xf>
    <xf numFmtId="164" fontId="0" fillId="11" borderId="0" xfId="7" applyFont="1" applyFill="1"/>
    <xf numFmtId="0" fontId="2" fillId="11" borderId="0" xfId="16" applyFill="1" applyAlignment="1">
      <alignment horizontal="center" vertical="center"/>
    </xf>
    <xf numFmtId="0" fontId="2" fillId="11" borderId="13" xfId="16" applyFill="1" applyBorder="1" applyAlignment="1">
      <alignment horizontal="center" vertical="center"/>
    </xf>
    <xf numFmtId="0" fontId="2" fillId="11" borderId="12" xfId="16" applyFill="1" applyBorder="1" applyAlignment="1">
      <alignment horizontal="center" vertical="center"/>
    </xf>
    <xf numFmtId="0" fontId="13" fillId="11" borderId="0" xfId="0" applyFont="1" applyFill="1" applyAlignment="1">
      <alignment horizontal="left" vertical="center" wrapText="1"/>
    </xf>
    <xf numFmtId="0" fontId="13" fillId="11" borderId="0" xfId="0" applyFont="1" applyFill="1" applyAlignment="1" applyProtection="1">
      <alignment horizontal="left" vertical="top" wrapText="1"/>
      <protection hidden="1"/>
    </xf>
    <xf numFmtId="0" fontId="16" fillId="11" borderId="0" xfId="0" applyFont="1" applyFill="1" applyAlignment="1" applyProtection="1">
      <alignment horizontal="center" vertical="top" wrapText="1"/>
      <protection hidden="1"/>
    </xf>
    <xf numFmtId="0" fontId="13" fillId="11" borderId="13" xfId="0" applyFont="1" applyFill="1" applyBorder="1" applyAlignment="1" applyProtection="1">
      <alignment horizontal="center" vertical="top" wrapText="1"/>
      <protection hidden="1"/>
    </xf>
    <xf numFmtId="0" fontId="13" fillId="11" borderId="0" xfId="0" applyFont="1" applyFill="1" applyAlignment="1" applyProtection="1">
      <alignment horizontal="center" vertical="top" wrapText="1"/>
      <protection hidden="1"/>
    </xf>
    <xf numFmtId="0" fontId="13" fillId="11" borderId="12" xfId="0" applyFont="1" applyFill="1" applyBorder="1" applyAlignment="1" applyProtection="1">
      <alignment horizontal="center" vertical="top" wrapText="1"/>
      <protection hidden="1"/>
    </xf>
    <xf numFmtId="0" fontId="13" fillId="11" borderId="0" xfId="0" applyFont="1" applyFill="1" applyAlignment="1" applyProtection="1">
      <alignment horizontal="center" vertical="center" wrapText="1"/>
      <protection hidden="1"/>
    </xf>
    <xf numFmtId="164" fontId="40" fillId="0" borderId="0" xfId="7" applyFont="1"/>
    <xf numFmtId="0" fontId="13" fillId="11" borderId="12" xfId="0" applyFont="1" applyFill="1" applyBorder="1" applyAlignment="1" applyProtection="1">
      <alignment horizontal="center" vertical="center" wrapText="1"/>
      <protection hidden="1"/>
    </xf>
    <xf numFmtId="0" fontId="2" fillId="0" borderId="12" xfId="16" applyBorder="1" applyAlignment="1">
      <alignment horizontal="center"/>
    </xf>
    <xf numFmtId="49" fontId="2" fillId="0" borderId="0" xfId="16" applyNumberFormat="1" applyAlignment="1" applyProtection="1">
      <alignment horizontal="center"/>
      <protection locked="0"/>
    </xf>
    <xf numFmtId="49" fontId="2" fillId="3" borderId="5" xfId="16" applyNumberFormat="1" applyFill="1" applyBorder="1" applyProtection="1">
      <protection locked="0"/>
    </xf>
    <xf numFmtId="49" fontId="2" fillId="3" borderId="6" xfId="16" applyNumberFormat="1" applyFill="1" applyBorder="1" applyProtection="1">
      <protection locked="0"/>
    </xf>
    <xf numFmtId="0" fontId="14" fillId="0" borderId="0" xfId="16" applyFont="1" applyAlignment="1">
      <alignment horizontal="center"/>
    </xf>
    <xf numFmtId="167" fontId="19" fillId="10" borderId="15" xfId="15" quotePrefix="1" applyNumberFormat="1" applyFont="1" applyFill="1" applyBorder="1" applyAlignment="1" applyProtection="1">
      <alignment horizontal="right"/>
      <protection locked="0"/>
    </xf>
    <xf numFmtId="167" fontId="19" fillId="10" borderId="1" xfId="15" quotePrefix="1" applyNumberFormat="1" applyFont="1" applyFill="1" applyBorder="1" applyAlignment="1" applyProtection="1">
      <alignment horizontal="right"/>
      <protection locked="0"/>
    </xf>
    <xf numFmtId="167" fontId="13" fillId="3" borderId="10" xfId="15" applyNumberFormat="1" applyFont="1" applyFill="1" applyBorder="1" applyAlignment="1" applyProtection="1">
      <alignment horizontal="center" vertical="center"/>
      <protection locked="0"/>
    </xf>
    <xf numFmtId="167" fontId="13" fillId="3" borderId="1" xfId="15" applyNumberFormat="1" applyFont="1" applyFill="1" applyBorder="1" applyAlignment="1" applyProtection="1">
      <alignment horizontal="center" vertical="center"/>
      <protection locked="0"/>
    </xf>
    <xf numFmtId="167" fontId="13" fillId="3" borderId="2" xfId="15" applyNumberFormat="1" applyFont="1" applyFill="1" applyBorder="1" applyAlignment="1" applyProtection="1">
      <alignment horizontal="center" vertical="center"/>
      <protection locked="0"/>
    </xf>
    <xf numFmtId="167" fontId="16" fillId="3" borderId="1" xfId="15" applyNumberFormat="1" applyFont="1" applyFill="1" applyBorder="1" applyAlignment="1" applyProtection="1">
      <alignment horizontal="center" vertical="center"/>
      <protection locked="0"/>
    </xf>
    <xf numFmtId="167" fontId="19" fillId="10" borderId="1" xfId="6" quotePrefix="1" applyNumberFormat="1" applyFont="1" applyFill="1" applyBorder="1" applyAlignment="1" applyProtection="1">
      <alignment horizontal="right"/>
      <protection locked="0"/>
    </xf>
    <xf numFmtId="167" fontId="19" fillId="3" borderId="1" xfId="6" quotePrefix="1" applyNumberFormat="1" applyFont="1" applyFill="1" applyBorder="1" applyAlignment="1" applyProtection="1">
      <alignment horizontal="right"/>
      <protection locked="0"/>
    </xf>
    <xf numFmtId="49" fontId="2" fillId="3" borderId="5" xfId="16" applyNumberFormat="1" applyFont="1" applyFill="1" applyBorder="1" applyProtection="1">
      <protection locked="0"/>
    </xf>
    <xf numFmtId="164" fontId="9" fillId="0" borderId="13" xfId="7" applyFont="1" applyBorder="1" applyAlignment="1" applyProtection="1">
      <alignment horizontal="center" vertical="center" wrapText="1"/>
      <protection hidden="1"/>
    </xf>
    <xf numFmtId="164" fontId="9" fillId="0" borderId="0" xfId="7" applyFont="1" applyAlignment="1" applyProtection="1">
      <alignment horizontal="center" vertical="center" wrapText="1"/>
      <protection hidden="1"/>
    </xf>
    <xf numFmtId="164" fontId="9" fillId="0" borderId="12" xfId="7" applyFont="1" applyBorder="1" applyAlignment="1" applyProtection="1">
      <alignment horizontal="center" vertical="center" wrapText="1"/>
      <protection hidden="1"/>
    </xf>
    <xf numFmtId="164" fontId="6" fillId="0" borderId="8" xfId="7" applyFont="1" applyBorder="1" applyAlignment="1">
      <alignment horizontal="center" vertical="center"/>
    </xf>
    <xf numFmtId="2" fontId="37" fillId="0" borderId="2" xfId="0" applyNumberFormat="1" applyFont="1" applyBorder="1" applyAlignment="1">
      <alignment horizontal="center"/>
    </xf>
    <xf numFmtId="2" fontId="37" fillId="0" borderId="4" xfId="0" applyNumberFormat="1" applyFont="1" applyBorder="1" applyAlignment="1">
      <alignment horizontal="center"/>
    </xf>
    <xf numFmtId="164" fontId="36" fillId="0" borderId="0" xfId="7" applyFont="1" applyAlignment="1">
      <alignment horizontal="right"/>
    </xf>
    <xf numFmtId="164" fontId="6" fillId="3" borderId="0" xfId="7" applyFont="1" applyFill="1" applyBorder="1" applyAlignment="1" applyProtection="1">
      <alignment horizontal="center"/>
      <protection locked="0"/>
    </xf>
    <xf numFmtId="0" fontId="2" fillId="0" borderId="13" xfId="16" applyBorder="1" applyAlignment="1">
      <alignment horizontal="left"/>
    </xf>
    <xf numFmtId="0" fontId="2" fillId="0" borderId="0" xfId="16" applyAlignment="1">
      <alignment horizontal="left"/>
    </xf>
    <xf numFmtId="0" fontId="2" fillId="0" borderId="12" xfId="16" applyBorder="1" applyAlignment="1">
      <alignment horizontal="left"/>
    </xf>
    <xf numFmtId="0" fontId="2" fillId="3" borderId="5" xfId="16" applyFont="1" applyFill="1" applyBorder="1" applyAlignment="1" applyProtection="1">
      <alignment horizontal="center"/>
      <protection locked="0"/>
    </xf>
    <xf numFmtId="0" fontId="2" fillId="3" borderId="5" xfId="16" applyFill="1" applyBorder="1" applyAlignment="1" applyProtection="1">
      <alignment horizontal="center"/>
      <protection locked="0"/>
    </xf>
    <xf numFmtId="0" fontId="2" fillId="0" borderId="13" xfId="16" applyBorder="1"/>
    <xf numFmtId="0" fontId="2" fillId="0" borderId="0" xfId="16"/>
    <xf numFmtId="0" fontId="2" fillId="0" borderId="12" xfId="16" applyBorder="1"/>
    <xf numFmtId="0" fontId="2" fillId="12" borderId="5" xfId="16" applyFont="1" applyFill="1" applyBorder="1" applyAlignment="1" applyProtection="1">
      <alignment horizontal="left"/>
      <protection locked="0"/>
    </xf>
    <xf numFmtId="0" fontId="2" fillId="12" borderId="5" xfId="16" applyFill="1" applyBorder="1" applyAlignment="1" applyProtection="1">
      <alignment horizontal="left"/>
      <protection locked="0"/>
    </xf>
    <xf numFmtId="0" fontId="2" fillId="0" borderId="5" xfId="16" applyBorder="1" applyProtection="1">
      <protection locked="0"/>
    </xf>
    <xf numFmtId="0" fontId="13" fillId="3" borderId="5" xfId="16" applyFont="1" applyFill="1" applyBorder="1" applyProtection="1">
      <protection locked="0"/>
    </xf>
    <xf numFmtId="0" fontId="2" fillId="3" borderId="5" xfId="16" applyFont="1" applyFill="1" applyBorder="1" applyProtection="1">
      <protection locked="0"/>
    </xf>
    <xf numFmtId="0" fontId="2" fillId="3" borderId="5" xfId="16" applyFill="1" applyBorder="1" applyProtection="1">
      <protection locked="0"/>
    </xf>
    <xf numFmtId="0" fontId="13" fillId="3" borderId="5" xfId="16" applyFont="1" applyFill="1" applyBorder="1" applyAlignment="1" applyProtection="1">
      <alignment horizontal="left"/>
      <protection locked="0"/>
    </xf>
    <xf numFmtId="0" fontId="13" fillId="3" borderId="5" xfId="16" applyFont="1" applyFill="1" applyBorder="1" applyAlignment="1" applyProtection="1">
      <alignment horizontal="center"/>
      <protection locked="0"/>
    </xf>
    <xf numFmtId="0" fontId="2" fillId="0" borderId="13" xfId="16" applyBorder="1" applyAlignment="1">
      <alignment horizontal="center"/>
    </xf>
    <xf numFmtId="0" fontId="2" fillId="0" borderId="0" xfId="16" applyAlignment="1">
      <alignment horizontal="center"/>
    </xf>
    <xf numFmtId="0" fontId="2" fillId="0" borderId="12" xfId="16" applyBorder="1" applyAlignment="1">
      <alignment horizontal="center"/>
    </xf>
    <xf numFmtId="0" fontId="4" fillId="0" borderId="10" xfId="16" applyFont="1" applyBorder="1" applyAlignment="1">
      <alignment horizontal="left" vertical="center"/>
    </xf>
    <xf numFmtId="0" fontId="4" fillId="0" borderId="8" xfId="16" applyFont="1" applyBorder="1" applyAlignment="1">
      <alignment horizontal="left" vertical="center"/>
    </xf>
    <xf numFmtId="0" fontId="4" fillId="0" borderId="7" xfId="16" applyFont="1" applyBorder="1" applyAlignment="1">
      <alignment horizontal="left" vertical="center"/>
    </xf>
    <xf numFmtId="0" fontId="4" fillId="0" borderId="11" xfId="16" applyFont="1" applyBorder="1" applyAlignment="1">
      <alignment horizontal="left" vertical="center"/>
    </xf>
    <xf numFmtId="0" fontId="4" fillId="0" borderId="5" xfId="16" applyFont="1" applyBorder="1" applyAlignment="1">
      <alignment horizontal="left" vertical="center"/>
    </xf>
    <xf numFmtId="0" fontId="4" fillId="0" borderId="6" xfId="16" applyFont="1" applyBorder="1" applyAlignment="1">
      <alignment horizontal="left" vertical="center"/>
    </xf>
    <xf numFmtId="0" fontId="13" fillId="11" borderId="13" xfId="0" applyFont="1" applyFill="1" applyBorder="1" applyAlignment="1" applyProtection="1">
      <alignment horizontal="justify" vertical="top" wrapText="1"/>
      <protection hidden="1"/>
    </xf>
    <xf numFmtId="0" fontId="13" fillId="11" borderId="0" xfId="0" applyFont="1" applyFill="1" applyAlignment="1" applyProtection="1">
      <alignment horizontal="justify" vertical="top" wrapText="1"/>
      <protection hidden="1"/>
    </xf>
    <xf numFmtId="0" fontId="13" fillId="11" borderId="12" xfId="0" applyFont="1" applyFill="1" applyBorder="1" applyAlignment="1" applyProtection="1">
      <alignment horizontal="justify" vertical="top" wrapText="1"/>
      <protection hidden="1"/>
    </xf>
    <xf numFmtId="0" fontId="16" fillId="11" borderId="0" xfId="0" applyFont="1" applyFill="1" applyAlignment="1" applyProtection="1">
      <alignment horizontal="center" vertical="center" wrapText="1"/>
      <protection hidden="1"/>
    </xf>
    <xf numFmtId="49" fontId="2" fillId="3" borderId="5" xfId="16" applyNumberFormat="1" applyFont="1" applyFill="1" applyBorder="1" applyAlignment="1" applyProtection="1">
      <alignment horizontal="center"/>
      <protection locked="0"/>
    </xf>
    <xf numFmtId="49" fontId="2" fillId="3" borderId="5" xfId="16" applyNumberFormat="1" applyFill="1" applyBorder="1" applyAlignment="1" applyProtection="1">
      <alignment horizontal="center"/>
      <protection locked="0"/>
    </xf>
    <xf numFmtId="49" fontId="2" fillId="3" borderId="6" xfId="16" applyNumberFormat="1" applyFill="1" applyBorder="1" applyAlignment="1" applyProtection="1">
      <alignment horizontal="center"/>
      <protection locked="0"/>
    </xf>
    <xf numFmtId="0" fontId="2" fillId="0" borderId="10" xfId="16" applyBorder="1" applyAlignment="1">
      <alignment horizontal="center"/>
    </xf>
    <xf numFmtId="0" fontId="2" fillId="0" borderId="8" xfId="16" applyBorder="1" applyAlignment="1">
      <alignment horizontal="center"/>
    </xf>
    <xf numFmtId="0" fontId="2" fillId="0" borderId="7" xfId="16" applyBorder="1" applyAlignment="1">
      <alignment horizontal="center"/>
    </xf>
    <xf numFmtId="0" fontId="13" fillId="11" borderId="10" xfId="0" applyFont="1" applyFill="1" applyBorder="1" applyAlignment="1" applyProtection="1">
      <alignment horizontal="center" vertical="top" wrapText="1"/>
      <protection hidden="1"/>
    </xf>
    <xf numFmtId="0" fontId="13" fillId="11" borderId="8" xfId="0" applyFont="1" applyFill="1" applyBorder="1" applyAlignment="1" applyProtection="1">
      <alignment horizontal="center" vertical="top" wrapText="1"/>
      <protection hidden="1"/>
    </xf>
    <xf numFmtId="0" fontId="13" fillId="11" borderId="7" xfId="0" applyFont="1" applyFill="1" applyBorder="1" applyAlignment="1" applyProtection="1">
      <alignment horizontal="center" vertical="top" wrapText="1"/>
      <protection hidden="1"/>
    </xf>
    <xf numFmtId="0" fontId="16" fillId="11" borderId="10" xfId="0" applyFont="1" applyFill="1" applyBorder="1" applyAlignment="1" applyProtection="1">
      <alignment horizontal="left" wrapText="1"/>
      <protection hidden="1"/>
    </xf>
    <xf numFmtId="0" fontId="16" fillId="11" borderId="8" xfId="0" applyFont="1" applyFill="1" applyBorder="1" applyAlignment="1" applyProtection="1">
      <alignment horizontal="left" wrapText="1"/>
      <protection hidden="1"/>
    </xf>
    <xf numFmtId="0" fontId="16" fillId="11" borderId="7" xfId="0" applyFont="1" applyFill="1" applyBorder="1" applyAlignment="1" applyProtection="1">
      <alignment horizontal="left" wrapText="1"/>
      <protection hidden="1"/>
    </xf>
    <xf numFmtId="0" fontId="16" fillId="11" borderId="11" xfId="0" applyFont="1" applyFill="1" applyBorder="1" applyAlignment="1" applyProtection="1">
      <alignment horizontal="left" wrapText="1"/>
      <protection hidden="1"/>
    </xf>
    <xf numFmtId="0" fontId="16" fillId="11" borderId="5" xfId="0" applyFont="1" applyFill="1" applyBorder="1" applyAlignment="1" applyProtection="1">
      <alignment horizontal="left" wrapText="1"/>
      <protection hidden="1"/>
    </xf>
    <xf numFmtId="0" fontId="16" fillId="11" borderId="6" xfId="0" applyFont="1" applyFill="1" applyBorder="1" applyAlignment="1" applyProtection="1">
      <alignment horizontal="left" wrapText="1"/>
      <protection hidden="1"/>
    </xf>
    <xf numFmtId="0" fontId="13" fillId="11" borderId="13" xfId="0" applyFont="1" applyFill="1" applyBorder="1" applyAlignment="1" applyProtection="1">
      <alignment horizontal="distributed" vertical="distributed" wrapText="1"/>
      <protection hidden="1"/>
    </xf>
    <xf numFmtId="0" fontId="13" fillId="11" borderId="0" xfId="0" applyFont="1" applyFill="1" applyAlignment="1" applyProtection="1">
      <alignment horizontal="distributed" vertical="distributed" wrapText="1"/>
      <protection hidden="1"/>
    </xf>
    <xf numFmtId="0" fontId="13" fillId="11" borderId="12" xfId="0" applyFont="1" applyFill="1" applyBorder="1" applyAlignment="1" applyProtection="1">
      <alignment horizontal="distributed" vertical="distributed" wrapText="1"/>
      <protection hidden="1"/>
    </xf>
    <xf numFmtId="164" fontId="40" fillId="0" borderId="0" xfId="7" applyFont="1" applyAlignment="1">
      <alignment horizontal="left"/>
    </xf>
    <xf numFmtId="49" fontId="13" fillId="3" borderId="5" xfId="16" applyNumberFormat="1" applyFont="1" applyFill="1" applyBorder="1" applyAlignment="1" applyProtection="1">
      <alignment horizontal="center"/>
      <protection locked="0"/>
    </xf>
    <xf numFmtId="164" fontId="40" fillId="0" borderId="12" xfId="7" applyFont="1" applyBorder="1" applyAlignment="1">
      <alignment horizontal="left"/>
    </xf>
    <xf numFmtId="164" fontId="41" fillId="0" borderId="0" xfId="7" applyFont="1" applyAlignment="1">
      <alignment horizontal="center"/>
    </xf>
    <xf numFmtId="0" fontId="2" fillId="0" borderId="0" xfId="16" applyAlignment="1" applyProtection="1">
      <alignment horizontal="center"/>
      <protection locked="0"/>
    </xf>
    <xf numFmtId="49" fontId="2" fillId="0" borderId="0" xfId="16" applyNumberFormat="1" applyAlignment="1" applyProtection="1">
      <alignment horizontal="center"/>
      <protection locked="0"/>
    </xf>
    <xf numFmtId="0" fontId="14" fillId="0" borderId="0" xfId="16" applyFont="1" applyAlignment="1">
      <alignment horizontal="center"/>
    </xf>
    <xf numFmtId="0" fontId="42" fillId="0" borderId="10" xfId="16" applyFont="1" applyBorder="1"/>
    <xf numFmtId="0" fontId="42" fillId="0" borderId="8" xfId="16" applyFont="1" applyBorder="1"/>
    <xf numFmtId="164" fontId="43" fillId="0" borderId="11" xfId="7" applyFont="1" applyBorder="1" applyAlignment="1">
      <alignment horizontal="left" vertical="top" wrapText="1"/>
    </xf>
    <xf numFmtId="164" fontId="43" fillId="0" borderId="5" xfId="7" applyFont="1" applyBorder="1" applyAlignment="1">
      <alignment horizontal="left" vertical="top" wrapText="1"/>
    </xf>
    <xf numFmtId="164" fontId="43" fillId="0" borderId="6" xfId="7" applyFont="1" applyBorder="1" applyAlignment="1">
      <alignment horizontal="left" vertical="top" wrapText="1"/>
    </xf>
    <xf numFmtId="0" fontId="16" fillId="0" borderId="0" xfId="0" applyFont="1" applyBorder="1" applyAlignment="1" applyProtection="1">
      <alignment horizontal="left" vertical="center"/>
      <protection hidden="1"/>
    </xf>
    <xf numFmtId="0" fontId="0" fillId="2" borderId="1" xfId="0" applyFont="1" applyFill="1" applyBorder="1" applyAlignment="1" applyProtection="1">
      <alignment horizontal="center" vertical="center"/>
      <protection hidden="1"/>
    </xf>
    <xf numFmtId="0" fontId="0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 applyProtection="1">
      <alignment horizontal="center" vertical="center"/>
      <protection hidden="1"/>
    </xf>
    <xf numFmtId="0" fontId="0" fillId="3" borderId="1" xfId="0" applyFont="1" applyFill="1" applyBorder="1" applyAlignment="1">
      <alignment horizontal="center" vertical="center"/>
    </xf>
    <xf numFmtId="0" fontId="9" fillId="0" borderId="13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/>
    <xf numFmtId="0" fontId="15" fillId="0" borderId="2" xfId="0" applyFont="1" applyBorder="1" applyAlignment="1" applyProtection="1">
      <alignment horizontal="center"/>
      <protection hidden="1"/>
    </xf>
    <xf numFmtId="0" fontId="15" fillId="0" borderId="3" xfId="0" applyFont="1" applyBorder="1" applyAlignment="1" applyProtection="1">
      <alignment horizontal="center"/>
      <protection hidden="1"/>
    </xf>
    <xf numFmtId="0" fontId="0" fillId="0" borderId="3" xfId="0" applyBorder="1" applyAlignment="1"/>
    <xf numFmtId="0" fontId="0" fillId="0" borderId="4" xfId="0" applyBorder="1" applyAlignment="1"/>
    <xf numFmtId="0" fontId="33" fillId="0" borderId="2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0" fillId="0" borderId="2" xfId="0" applyBorder="1" applyAlignment="1"/>
    <xf numFmtId="0" fontId="0" fillId="8" borderId="15" xfId="0" applyFont="1" applyFill="1" applyBorder="1" applyAlignment="1" applyProtection="1">
      <alignment horizontal="center" vertical="center"/>
      <protection hidden="1"/>
    </xf>
    <xf numFmtId="0" fontId="0" fillId="8" borderId="9" xfId="0" applyFont="1" applyFill="1" applyBorder="1" applyAlignment="1">
      <alignment horizontal="center" vertical="center"/>
    </xf>
    <xf numFmtId="0" fontId="39" fillId="0" borderId="3" xfId="9" applyFont="1" applyFill="1" applyBorder="1" applyAlignment="1" applyProtection="1">
      <alignment horizontal="left"/>
    </xf>
    <xf numFmtId="0" fontId="39" fillId="0" borderId="4" xfId="9" applyFont="1" applyFill="1" applyBorder="1" applyAlignment="1" applyProtection="1">
      <alignment horizontal="left"/>
    </xf>
    <xf numFmtId="0" fontId="39" fillId="0" borderId="2" xfId="9" applyFont="1" applyFill="1" applyBorder="1" applyAlignment="1" applyProtection="1">
      <alignment horizontal="left"/>
    </xf>
    <xf numFmtId="2" fontId="16" fillId="0" borderId="2" xfId="12" applyNumberFormat="1" applyFont="1" applyBorder="1" applyAlignment="1">
      <alignment horizontal="left" wrapText="1" shrinkToFit="1"/>
    </xf>
    <xf numFmtId="2" fontId="16" fillId="0" borderId="3" xfId="12" applyNumberFormat="1" applyFont="1" applyBorder="1" applyAlignment="1">
      <alignment horizontal="left" wrapText="1" shrinkToFit="1"/>
    </xf>
    <xf numFmtId="2" fontId="16" fillId="0" borderId="0" xfId="12" applyNumberFormat="1" applyFont="1" applyBorder="1" applyAlignment="1">
      <alignment horizontal="left" wrapText="1" shrinkToFit="1"/>
    </xf>
    <xf numFmtId="2" fontId="16" fillId="0" borderId="4" xfId="12" applyNumberFormat="1" applyFont="1" applyBorder="1" applyAlignment="1">
      <alignment horizontal="left" wrapText="1" shrinkToFit="1"/>
    </xf>
    <xf numFmtId="2" fontId="16" fillId="0" borderId="2" xfId="12" applyNumberFormat="1" applyFont="1" applyBorder="1" applyAlignment="1">
      <alignment horizontal="left" vertical="center" wrapText="1" shrinkToFit="1"/>
    </xf>
    <xf numFmtId="2" fontId="16" fillId="0" borderId="3" xfId="12" applyNumberFormat="1" applyFont="1" applyBorder="1" applyAlignment="1">
      <alignment horizontal="left" vertical="center" wrapText="1" shrinkToFit="1"/>
    </xf>
    <xf numFmtId="2" fontId="13" fillId="0" borderId="2" xfId="12" applyNumberFormat="1" applyFont="1" applyBorder="1" applyAlignment="1">
      <alignment horizontal="left" vertical="center" wrapText="1"/>
    </xf>
    <xf numFmtId="2" fontId="13" fillId="0" borderId="3" xfId="12" applyNumberFormat="1" applyFont="1" applyBorder="1" applyAlignment="1">
      <alignment horizontal="left" vertical="center" wrapText="1"/>
    </xf>
    <xf numFmtId="2" fontId="13" fillId="0" borderId="2" xfId="12" applyNumberFormat="1" applyFont="1" applyBorder="1" applyAlignment="1">
      <alignment horizontal="left" vertical="top" wrapText="1"/>
    </xf>
    <xf numFmtId="2" fontId="13" fillId="0" borderId="3" xfId="12" applyNumberFormat="1" applyFont="1" applyBorder="1" applyAlignment="1">
      <alignment horizontal="left" vertical="top" wrapText="1"/>
    </xf>
    <xf numFmtId="2" fontId="25" fillId="0" borderId="2" xfId="12" applyNumberFormat="1" applyFont="1" applyBorder="1" applyAlignment="1">
      <alignment horizontal="left" wrapText="1" shrinkToFit="1"/>
    </xf>
    <xf numFmtId="0" fontId="25" fillId="0" borderId="3" xfId="0" applyFont="1" applyBorder="1" applyAlignment="1">
      <alignment horizontal="left" wrapText="1" shrinkToFit="1"/>
    </xf>
    <xf numFmtId="0" fontId="25" fillId="0" borderId="5" xfId="0" applyFont="1" applyBorder="1" applyAlignment="1">
      <alignment horizontal="left" wrapText="1" shrinkToFit="1"/>
    </xf>
    <xf numFmtId="0" fontId="25" fillId="0" borderId="4" xfId="0" applyFont="1" applyBorder="1" applyAlignment="1">
      <alignment horizontal="left" wrapText="1" shrinkToFit="1"/>
    </xf>
    <xf numFmtId="2" fontId="23" fillId="0" borderId="2" xfId="12" applyNumberFormat="1" applyFont="1" applyBorder="1" applyAlignment="1">
      <alignment horizontal="left" vertical="top" wrapText="1" shrinkToFit="1"/>
    </xf>
    <xf numFmtId="0" fontId="0" fillId="0" borderId="3" xfId="0" applyBorder="1" applyAlignment="1">
      <alignment horizontal="left" vertical="top" wrapText="1" shrinkToFit="1"/>
    </xf>
    <xf numFmtId="0" fontId="0" fillId="0" borderId="5" xfId="0" applyBorder="1" applyAlignment="1">
      <alignment horizontal="left" vertical="top" wrapText="1" shrinkToFit="1"/>
    </xf>
    <xf numFmtId="0" fontId="0" fillId="0" borderId="4" xfId="0" applyBorder="1" applyAlignment="1">
      <alignment horizontal="left" vertical="top" wrapText="1" shrinkToFit="1"/>
    </xf>
    <xf numFmtId="2" fontId="23" fillId="0" borderId="2" xfId="12" applyNumberFormat="1" applyFont="1" applyBorder="1" applyAlignment="1">
      <alignment vertical="center" wrapText="1"/>
    </xf>
    <xf numFmtId="2" fontId="23" fillId="0" borderId="3" xfId="12" applyNumberFormat="1" applyFont="1" applyBorder="1" applyAlignment="1">
      <alignment vertical="center" wrapText="1"/>
    </xf>
    <xf numFmtId="2" fontId="23" fillId="0" borderId="4" xfId="12" applyNumberFormat="1" applyFont="1" applyBorder="1" applyAlignment="1">
      <alignment vertical="center" wrapText="1"/>
    </xf>
    <xf numFmtId="2" fontId="23" fillId="0" borderId="2" xfId="12" applyNumberFormat="1" applyFont="1" applyBorder="1" applyAlignment="1">
      <alignment vertical="center"/>
    </xf>
    <xf numFmtId="2" fontId="23" fillId="0" borderId="3" xfId="12" applyNumberFormat="1" applyFont="1" applyBorder="1" applyAlignment="1">
      <alignment vertical="center"/>
    </xf>
    <xf numFmtId="2" fontId="23" fillId="0" borderId="4" xfId="12" applyNumberFormat="1" applyFont="1" applyBorder="1" applyAlignment="1">
      <alignment vertical="center"/>
    </xf>
    <xf numFmtId="0" fontId="0" fillId="0" borderId="3" xfId="0" applyBorder="1" applyAlignment="1">
      <alignment horizontal="left" wrapText="1" shrinkToFit="1"/>
    </xf>
    <xf numFmtId="0" fontId="0" fillId="0" borderId="8" xfId="0" applyBorder="1" applyAlignment="1">
      <alignment horizontal="left" wrapText="1" shrinkToFit="1"/>
    </xf>
    <xf numFmtId="0" fontId="0" fillId="0" borderId="4" xfId="0" applyBorder="1" applyAlignment="1">
      <alignment horizontal="left" wrapText="1" shrinkToFit="1"/>
    </xf>
    <xf numFmtId="2" fontId="13" fillId="0" borderId="2" xfId="12" applyNumberFormat="1" applyFont="1" applyBorder="1" applyAlignment="1">
      <alignment vertical="top" wrapText="1"/>
    </xf>
    <xf numFmtId="2" fontId="13" fillId="0" borderId="3" xfId="12" applyNumberFormat="1" applyFont="1" applyBorder="1" applyAlignment="1">
      <alignment vertical="top" wrapText="1"/>
    </xf>
    <xf numFmtId="2" fontId="16" fillId="0" borderId="2" xfId="13" applyNumberFormat="1" applyFont="1" applyBorder="1" applyAlignment="1">
      <alignment horizontal="left" wrapText="1" shrinkToFit="1"/>
    </xf>
    <xf numFmtId="0" fontId="0" fillId="0" borderId="0" xfId="0" applyBorder="1" applyAlignment="1">
      <alignment horizontal="left" wrapText="1" shrinkToFit="1"/>
    </xf>
    <xf numFmtId="2" fontId="13" fillId="0" borderId="2" xfId="12" applyNumberFormat="1" applyFont="1" applyBorder="1" applyAlignment="1">
      <alignment horizontal="left" vertical="top" wrapText="1" shrinkToFit="1"/>
    </xf>
    <xf numFmtId="2" fontId="13" fillId="0" borderId="3" xfId="12" applyNumberFormat="1" applyFont="1" applyBorder="1" applyAlignment="1">
      <alignment horizontal="left" vertical="top" wrapText="1" shrinkToFit="1"/>
    </xf>
    <xf numFmtId="2" fontId="16" fillId="0" borderId="2" xfId="12" applyNumberFormat="1" applyFont="1" applyBorder="1" applyAlignment="1">
      <alignment horizontal="left" vertical="center"/>
    </xf>
    <xf numFmtId="2" fontId="16" fillId="0" borderId="3" xfId="12" applyNumberFormat="1" applyFont="1" applyBorder="1" applyAlignment="1">
      <alignment horizontal="left" vertical="center"/>
    </xf>
    <xf numFmtId="2" fontId="16" fillId="0" borderId="0" xfId="12" applyNumberFormat="1" applyFont="1" applyBorder="1" applyAlignment="1">
      <alignment horizontal="left" vertical="center"/>
    </xf>
    <xf numFmtId="2" fontId="16" fillId="0" borderId="4" xfId="12" applyNumberFormat="1" applyFont="1" applyBorder="1" applyAlignment="1">
      <alignment horizontal="left" vertical="center"/>
    </xf>
    <xf numFmtId="2" fontId="16" fillId="0" borderId="2" xfId="12" applyNumberFormat="1" applyFont="1" applyBorder="1" applyAlignment="1">
      <alignment horizontal="left" vertical="top" wrapText="1" shrinkToFit="1"/>
    </xf>
    <xf numFmtId="2" fontId="16" fillId="0" borderId="3" xfId="12" applyNumberFormat="1" applyFont="1" applyBorder="1" applyAlignment="1">
      <alignment horizontal="left" vertical="top" wrapText="1" shrinkToFit="1"/>
    </xf>
    <xf numFmtId="2" fontId="16" fillId="0" borderId="0" xfId="12" applyNumberFormat="1" applyFont="1" applyBorder="1" applyAlignment="1">
      <alignment horizontal="left" vertical="top" wrapText="1" shrinkToFit="1"/>
    </xf>
    <xf numFmtId="2" fontId="16" fillId="0" borderId="4" xfId="12" applyNumberFormat="1" applyFont="1" applyBorder="1" applyAlignment="1">
      <alignment horizontal="left" vertical="top" wrapText="1" shrinkToFit="1"/>
    </xf>
    <xf numFmtId="2" fontId="16" fillId="0" borderId="2" xfId="13" applyNumberFormat="1" applyFont="1" applyBorder="1" applyAlignment="1">
      <alignment horizontal="left" vertical="center"/>
    </xf>
    <xf numFmtId="2" fontId="16" fillId="0" borderId="3" xfId="13" applyNumberFormat="1" applyFont="1" applyBorder="1" applyAlignment="1">
      <alignment horizontal="left" vertical="center"/>
    </xf>
    <xf numFmtId="2" fontId="16" fillId="0" borderId="0" xfId="13" applyNumberFormat="1" applyFont="1" applyBorder="1" applyAlignment="1">
      <alignment horizontal="left" vertical="center"/>
    </xf>
    <xf numFmtId="2" fontId="16" fillId="0" borderId="4" xfId="13" applyNumberFormat="1" applyFont="1" applyBorder="1" applyAlignment="1">
      <alignment horizontal="left" vertical="center"/>
    </xf>
    <xf numFmtId="2" fontId="16" fillId="0" borderId="2" xfId="12" applyNumberFormat="1" applyFont="1" applyBorder="1" applyAlignment="1">
      <alignment vertical="top" wrapText="1" shrinkToFit="1"/>
    </xf>
    <xf numFmtId="2" fontId="16" fillId="0" borderId="3" xfId="12" applyNumberFormat="1" applyFont="1" applyBorder="1" applyAlignment="1">
      <alignment vertical="top" wrapText="1" shrinkToFit="1"/>
    </xf>
    <xf numFmtId="2" fontId="13" fillId="0" borderId="2" xfId="12" applyNumberFormat="1" applyFont="1" applyBorder="1" applyAlignment="1">
      <alignment horizontal="left" vertical="top"/>
    </xf>
    <xf numFmtId="2" fontId="13" fillId="0" borderId="3" xfId="12" applyNumberFormat="1" applyFont="1" applyBorder="1" applyAlignment="1">
      <alignment horizontal="left" vertical="top"/>
    </xf>
    <xf numFmtId="2" fontId="16" fillId="0" borderId="2" xfId="12" applyNumberFormat="1" applyFont="1" applyBorder="1" applyAlignment="1">
      <alignment horizontal="left" vertical="top"/>
    </xf>
    <xf numFmtId="2" fontId="16" fillId="0" borderId="3" xfId="12" applyNumberFormat="1" applyFont="1" applyBorder="1" applyAlignment="1">
      <alignment horizontal="left" vertical="top"/>
    </xf>
    <xf numFmtId="2" fontId="13" fillId="0" borderId="4" xfId="12" applyNumberFormat="1" applyFont="1" applyBorder="1" applyAlignment="1">
      <alignment horizontal="left" vertical="top"/>
    </xf>
    <xf numFmtId="2" fontId="13" fillId="0" borderId="2" xfId="12" applyNumberFormat="1" applyFont="1" applyBorder="1" applyAlignment="1">
      <alignment horizontal="left"/>
    </xf>
    <xf numFmtId="2" fontId="13" fillId="0" borderId="3" xfId="12" applyNumberFormat="1" applyFont="1" applyBorder="1" applyAlignment="1">
      <alignment horizontal="left"/>
    </xf>
    <xf numFmtId="2" fontId="16" fillId="0" borderId="2" xfId="12" applyNumberFormat="1" applyFont="1" applyBorder="1" applyAlignment="1">
      <alignment horizontal="left"/>
    </xf>
    <xf numFmtId="2" fontId="16" fillId="0" borderId="3" xfId="12" applyNumberFormat="1" applyFont="1" applyBorder="1" applyAlignment="1">
      <alignment horizontal="left"/>
    </xf>
    <xf numFmtId="2" fontId="13" fillId="0" borderId="2" xfId="12" applyNumberFormat="1" applyFont="1" applyBorder="1" applyAlignment="1">
      <alignment horizontal="left" wrapText="1"/>
    </xf>
    <xf numFmtId="2" fontId="13" fillId="0" borderId="3" xfId="12" applyNumberFormat="1" applyFont="1" applyBorder="1" applyAlignment="1">
      <alignment horizontal="left" wrapText="1"/>
    </xf>
    <xf numFmtId="2" fontId="16" fillId="0" borderId="8" xfId="12" applyNumberFormat="1" applyFont="1" applyBorder="1" applyAlignment="1">
      <alignment horizontal="left"/>
    </xf>
    <xf numFmtId="2" fontId="16" fillId="0" borderId="4" xfId="12" applyNumberFormat="1" applyFont="1" applyBorder="1" applyAlignment="1">
      <alignment horizontal="left"/>
    </xf>
    <xf numFmtId="2" fontId="39" fillId="0" borderId="10" xfId="0" applyNumberFormat="1" applyFont="1" applyBorder="1" applyAlignment="1">
      <alignment horizontal="left"/>
    </xf>
    <xf numFmtId="2" fontId="39" fillId="0" borderId="8" xfId="0" applyNumberFormat="1" applyFont="1" applyBorder="1" applyAlignment="1">
      <alignment horizontal="left"/>
    </xf>
    <xf numFmtId="2" fontId="39" fillId="0" borderId="7" xfId="0" applyNumberFormat="1" applyFont="1" applyBorder="1" applyAlignment="1">
      <alignment horizontal="left"/>
    </xf>
  </cellXfs>
  <cellStyles count="17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Lien hypertexte" xfId="9" xr:uid="{00000000-0005-0000-0000-000009000000}"/>
    <cellStyle name="Milliers" xfId="6" xr:uid="{00000000-0005-0000-0000-000006000000}"/>
    <cellStyle name="Monétaire 2" xfId="11" xr:uid="{00000000-0005-0000-0000-00000B000000}"/>
    <cellStyle name="Normal" xfId="0" builtinId="0"/>
    <cellStyle name="Normal 2" xfId="14" xr:uid="{00000000-0005-0000-0000-00000E000000}"/>
    <cellStyle name="Normal 2 2" xfId="16" xr:uid="{00000000-0005-0000-0000-000010000000}"/>
    <cellStyle name="Normal 2 2 2 2" xfId="12" xr:uid="{00000000-0005-0000-0000-00000C000000}"/>
    <cellStyle name="Normal 2 4 2" xfId="8" xr:uid="{00000000-0005-0000-0000-000008000000}"/>
    <cellStyle name="Normal 3" xfId="13" xr:uid="{00000000-0005-0000-0000-00000D000000}"/>
    <cellStyle name="Normal_FCCOVER" xfId="7" xr:uid="{00000000-0005-0000-0000-000007000000}"/>
    <cellStyle name="Percent" xfId="1" xr:uid="{00000000-0005-0000-0000-000001000000}"/>
    <cellStyle name="Pourcentage" xfId="15" xr:uid="{00000000-0005-0000-0000-00000F000000}"/>
    <cellStyle name="Pourcentage 2" xfId="10" xr:uid="{00000000-0005-0000-0000-00000A000000}"/>
  </cellStyles>
  <dxfs count="3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0</xdr:rowOff>
    </xdr:from>
    <xdr:ext cx="6753225" cy="8505825"/>
    <xdr:pic>
      <xdr:nvPicPr>
        <xdr:cNvPr id="2" name="Picture 11" descr="AMF rapport lettre 150dpi 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" y="0"/>
          <a:ext cx="6753225" cy="85058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685901</xdr:colOff>
      <xdr:row>20</xdr:row>
      <xdr:rowOff>3173</xdr:rowOff>
    </xdr:from>
    <xdr:to>
      <xdr:col>8</xdr:col>
      <xdr:colOff>171450</xdr:colOff>
      <xdr:row>42</xdr:row>
      <xdr:rowOff>0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>
          <a:grpSpLocks/>
        </xdr:cNvGrpSpPr>
      </xdr:nvGrpSpPr>
      <xdr:grpSpPr>
        <a:xfrm>
          <a:off x="685901" y="3432173"/>
          <a:ext cx="5730139" cy="3768727"/>
          <a:chOff x="685901" y="3238498"/>
          <a:chExt cx="5888444" cy="3562690"/>
        </a:xfrm>
      </xdr:grpSpPr>
      <xdr:grpSp>
        <xdr:nvGrpSpPr>
          <xdr:cNvPr id="4" name="Group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>
            <a:grpSpLocks/>
          </xdr:cNvGrpSpPr>
        </xdr:nvGrpSpPr>
        <xdr:grpSpPr bwMode="auto">
          <a:xfrm>
            <a:off x="685901" y="3495012"/>
            <a:ext cx="2667465" cy="2047656"/>
            <a:chOff x="1421" y="6465"/>
            <a:chExt cx="3890" cy="3240"/>
          </a:xfrm>
        </xdr:grpSpPr>
        <xdr:sp macro="" textlink="" fLocksText="0">
          <xdr:nvSpPr>
            <xdr:cNvPr id="6" name="AutoShap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21" y="6465"/>
              <a:ext cx="3890" cy="324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19050">
                  <a:solidFill>
                    <a:srgbClr val="4A7EBB"/>
                  </a:solidFill>
                  <a:round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25400" dir="5400000" algn="ctr" rotWithShape="0">
                      <a:srgbClr val="808080">
                        <a:alpha val="35001"/>
                      </a:srgbClr>
                    </a:outerShdw>
                  </a:effectLst>
                </a14:hiddenEffects>
              </a:ext>
            </a:extLst>
          </xdr:spPr>
          <xdr:txBody>
            <a:bodyPr vert="horz" wrap="square" lIns="91440" tIns="91440" rIns="91440" bIns="91440" anchor="t" anchorCtr="0" upright="1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fr-CA" sz="1000">
                  <a:solidFill>
                    <a:srgbClr val="000000"/>
                  </a:solidFill>
                  <a:latin typeface="Arial"/>
                  <a:ea typeface="Times New Roman"/>
                </a:rPr>
                <a:t> </a:t>
              </a:r>
            </a:p>
          </xdr:txBody>
        </xdr:sp>
        <xdr:pic>
          <xdr:nvPicPr>
            <xdr:cNvPr id="7" name="Image 6" descr="AMF logo.jpg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 bwMode="auto">
            <a:xfrm>
              <a:off x="1451" y="7200"/>
              <a:ext cx="3437" cy="143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 fLocksText="0">
        <xdr:nvSpPr>
          <xdr:cNvPr id="5" name="AutoShape 2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450525" y="3238498"/>
            <a:ext cx="3123820" cy="3562690"/>
          </a:xfrm>
          <a:prstGeom prst="roundRect">
            <a:avLst>
              <a:gd name="adj" fmla="val 16667"/>
            </a:avLst>
          </a:prstGeom>
          <a:solidFill>
            <a:schemeClr val="bg1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19050">
                <a:solidFill>
                  <a:srgbClr val="4A7EBB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25400" dir="5400000" algn="ctr" rotWithShape="0">
                    <a:srgbClr val="808080">
                      <a:alpha val="35001"/>
                    </a:srgbClr>
                  </a:outerShdw>
                </a:effectLst>
              </a14:hiddenEffects>
            </a:ext>
          </a:extLst>
        </xdr:spPr>
        <xdr:txBody>
          <a:bodyPr vert="horz" wrap="square" lIns="91440" tIns="91440" rIns="91440" bIns="91440" anchor="t" anchorCtr="0" upright="1">
            <a:noAutofit/>
          </a:bodyPr>
          <a:lstStyle/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3767"/>
                </a:solidFill>
                <a:latin typeface="Arial"/>
                <a:ea typeface="Cambria"/>
                <a:cs typeface="Times New Roman"/>
              </a:rPr>
              <a:t>DIVULGATION</a:t>
            </a:r>
          </a:p>
          <a:p>
            <a:pPr>
              <a:spcAft>
                <a:spcPts val="0"/>
              </a:spcAft>
            </a:pPr>
            <a:r>
              <a:rPr lang="fr-CA" sz="900" b="1">
                <a:solidFill>
                  <a:srgbClr val="003767"/>
                </a:solidFill>
                <a:latin typeface="Arial"/>
                <a:ea typeface="Cambria"/>
                <a:cs typeface="Times New Roman"/>
              </a:rPr>
              <a:t> </a:t>
            </a:r>
            <a:endParaRPr lang="fr-CA" sz="2500" b="1">
              <a:solidFill>
                <a:srgbClr val="003767"/>
              </a:solidFill>
              <a:latin typeface="Arial"/>
              <a:ea typeface="Cambria"/>
              <a:cs typeface="Times New Roman"/>
            </a:endParaRPr>
          </a:p>
          <a:p>
            <a:pPr>
              <a:spcAft>
                <a:spcPts val="0"/>
              </a:spcAft>
            </a:pPr>
            <a:endParaRPr lang="fr-CA" sz="1000" b="1">
              <a:solidFill>
                <a:srgbClr val="003767"/>
              </a:solidFill>
              <a:latin typeface="Arial"/>
              <a:ea typeface="Cambria"/>
              <a:cs typeface="Times New Roman"/>
            </a:endParaRPr>
          </a:p>
          <a:p>
            <a:pPr>
              <a:spcAft>
                <a:spcPts val="0"/>
              </a:spcAft>
            </a:pPr>
            <a:r>
              <a:rPr lang="fr-CA" sz="1400" b="0">
                <a:solidFill>
                  <a:srgbClr val="364349"/>
                </a:solidFill>
                <a:latin typeface="Arial"/>
                <a:ea typeface="Times New Roman"/>
              </a:rPr>
              <a:t>Relevé simplifié</a:t>
            </a:r>
            <a:r>
              <a:rPr lang="fr-CA" sz="1400" b="0" baseline="0">
                <a:solidFill>
                  <a:srgbClr val="364349"/>
                </a:solidFill>
                <a:latin typeface="Arial"/>
                <a:ea typeface="Times New Roman"/>
              </a:rPr>
              <a:t> </a:t>
            </a:r>
            <a:r>
              <a:rPr lang="fr-CA" sz="1400" b="0">
                <a:solidFill>
                  <a:srgbClr val="364349"/>
                </a:solidFill>
                <a:latin typeface="Arial"/>
                <a:ea typeface="Times New Roman"/>
              </a:rPr>
              <a:t>des normes de fonds propres à l'intention des PMID de catégorie III </a:t>
            </a:r>
            <a:endParaRPr lang="en-CA" sz="1200" b="0" baseline="0">
              <a:solidFill>
                <a:srgbClr val="364349"/>
              </a:solidFill>
              <a:latin typeface="Arial"/>
              <a:ea typeface="Times New Roman"/>
              <a:cs typeface="+mn-cs"/>
            </a:endParaRPr>
          </a:p>
          <a:p>
            <a:pPr>
              <a:spcAft>
                <a:spcPts val="0"/>
              </a:spcAft>
            </a:pPr>
            <a:r>
              <a:rPr lang="en-CA" sz="1200" b="0" baseline="0">
                <a:solidFill>
                  <a:srgbClr val="364349"/>
                </a:solidFill>
                <a:latin typeface="Arial"/>
                <a:ea typeface="Times New Roman"/>
                <a:cs typeface="+mn-cs"/>
              </a:rPr>
              <a:t>Publication initiale : Juillet</a:t>
            </a:r>
            <a:r>
              <a:rPr lang="en-CA" sz="1200" b="0">
                <a:solidFill>
                  <a:srgbClr val="364349"/>
                </a:solidFill>
                <a:latin typeface="Arial"/>
                <a:ea typeface="Times New Roman"/>
              </a:rPr>
              <a:t> 2023</a:t>
            </a:r>
          </a:p>
          <a:p>
            <a:pPr>
              <a:spcAft>
                <a:spcPts val="0"/>
              </a:spcAft>
            </a:pPr>
            <a:r>
              <a:rPr lang="fr-CA" sz="1200" b="0">
                <a:solidFill>
                  <a:srgbClr val="364349"/>
                </a:solidFill>
                <a:latin typeface="Arial"/>
                <a:ea typeface="Times New Roman"/>
                <a:cs typeface="+mn-cs"/>
              </a:rPr>
              <a:t>Mise à jour : Mars 2024</a:t>
            </a:r>
            <a:endParaRPr lang="fr-CA" sz="1200" b="0" strike="sngStrike">
              <a:solidFill>
                <a:srgbClr val="FF0000"/>
              </a:solidFill>
              <a:latin typeface="Arial"/>
              <a:ea typeface="Times New Roman"/>
              <a:cs typeface="+mn-cs"/>
            </a:endParaRPr>
          </a:p>
          <a:p>
            <a:pPr>
              <a:spcAft>
                <a:spcPts val="0"/>
              </a:spcAft>
            </a:pPr>
            <a:r>
              <a:rPr lang="en-CA" sz="9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</a:p>
          <a:p>
            <a:pPr>
              <a:spcAft>
                <a:spcPts val="0"/>
              </a:spcAft>
            </a:pPr>
            <a:endParaRPr lang="en-CA" sz="900" b="1">
              <a:solidFill>
                <a:srgbClr val="003767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endParaRPr lang="fr-CA" sz="1000">
              <a:solidFill>
                <a:srgbClr val="000000"/>
              </a:solidFill>
              <a:latin typeface="Arial"/>
              <a:ea typeface="Times New Roman"/>
            </a:endParaRPr>
          </a:p>
          <a:p>
            <a:r>
              <a:rPr lang="fr-CA" sz="1600" b="1">
                <a:solidFill>
                  <a:srgbClr val="003767"/>
                </a:solidFill>
                <a:latin typeface="Arial"/>
                <a:ea typeface="Cambria"/>
                <a:cs typeface="Times New Roman"/>
              </a:rPr>
              <a:t>DISCLOSURE</a:t>
            </a:r>
            <a:endParaRPr lang="en-US" sz="1600" b="1">
              <a:solidFill>
                <a:srgbClr val="003767"/>
              </a:solidFill>
              <a:latin typeface="Arial"/>
              <a:ea typeface="Cambria"/>
              <a:cs typeface="Times New Roman"/>
            </a:endParaRPr>
          </a:p>
          <a:p>
            <a:r>
              <a:rPr lang="fr-CA" sz="1100" b="1">
                <a:solidFill>
                  <a:srgbClr val="000000"/>
                </a:solidFill>
                <a:latin typeface="+mn-lt"/>
                <a:ea typeface="+mn-ea"/>
                <a:cs typeface="+mn-cs"/>
              </a:rPr>
              <a:t> </a:t>
            </a:r>
            <a:endParaRPr lang="en-US" sz="1000">
              <a:solidFill>
                <a:srgbClr val="000000"/>
              </a:solidFill>
            </a:endParaRPr>
          </a:p>
          <a:p>
            <a:r>
              <a:rPr lang="fr-CA" sz="1200" b="0">
                <a:solidFill>
                  <a:srgbClr val="364349"/>
                </a:solidFill>
                <a:latin typeface="Arial"/>
                <a:ea typeface="Times New Roman"/>
                <a:cs typeface="+mn-cs"/>
              </a:rPr>
              <a:t>Simplified Capital Adequacy Return for Category III SMDIs </a:t>
            </a:r>
            <a:endParaRPr lang="en-US" sz="1200" b="0">
              <a:solidFill>
                <a:srgbClr val="364349"/>
              </a:solidFill>
              <a:latin typeface="Arial"/>
              <a:ea typeface="Times New Roman"/>
              <a:cs typeface="+mn-cs"/>
            </a:endParaRPr>
          </a:p>
          <a:p>
            <a:r>
              <a:rPr lang="en-CA" sz="1000" b="0" baseline="0">
                <a:solidFill>
                  <a:srgbClr val="364349"/>
                </a:solidFill>
                <a:latin typeface="Arial"/>
                <a:ea typeface="Times New Roman"/>
                <a:cs typeface="+mn-cs"/>
              </a:rPr>
              <a:t>Initial publication: July 2023</a:t>
            </a:r>
            <a:endParaRPr lang="en-US" sz="1000" b="0" baseline="0">
              <a:solidFill>
                <a:srgbClr val="364349"/>
              </a:solidFill>
              <a:latin typeface="Arial"/>
              <a:ea typeface="Times New Roman"/>
              <a:cs typeface="+mn-cs"/>
            </a:endParaRPr>
          </a:p>
          <a:p>
            <a:r>
              <a:rPr lang="fr-CA" sz="1000" b="0" baseline="0">
                <a:solidFill>
                  <a:srgbClr val="364349"/>
                </a:solidFill>
                <a:latin typeface="Arial"/>
                <a:ea typeface="Times New Roman"/>
                <a:cs typeface="+mn-cs"/>
              </a:rPr>
              <a:t>Updated: March 2024</a:t>
            </a:r>
            <a:endParaRPr lang="en-US" sz="1000" b="0" baseline="0">
              <a:solidFill>
                <a:srgbClr val="364349"/>
              </a:solidFill>
              <a:latin typeface="Arial"/>
              <a:ea typeface="Times New Roman"/>
              <a:cs typeface="+mn-cs"/>
            </a:endParaRPr>
          </a:p>
          <a:p>
            <a:pPr>
              <a:spcAft>
                <a:spcPts val="0"/>
              </a:spcAft>
            </a:pPr>
            <a:endParaRPr lang="fr-CA" sz="1000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  <a:endParaRPr lang="fr-CA" sz="1000" b="1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  <a:endParaRPr lang="fr-CA" sz="1000" b="1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  <a:endParaRPr lang="fr-CA" sz="1000" b="1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  <a:endParaRPr lang="fr-CA" sz="1000" b="1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800" b="1">
                <a:solidFill>
                  <a:srgbClr val="000000"/>
                </a:solidFill>
                <a:latin typeface="Arial"/>
                <a:ea typeface="Times New Roman"/>
              </a:rPr>
              <a:t> </a:t>
            </a:r>
            <a:endParaRPr lang="fr-CA" sz="1000" b="1">
              <a:solidFill>
                <a:srgbClr val="000000"/>
              </a:solidFill>
              <a:latin typeface="Arial"/>
              <a:ea typeface="Times New Roman"/>
            </a:endParaRPr>
          </a:p>
          <a:p>
            <a:pPr>
              <a:spcAft>
                <a:spcPts val="0"/>
              </a:spcAft>
            </a:pPr>
            <a:r>
              <a:rPr lang="fr-CA" sz="1600">
                <a:solidFill>
                  <a:srgbClr val="364349"/>
                </a:solidFill>
                <a:latin typeface="Arial"/>
                <a:ea typeface="Cambria"/>
                <a:cs typeface="Times New Roman"/>
              </a:rPr>
              <a:t> </a:t>
            </a:r>
            <a:endParaRPr lang="fr-CA" sz="2000">
              <a:solidFill>
                <a:srgbClr val="364349"/>
              </a:solidFill>
              <a:latin typeface="Arial"/>
              <a:ea typeface="Cambria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</xdr:rowOff>
    </xdr:from>
    <xdr:ext cx="1533525" cy="638175"/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9050"/>
          <a:ext cx="15335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D_Adj_Enc_Capital_Inst_Fin\Classification\Risques\BCAR\Fiducie\Bcar_Fiducie-13-12-2023%20Bilingue_Classifie_v1_Pr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titre-Title Page"/>
      <sheetName val="Certification"/>
      <sheetName val="Liste tableaux-Schedule Listing"/>
      <sheetName val="1"/>
      <sheetName val="2"/>
      <sheetName val="3"/>
      <sheetName val="4"/>
      <sheetName val="Validation"/>
      <sheetName val="Paramet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English form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781FA-BD97-4B8D-A13E-8CE17A192862}">
  <sheetPr codeName="Feuil1"/>
  <dimension ref="A1"/>
  <sheetViews>
    <sheetView showGridLines="0" tabSelected="1" topLeftCell="A22" zoomScaleSheetLayoutView="100" workbookViewId="0">
      <selection activeCell="K44" sqref="K44"/>
    </sheetView>
  </sheetViews>
  <sheetFormatPr baseColWidth="10" defaultColWidth="11.44140625" defaultRowHeight="13.2" x14ac:dyDescent="0.25"/>
  <cols>
    <col min="1" max="7" width="11.44140625" style="246"/>
    <col min="8" max="8" width="11.44140625" style="246" customWidth="1"/>
    <col min="9" max="9" width="10.6640625" style="246" customWidth="1"/>
    <col min="10" max="10" width="6.6640625" style="246" customWidth="1"/>
    <col min="11" max="16384" width="11.44140625" style="246"/>
  </cols>
  <sheetData/>
  <sheetProtection algorithmName="SHA-512" hashValue="gDm1gwhRiDGEY1wQ/eDKt8GPV7Je+Pg/mWQfnQF+3nqOtSTdnyXCZy4zFDOYU8I/EaCxPLbSO28zEv/4MuFEDg==" saltValue="i4LqVtqzBjUImY4Z9dXMRQ==" spinCount="100000" sheet="1" objects="1" scenarios="1"/>
  <printOptions horizontalCentered="1"/>
  <pageMargins left="0" right="0" top="0.74803149606299202" bottom="0.74803149606299202" header="0.31496062992126" footer="0.31496062992126"/>
  <pageSetup orientation="portrait" r:id="rId1"/>
  <headerFooter>
    <oddFooter>&amp;L&amp;8Autorité des marchés financiers
Avril 2019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EB0D4-B09F-4F9E-B927-1EFF609A76D4}">
  <sheetPr codeName="Feuil2"/>
  <dimension ref="A1:V67"/>
  <sheetViews>
    <sheetView showGridLines="0" workbookViewId="0">
      <selection activeCell="G4" sqref="G4:J4"/>
    </sheetView>
  </sheetViews>
  <sheetFormatPr baseColWidth="10" defaultColWidth="9.6640625" defaultRowHeight="13.2" x14ac:dyDescent="0.25"/>
  <cols>
    <col min="1" max="1" width="3.44140625" style="322" customWidth="1"/>
    <col min="2" max="3" width="8.6640625" style="322" customWidth="1"/>
    <col min="4" max="4" width="7.6640625" style="322" customWidth="1"/>
    <col min="5" max="5" width="6.5546875" style="322" customWidth="1"/>
    <col min="6" max="6" width="8.6640625" style="322" customWidth="1"/>
    <col min="7" max="7" width="4" style="322" customWidth="1"/>
    <col min="8" max="8" width="8" style="322" customWidth="1"/>
    <col min="9" max="9" width="4.109375" style="322" customWidth="1"/>
    <col min="10" max="10" width="8" style="322" customWidth="1"/>
    <col min="11" max="12" width="9.44140625" style="322" customWidth="1"/>
    <col min="13" max="13" width="9.5546875" style="322" customWidth="1"/>
    <col min="14" max="14" width="9.6640625" style="322" customWidth="1"/>
    <col min="15" max="15" width="17.33203125" style="322" customWidth="1"/>
    <col min="16" max="18" width="11.6640625" style="322" customWidth="1"/>
    <col min="19" max="20" width="9.6640625" style="322"/>
    <col min="21" max="21" width="31.5546875" style="322" hidden="1" customWidth="1"/>
    <col min="22" max="22" width="19.88671875" style="322" hidden="1" customWidth="1"/>
    <col min="23" max="16384" width="9.6640625" style="322"/>
  </cols>
  <sheetData>
    <row r="1" spans="1:22" ht="25.2" customHeight="1" x14ac:dyDescent="0.5">
      <c r="A1" s="182"/>
      <c r="B1" s="183"/>
      <c r="C1" s="183"/>
      <c r="D1" s="183"/>
      <c r="E1" s="183"/>
      <c r="F1" s="183"/>
      <c r="G1" s="183"/>
      <c r="H1" s="382"/>
      <c r="I1" s="382"/>
      <c r="J1" s="183"/>
      <c r="K1" s="183"/>
      <c r="L1" s="183"/>
      <c r="M1" s="183"/>
      <c r="N1" s="183"/>
      <c r="O1" s="184"/>
      <c r="U1" s="383" t="s">
        <v>771</v>
      </c>
      <c r="V1" s="384"/>
    </row>
    <row r="2" spans="1:22" ht="27" customHeight="1" x14ac:dyDescent="0.4">
      <c r="A2" s="185"/>
      <c r="B2" s="323"/>
      <c r="C2" s="323"/>
      <c r="O2" s="186"/>
      <c r="U2" s="322" t="s">
        <v>948</v>
      </c>
      <c r="V2" s="322" t="s">
        <v>949</v>
      </c>
    </row>
    <row r="3" spans="1:22" ht="16.5" customHeight="1" x14ac:dyDescent="0.4">
      <c r="A3" s="185"/>
      <c r="B3" s="323"/>
      <c r="C3" s="323"/>
      <c r="O3" s="186"/>
      <c r="U3" s="322" t="s">
        <v>0</v>
      </c>
      <c r="V3" s="322" t="s">
        <v>939</v>
      </c>
    </row>
    <row r="4" spans="1:22" ht="16.5" customHeight="1" x14ac:dyDescent="0.25">
      <c r="A4" s="385" t="str">
        <f>IF(Lang=LangEn,V2,U2)</f>
        <v>Sélectionnez la langue du formulaire:</v>
      </c>
      <c r="B4" s="385"/>
      <c r="C4" s="385"/>
      <c r="D4" s="385"/>
      <c r="E4" s="385"/>
      <c r="F4" s="385"/>
      <c r="G4" s="386" t="s">
        <v>676</v>
      </c>
      <c r="H4" s="386"/>
      <c r="I4" s="386"/>
      <c r="J4" s="386"/>
      <c r="K4" s="324"/>
      <c r="L4" s="324"/>
      <c r="M4" s="324"/>
      <c r="N4" s="324"/>
      <c r="O4" s="325"/>
      <c r="U4" s="322" t="s">
        <v>1</v>
      </c>
      <c r="V4" s="322" t="s">
        <v>982</v>
      </c>
    </row>
    <row r="5" spans="1:22" ht="18.75" customHeight="1" x14ac:dyDescent="0.4">
      <c r="A5" s="185"/>
      <c r="B5" s="323"/>
      <c r="C5" s="323"/>
      <c r="M5" s="326"/>
      <c r="N5" s="326"/>
      <c r="O5" s="187" t="str">
        <f>IF(Lang=LangEn,V3,U3)</f>
        <v>Confidentiel</v>
      </c>
      <c r="U5" s="322" t="s">
        <v>1005</v>
      </c>
      <c r="V5" s="322" t="s">
        <v>983</v>
      </c>
    </row>
    <row r="6" spans="1:22" ht="15.75" customHeight="1" x14ac:dyDescent="0.25">
      <c r="A6" s="379" t="str">
        <f>IF(Lang=LangEn,V4,U4)</f>
        <v>DIVULGATION</v>
      </c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1"/>
      <c r="U6" s="322" t="s">
        <v>984</v>
      </c>
      <c r="V6" s="322" t="s">
        <v>984</v>
      </c>
    </row>
    <row r="7" spans="1:22" ht="20.25" customHeight="1" x14ac:dyDescent="0.25">
      <c r="A7" s="379" t="str">
        <f>IF(Lang=LangEn,V5,U5)</f>
        <v>RELEVÉ SIMPLIFIÉ DES NORMES DE FONDS PROPRES (RSNFP)</v>
      </c>
      <c r="B7" s="380"/>
      <c r="C7" s="380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1"/>
      <c r="U7" s="322" t="s">
        <v>1004</v>
      </c>
      <c r="V7" s="322" t="s">
        <v>985</v>
      </c>
    </row>
    <row r="8" spans="1:22" ht="20.25" customHeight="1" x14ac:dyDescent="0.25">
      <c r="A8" s="379"/>
      <c r="B8" s="380"/>
      <c r="C8" s="380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1"/>
      <c r="U8" s="322" t="s">
        <v>1003</v>
      </c>
      <c r="V8" s="322" t="s">
        <v>986</v>
      </c>
    </row>
    <row r="9" spans="1:22" ht="20.25" customHeight="1" x14ac:dyDescent="0.25">
      <c r="A9" s="379"/>
      <c r="B9" s="380"/>
      <c r="C9" s="380"/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381"/>
      <c r="U9" s="322" t="s">
        <v>7</v>
      </c>
      <c r="V9" s="322" t="s">
        <v>940</v>
      </c>
    </row>
    <row r="10" spans="1:22" ht="15.75" customHeight="1" x14ac:dyDescent="0.25">
      <c r="A10" s="188"/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O10" s="186"/>
      <c r="U10" s="322" t="s">
        <v>934</v>
      </c>
      <c r="V10" s="322" t="s">
        <v>941</v>
      </c>
    </row>
    <row r="11" spans="1:22" ht="15.75" customHeight="1" x14ac:dyDescent="0.3">
      <c r="A11" s="328" t="s">
        <v>2</v>
      </c>
      <c r="B11" s="329"/>
      <c r="C11" s="329"/>
      <c r="D11" s="330"/>
      <c r="E11" s="330"/>
      <c r="F11" s="330"/>
      <c r="G11" s="331"/>
      <c r="H11" s="331"/>
      <c r="I11" s="331"/>
      <c r="J11" s="331"/>
      <c r="K11" s="331"/>
      <c r="L11" s="332"/>
      <c r="M11" s="332"/>
      <c r="N11" s="332"/>
      <c r="O11" s="189"/>
      <c r="U11" s="322" t="s">
        <v>935</v>
      </c>
      <c r="V11" s="322" t="s">
        <v>942</v>
      </c>
    </row>
    <row r="12" spans="1:22" ht="15.75" customHeight="1" x14ac:dyDescent="0.3">
      <c r="A12" s="333" t="s">
        <v>3</v>
      </c>
      <c r="B12" s="330"/>
      <c r="C12" s="330"/>
      <c r="D12" s="330"/>
      <c r="E12" s="330"/>
      <c r="F12" s="330"/>
      <c r="G12" s="331"/>
      <c r="H12" s="331"/>
      <c r="I12" s="331"/>
      <c r="J12" s="331"/>
      <c r="K12" s="331"/>
      <c r="L12" s="332"/>
      <c r="M12" s="332"/>
      <c r="N12" s="332"/>
      <c r="O12" s="189"/>
      <c r="U12" s="322" t="s">
        <v>936</v>
      </c>
      <c r="V12" s="322" t="s">
        <v>943</v>
      </c>
    </row>
    <row r="13" spans="1:22" ht="15.75" customHeight="1" x14ac:dyDescent="0.3">
      <c r="A13" s="328" t="s">
        <v>4</v>
      </c>
      <c r="B13" s="329"/>
      <c r="C13" s="329"/>
      <c r="D13" s="330"/>
      <c r="E13" s="330"/>
      <c r="F13" s="330"/>
      <c r="G13" s="331"/>
      <c r="H13" s="331"/>
      <c r="I13" s="331"/>
      <c r="J13" s="331"/>
      <c r="K13" s="331"/>
      <c r="L13" s="332"/>
      <c r="M13" s="332"/>
      <c r="N13" s="332"/>
      <c r="O13" s="189"/>
      <c r="U13" s="322" t="s">
        <v>937</v>
      </c>
      <c r="V13" s="322" t="s">
        <v>944</v>
      </c>
    </row>
    <row r="14" spans="1:22" ht="15.75" customHeight="1" x14ac:dyDescent="0.3">
      <c r="A14" s="334" t="s">
        <v>5</v>
      </c>
      <c r="B14" s="335"/>
      <c r="C14" s="335"/>
      <c r="D14" s="330"/>
      <c r="E14" s="330"/>
      <c r="F14" s="330"/>
      <c r="G14" s="332"/>
      <c r="H14" s="332"/>
      <c r="I14" s="336"/>
      <c r="J14" s="332"/>
      <c r="K14" s="332"/>
      <c r="L14" s="332"/>
      <c r="M14" s="332"/>
      <c r="N14" s="332"/>
      <c r="O14" s="189"/>
      <c r="U14" s="322" t="s">
        <v>938</v>
      </c>
      <c r="V14" s="322" t="s">
        <v>945</v>
      </c>
    </row>
    <row r="15" spans="1:22" ht="15.75" customHeight="1" x14ac:dyDescent="0.3">
      <c r="A15" s="333" t="s">
        <v>6</v>
      </c>
      <c r="B15" s="330"/>
      <c r="C15" s="330"/>
      <c r="D15" s="330"/>
      <c r="E15" s="330"/>
      <c r="F15" s="330"/>
      <c r="G15" s="332"/>
      <c r="H15" s="332"/>
      <c r="I15" s="336"/>
      <c r="J15" s="332"/>
      <c r="K15" s="332"/>
      <c r="L15" s="332"/>
      <c r="M15" s="332"/>
      <c r="N15" s="332"/>
      <c r="O15" s="189"/>
      <c r="U15" s="322" t="s">
        <v>9</v>
      </c>
      <c r="V15" s="322" t="s">
        <v>946</v>
      </c>
    </row>
    <row r="16" spans="1:22" ht="15.75" customHeight="1" x14ac:dyDescent="0.3">
      <c r="A16" s="333"/>
      <c r="B16" s="330"/>
      <c r="C16" s="330"/>
      <c r="D16" s="330"/>
      <c r="E16" s="330"/>
      <c r="F16" s="330"/>
      <c r="G16" s="332"/>
      <c r="H16" s="332"/>
      <c r="I16" s="336"/>
      <c r="J16" s="332"/>
      <c r="K16" s="332"/>
      <c r="L16" s="332"/>
      <c r="M16" s="332"/>
      <c r="N16" s="332"/>
      <c r="O16" s="189"/>
      <c r="U16" s="322" t="s">
        <v>1002</v>
      </c>
      <c r="V16" s="322" t="s">
        <v>987</v>
      </c>
    </row>
    <row r="17" spans="1:22" ht="15.75" customHeight="1" x14ac:dyDescent="0.3">
      <c r="A17" s="333" t="str">
        <f>IF(Lang=LangEn,V6,U6)</f>
        <v>Identification</v>
      </c>
      <c r="B17" s="330"/>
      <c r="C17" s="330"/>
      <c r="D17" s="330"/>
      <c r="E17" s="330"/>
      <c r="F17" s="330"/>
      <c r="G17" s="332"/>
      <c r="H17" s="332"/>
      <c r="I17" s="336"/>
      <c r="J17" s="332"/>
      <c r="K17" s="332"/>
      <c r="L17" s="332"/>
      <c r="M17" s="332"/>
      <c r="N17" s="332"/>
      <c r="O17" s="189"/>
      <c r="U17" s="322" t="s">
        <v>1007</v>
      </c>
      <c r="V17" s="322" t="s">
        <v>1006</v>
      </c>
    </row>
    <row r="18" spans="1:22" ht="15.75" customHeight="1" x14ac:dyDescent="0.3">
      <c r="A18" s="333"/>
      <c r="B18" s="330" t="str">
        <f>IF(Lang=LangEn,V7,U7)</f>
        <v>Nom de l'institution financière:</v>
      </c>
      <c r="E18" s="330"/>
      <c r="F18" s="390"/>
      <c r="G18" s="391"/>
      <c r="H18" s="391"/>
      <c r="I18" s="391"/>
      <c r="J18" s="391"/>
      <c r="K18" s="391"/>
      <c r="L18" s="391"/>
      <c r="M18" s="391"/>
      <c r="N18" s="330"/>
      <c r="O18" s="189"/>
      <c r="U18" s="322" t="s">
        <v>1011</v>
      </c>
      <c r="V18" s="322" t="s">
        <v>1008</v>
      </c>
    </row>
    <row r="19" spans="1:22" ht="15.75" customHeight="1" x14ac:dyDescent="0.3">
      <c r="A19" s="333"/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O19" s="189"/>
      <c r="U19" s="322" t="s">
        <v>981</v>
      </c>
      <c r="V19" s="322" t="s">
        <v>988</v>
      </c>
    </row>
    <row r="20" spans="1:22" ht="15.75" customHeight="1" x14ac:dyDescent="0.3">
      <c r="A20" s="333"/>
      <c r="B20" s="330" t="str">
        <f>IF(Lang=LangEn,V8,U8)</f>
        <v>Date de fin de la période:</v>
      </c>
      <c r="C20" s="330"/>
      <c r="E20" s="330"/>
      <c r="F20" s="390"/>
      <c r="G20" s="391"/>
      <c r="H20" s="391"/>
      <c r="I20" s="391"/>
      <c r="J20" s="391"/>
      <c r="K20" s="391"/>
      <c r="L20" s="391"/>
      <c r="M20" s="391"/>
      <c r="N20" s="337"/>
      <c r="O20" s="189"/>
      <c r="U20" s="322" t="s">
        <v>989</v>
      </c>
      <c r="V20" s="322" t="s">
        <v>989</v>
      </c>
    </row>
    <row r="21" spans="1:22" ht="12.75" customHeight="1" x14ac:dyDescent="0.25">
      <c r="A21" s="392" t="str">
        <f>IF(Lang=LangEn,V9,U9)</f>
        <v>Personne-ressource qui a complété cet état:</v>
      </c>
      <c r="B21" s="393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3"/>
      <c r="O21" s="394"/>
      <c r="U21" s="322" t="s">
        <v>1001</v>
      </c>
      <c r="V21" s="322" t="s">
        <v>990</v>
      </c>
    </row>
    <row r="22" spans="1:22" ht="16.5" customHeight="1" x14ac:dyDescent="0.25">
      <c r="A22" s="392"/>
      <c r="B22" s="393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3"/>
      <c r="O22" s="394"/>
      <c r="U22" s="322" t="s">
        <v>1000</v>
      </c>
      <c r="V22" s="322" t="s">
        <v>991</v>
      </c>
    </row>
    <row r="23" spans="1:22" ht="16.5" customHeight="1" x14ac:dyDescent="0.3">
      <c r="A23" s="339"/>
      <c r="B23" s="340"/>
      <c r="C23" s="340"/>
      <c r="D23" s="393" t="str">
        <f>IF(Lang=LangEn,V10,U10)</f>
        <v>Nom:</v>
      </c>
      <c r="E23" s="393"/>
      <c r="F23" s="390"/>
      <c r="G23" s="391"/>
      <c r="H23" s="391"/>
      <c r="I23" s="391"/>
      <c r="J23" s="391"/>
      <c r="K23" s="391"/>
      <c r="L23" s="391"/>
      <c r="M23" s="391"/>
      <c r="N23" s="341" t="s">
        <v>8</v>
      </c>
      <c r="O23" s="342"/>
      <c r="U23" s="322" t="s">
        <v>999</v>
      </c>
      <c r="V23" s="322" t="s">
        <v>992</v>
      </c>
    </row>
    <row r="24" spans="1:22" ht="16.5" customHeight="1" x14ac:dyDescent="0.3">
      <c r="A24" s="343"/>
      <c r="B24" s="344"/>
      <c r="C24" s="344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5"/>
      <c r="U24" s="322" t="s">
        <v>998</v>
      </c>
      <c r="V24" s="322" t="s">
        <v>993</v>
      </c>
    </row>
    <row r="25" spans="1:22" ht="16.5" customHeight="1" x14ac:dyDescent="0.3">
      <c r="A25" s="339"/>
      <c r="B25" s="340"/>
      <c r="C25" s="340"/>
      <c r="D25" s="393" t="str">
        <f>IF(Lang=LangEn,V11,U11)</f>
        <v>Fonction:</v>
      </c>
      <c r="E25" s="393"/>
      <c r="F25" s="395"/>
      <c r="G25" s="396"/>
      <c r="H25" s="396"/>
      <c r="I25" s="396"/>
      <c r="J25" s="396"/>
      <c r="K25" s="396"/>
      <c r="L25" s="396"/>
      <c r="M25" s="396"/>
      <c r="N25" s="341" t="s">
        <v>8</v>
      </c>
      <c r="O25" s="186"/>
      <c r="U25" s="338" t="s">
        <v>997</v>
      </c>
      <c r="V25" s="338" t="s">
        <v>994</v>
      </c>
    </row>
    <row r="26" spans="1:22" ht="16.5" customHeight="1" x14ac:dyDescent="0.3">
      <c r="A26" s="343"/>
      <c r="B26" s="344"/>
      <c r="C26" s="344"/>
      <c r="D26" s="344"/>
      <c r="E26" s="344"/>
      <c r="F26" s="344"/>
      <c r="G26" s="344"/>
      <c r="H26" s="344"/>
      <c r="I26" s="344"/>
      <c r="J26" s="344"/>
      <c r="K26" s="344"/>
      <c r="L26" s="344"/>
      <c r="M26" s="344"/>
      <c r="N26" s="344"/>
      <c r="O26" s="345"/>
      <c r="U26" s="322" t="s">
        <v>996</v>
      </c>
      <c r="V26" s="322" t="s">
        <v>995</v>
      </c>
    </row>
    <row r="27" spans="1:22" ht="16.5" customHeight="1" x14ac:dyDescent="0.3">
      <c r="A27" s="339"/>
      <c r="B27" s="340"/>
      <c r="C27" s="340"/>
      <c r="D27" s="393" t="str">
        <f>IF(Lang=LangEn,V12,U12)</f>
        <v>Téléphone:</v>
      </c>
      <c r="E27" s="393"/>
      <c r="F27" s="395"/>
      <c r="G27" s="396"/>
      <c r="H27" s="396"/>
      <c r="I27" s="396"/>
      <c r="J27" s="340" t="s">
        <v>8</v>
      </c>
      <c r="K27" s="346" t="str">
        <f>IF(Lang=LangEn,V13,U13)</f>
        <v>Poste:</v>
      </c>
      <c r="L27" s="395"/>
      <c r="M27" s="397"/>
      <c r="N27" s="341" t="s">
        <v>8</v>
      </c>
      <c r="O27" s="186"/>
      <c r="U27" s="322" t="s">
        <v>10</v>
      </c>
      <c r="V27" s="322" t="s">
        <v>947</v>
      </c>
    </row>
    <row r="28" spans="1:22" ht="16.5" customHeight="1" x14ac:dyDescent="0.3">
      <c r="A28" s="343"/>
      <c r="B28" s="344"/>
      <c r="C28" s="344"/>
      <c r="D28" s="344"/>
      <c r="E28" s="344"/>
      <c r="F28" s="344"/>
      <c r="G28" s="344"/>
      <c r="H28" s="344"/>
      <c r="I28" s="344"/>
      <c r="J28" s="344"/>
      <c r="K28" s="344"/>
      <c r="L28" s="344"/>
      <c r="M28" s="344"/>
      <c r="N28" s="344"/>
      <c r="O28" s="345"/>
      <c r="U28" s="322" t="s">
        <v>1010</v>
      </c>
      <c r="V28" s="322" t="s">
        <v>1009</v>
      </c>
    </row>
    <row r="29" spans="1:22" ht="16.5" customHeight="1" x14ac:dyDescent="0.3">
      <c r="A29" s="339"/>
      <c r="B29" s="340"/>
      <c r="C29" s="340"/>
      <c r="D29" s="393" t="str">
        <f>IF(Lang=LangEn,V14,U14)</f>
        <v>Courriel:</v>
      </c>
      <c r="E29" s="393"/>
      <c r="F29" s="398"/>
      <c r="G29" s="398"/>
      <c r="H29" s="398"/>
      <c r="I29" s="398"/>
      <c r="J29" s="398"/>
      <c r="K29" s="398"/>
      <c r="L29" s="398"/>
      <c r="M29" s="398"/>
      <c r="N29" s="341" t="s">
        <v>8</v>
      </c>
      <c r="O29" s="186"/>
    </row>
    <row r="30" spans="1:22" ht="7.5" customHeight="1" x14ac:dyDescent="0.3">
      <c r="A30" s="343"/>
      <c r="B30" s="344"/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5"/>
    </row>
    <row r="31" spans="1:22" ht="16.5" customHeight="1" x14ac:dyDescent="0.3">
      <c r="A31" s="387" t="str">
        <f>IF(Lang=LangEn,V15,U15)</f>
        <v>Personne-ressource du Service de Transfert de Fichiers (STF)</v>
      </c>
      <c r="B31" s="388"/>
      <c r="C31" s="388"/>
      <c r="D31" s="388"/>
      <c r="E31" s="388"/>
      <c r="F31" s="388"/>
      <c r="G31" s="388"/>
      <c r="H31" s="388"/>
      <c r="I31" s="388"/>
      <c r="J31" s="388"/>
      <c r="K31" s="388"/>
      <c r="L31" s="388"/>
      <c r="M31" s="388"/>
      <c r="N31" s="388"/>
      <c r="O31" s="389"/>
    </row>
    <row r="32" spans="1:22" ht="16.5" customHeight="1" x14ac:dyDescent="0.3">
      <c r="A32" s="347"/>
      <c r="B32" s="348"/>
      <c r="C32" s="348"/>
      <c r="D32" s="349" t="str">
        <f>IF(Lang=LangEn,V10,U10)</f>
        <v>Nom:</v>
      </c>
      <c r="E32" s="350"/>
      <c r="F32" s="399"/>
      <c r="G32" s="400"/>
      <c r="H32" s="400"/>
      <c r="I32" s="400"/>
      <c r="J32" s="400"/>
      <c r="K32" s="400"/>
      <c r="L32" s="400"/>
      <c r="M32" s="400"/>
      <c r="N32" s="341" t="s">
        <v>8</v>
      </c>
      <c r="O32" s="186"/>
    </row>
    <row r="33" spans="1:17" ht="16.5" customHeight="1" x14ac:dyDescent="0.3">
      <c r="A33" s="343"/>
      <c r="B33" s="344"/>
      <c r="C33" s="344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5"/>
    </row>
    <row r="34" spans="1:17" ht="16.5" customHeight="1" x14ac:dyDescent="0.3">
      <c r="A34" s="347"/>
      <c r="B34" s="348"/>
      <c r="C34" s="348"/>
      <c r="D34" s="393" t="str">
        <f>IF(Lang=LangEn,V14,U14)</f>
        <v>Courriel:</v>
      </c>
      <c r="E34" s="393"/>
      <c r="F34" s="399"/>
      <c r="G34" s="400"/>
      <c r="H34" s="400"/>
      <c r="I34" s="400"/>
      <c r="J34" s="400"/>
      <c r="K34" s="400"/>
      <c r="L34" s="400"/>
      <c r="M34" s="400"/>
      <c r="N34" s="341" t="s">
        <v>8</v>
      </c>
      <c r="O34" s="186"/>
    </row>
    <row r="35" spans="1:17" ht="16.5" customHeight="1" x14ac:dyDescent="0.3">
      <c r="A35" s="343"/>
      <c r="B35" s="344"/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5"/>
    </row>
    <row r="36" spans="1:17" ht="16.5" customHeight="1" x14ac:dyDescent="0.3">
      <c r="A36" s="347"/>
      <c r="B36" s="348"/>
      <c r="C36" s="348"/>
      <c r="D36" s="393" t="str">
        <f>IF(Lang=LangEn,V12,U12)</f>
        <v>Téléphone:</v>
      </c>
      <c r="E36" s="393"/>
      <c r="F36" s="401"/>
      <c r="G36" s="401"/>
      <c r="H36" s="401"/>
      <c r="I36" s="401"/>
      <c r="J36" s="341" t="s">
        <v>8</v>
      </c>
      <c r="K36" s="351" t="str">
        <f>IF(Lang=LangEn,V13,U13)</f>
        <v>Poste:</v>
      </c>
      <c r="L36" s="402"/>
      <c r="M36" s="402"/>
      <c r="N36" s="341" t="s">
        <v>8</v>
      </c>
      <c r="O36" s="186"/>
    </row>
    <row r="37" spans="1:17" ht="14.4" x14ac:dyDescent="0.3">
      <c r="A37" s="403"/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5"/>
      <c r="P37" s="352"/>
      <c r="Q37" s="352"/>
    </row>
    <row r="38" spans="1:17" ht="12.75" customHeight="1" x14ac:dyDescent="0.25">
      <c r="A38" s="406" t="str">
        <f>IF(Lang=LangEn,V16,U16)</f>
        <v>ATTESTATION DU REPRÉSENTANT DÉSIGNÉ</v>
      </c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8"/>
      <c r="P38" s="353"/>
      <c r="Q38" s="353"/>
    </row>
    <row r="39" spans="1:17" ht="12.75" customHeight="1" x14ac:dyDescent="0.25">
      <c r="A39" s="409"/>
      <c r="B39" s="410"/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1"/>
      <c r="P39" s="353"/>
      <c r="Q39" s="353"/>
    </row>
    <row r="40" spans="1:17" ht="14.4" x14ac:dyDescent="0.25">
      <c r="A40" s="354"/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5"/>
      <c r="P40" s="353"/>
      <c r="Q40" s="353"/>
    </row>
    <row r="41" spans="1:17" ht="60.75" customHeight="1" x14ac:dyDescent="0.25">
      <c r="A41" s="412" t="str">
        <f>IF(Lang=LangEn,V17,U17)</f>
        <v>Je confirme avoir lu et compris la Ligne directrice sur les normes relatives à la suffisance du capital ainsi que toute instruction pertinente émise par l'Autorité des marchés financiers (l'« Autorité »), que le présent formulaire est rempli conformément à ces documents et qu'il est exact et complet.</v>
      </c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4"/>
      <c r="P41" s="356"/>
      <c r="Q41" s="356"/>
    </row>
    <row r="42" spans="1:17" ht="15" customHeight="1" x14ac:dyDescent="0.25">
      <c r="A42" s="320"/>
      <c r="B42" s="357"/>
      <c r="C42" s="357"/>
      <c r="D42" s="357"/>
      <c r="E42" s="415" t="str">
        <f>IF(Lang=LangEn,V18,U18)</f>
        <v>Représentant désigné (1) de l'institution financière</v>
      </c>
      <c r="F42" s="415"/>
      <c r="G42" s="415"/>
      <c r="H42" s="415"/>
      <c r="I42" s="415"/>
      <c r="J42" s="415"/>
      <c r="K42" s="415"/>
      <c r="L42" s="357"/>
      <c r="M42" s="357"/>
      <c r="N42" s="357"/>
      <c r="O42" s="321"/>
      <c r="P42" s="356"/>
      <c r="Q42" s="356"/>
    </row>
    <row r="43" spans="1:17" ht="15" customHeight="1" x14ac:dyDescent="0.25">
      <c r="A43" s="320"/>
      <c r="B43" s="357"/>
      <c r="C43" s="357"/>
      <c r="D43" s="357"/>
      <c r="E43" s="358"/>
      <c r="F43" s="358"/>
      <c r="G43" s="358"/>
      <c r="H43" s="358"/>
      <c r="I43" s="358"/>
      <c r="J43" s="358"/>
      <c r="K43" s="358"/>
      <c r="L43" s="357"/>
      <c r="M43" s="357"/>
      <c r="N43" s="357"/>
      <c r="O43" s="321"/>
      <c r="P43" s="356"/>
      <c r="Q43" s="356"/>
    </row>
    <row r="44" spans="1:17" ht="15" customHeight="1" x14ac:dyDescent="0.25">
      <c r="A44" s="320"/>
      <c r="B44" s="357"/>
      <c r="C44" s="357"/>
      <c r="D44" s="357"/>
      <c r="E44" s="358"/>
      <c r="F44" s="358"/>
      <c r="G44" s="358"/>
      <c r="H44" s="358"/>
      <c r="I44" s="358"/>
      <c r="J44" s="358"/>
      <c r="K44" s="358"/>
      <c r="L44" s="357"/>
      <c r="M44" s="357"/>
      <c r="N44" s="357"/>
      <c r="O44" s="321"/>
      <c r="P44" s="356"/>
      <c r="Q44" s="356"/>
    </row>
    <row r="45" spans="1:17" ht="15" customHeight="1" x14ac:dyDescent="0.3">
      <c r="A45" s="416"/>
      <c r="B45" s="417"/>
      <c r="C45" s="417"/>
      <c r="D45" s="417"/>
      <c r="E45" s="417"/>
      <c r="F45" s="358"/>
      <c r="G45" s="358"/>
      <c r="H45" s="358"/>
      <c r="I45" s="358"/>
      <c r="J45" s="358"/>
      <c r="K45" s="416"/>
      <c r="L45" s="417"/>
      <c r="M45" s="417"/>
      <c r="N45" s="417"/>
      <c r="O45" s="418"/>
      <c r="P45" s="356"/>
      <c r="Q45" s="356"/>
    </row>
    <row r="46" spans="1:17" ht="15" customHeight="1" x14ac:dyDescent="0.25">
      <c r="A46" s="422" t="str">
        <f>IF(Lang=LangEn,V19,U19)</f>
        <v>Nom</v>
      </c>
      <c r="B46" s="423"/>
      <c r="C46" s="423"/>
      <c r="D46" s="423"/>
      <c r="E46" s="423"/>
      <c r="F46" s="358"/>
      <c r="G46" s="358"/>
      <c r="H46" s="358"/>
      <c r="I46" s="358"/>
      <c r="K46" s="423" t="str">
        <f>IF(Lang=LangEn,V20,U20)</f>
        <v>Signature</v>
      </c>
      <c r="L46" s="423"/>
      <c r="M46" s="423"/>
      <c r="N46" s="423"/>
      <c r="O46" s="424"/>
      <c r="P46" s="356"/>
      <c r="Q46" s="356"/>
    </row>
    <row r="47" spans="1:17" ht="15" customHeight="1" x14ac:dyDescent="0.25">
      <c r="A47" s="359"/>
      <c r="B47" s="360"/>
      <c r="C47" s="360"/>
      <c r="D47" s="360"/>
      <c r="E47" s="360"/>
      <c r="F47" s="358"/>
      <c r="G47" s="358"/>
      <c r="H47" s="358"/>
      <c r="I47" s="358"/>
      <c r="J47" s="360"/>
      <c r="K47" s="360"/>
      <c r="L47" s="360"/>
      <c r="M47" s="360"/>
      <c r="N47" s="360"/>
      <c r="O47" s="361"/>
      <c r="P47" s="356"/>
      <c r="Q47" s="356"/>
    </row>
    <row r="48" spans="1:17" ht="10.5" customHeight="1" x14ac:dyDescent="0.25">
      <c r="A48" s="425" t="str">
        <f>IF(Lang=LangEn,V21,U21)</f>
        <v>OPINION DE L'AUDITEUR INTERNE (à signer au moins une fois tous les trois ans)</v>
      </c>
      <c r="B48" s="426"/>
      <c r="C48" s="426"/>
      <c r="D48" s="426"/>
      <c r="E48" s="426"/>
      <c r="F48" s="426"/>
      <c r="G48" s="426"/>
      <c r="H48" s="426"/>
      <c r="I48" s="426"/>
      <c r="J48" s="426"/>
      <c r="K48" s="426"/>
      <c r="L48" s="426"/>
      <c r="M48" s="426"/>
      <c r="N48" s="426"/>
      <c r="O48" s="427"/>
      <c r="P48" s="356"/>
      <c r="Q48" s="356"/>
    </row>
    <row r="49" spans="1:17" ht="15" customHeight="1" x14ac:dyDescent="0.25">
      <c r="A49" s="428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30"/>
      <c r="P49" s="356"/>
      <c r="Q49" s="356"/>
    </row>
    <row r="50" spans="1:17" ht="14.4" x14ac:dyDescent="0.25">
      <c r="A50" s="320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21"/>
      <c r="P50" s="356"/>
      <c r="Q50" s="356"/>
    </row>
    <row r="51" spans="1:17" ht="30" customHeight="1" x14ac:dyDescent="0.25">
      <c r="A51" s="431" t="str">
        <f>IF(Lang=LangEn,V22,U22)</f>
        <v xml:space="preserve">J'ai examiné l'efficacité des processus et des contrôles internes en place à l'égard du formulaire RSNFP, y compris les systèmes qui s'y rattachent, ainsi que le suivi de la conformité aux modèles approuvés par l'Autorité. À mon avis, les </v>
      </c>
      <c r="B51" s="432"/>
      <c r="C51" s="432"/>
      <c r="D51" s="432"/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33"/>
      <c r="P51" s="356"/>
      <c r="Q51" s="356"/>
    </row>
    <row r="52" spans="1:17" ht="15" customHeight="1" x14ac:dyDescent="0.3">
      <c r="A52" s="434" t="str">
        <f>IF(Lang=LangEn,V23,U23)</f>
        <v>processus et les  contrôles internes en date du</v>
      </c>
      <c r="B52" s="434"/>
      <c r="C52" s="434"/>
      <c r="D52" s="434"/>
      <c r="E52" s="434"/>
      <c r="F52" s="434"/>
      <c r="G52" s="434"/>
      <c r="H52" s="435"/>
      <c r="I52" s="435"/>
      <c r="J52" s="435"/>
      <c r="K52" s="435"/>
      <c r="L52" s="434" t="str">
        <f>IF(Lang=LangEn,V24,U24)</f>
        <v>fonctionnent comme prévu et permettent</v>
      </c>
      <c r="M52" s="434"/>
      <c r="N52" s="434"/>
      <c r="O52" s="436"/>
      <c r="P52" s="356"/>
      <c r="Q52" s="356"/>
    </row>
    <row r="53" spans="1:17" ht="15" customHeight="1" x14ac:dyDescent="0.3">
      <c r="A53" s="434" t="str">
        <f>IF(Lang=LangEn,V25,U25)</f>
        <v>de garantir l'exhaustivité et l'exactitude du formulaire.</v>
      </c>
      <c r="B53" s="434"/>
      <c r="C53" s="434"/>
      <c r="D53" s="434"/>
      <c r="E53" s="434"/>
      <c r="F53" s="434"/>
      <c r="G53" s="434"/>
      <c r="H53" s="434"/>
      <c r="I53" s="362"/>
      <c r="J53" s="363"/>
      <c r="K53" s="363"/>
      <c r="L53" s="362"/>
      <c r="M53" s="362"/>
      <c r="N53" s="362"/>
      <c r="O53" s="364"/>
      <c r="P53" s="356"/>
      <c r="Q53" s="356"/>
    </row>
    <row r="54" spans="1:17" x14ac:dyDescent="0.25">
      <c r="A54" s="190"/>
      <c r="O54" s="186"/>
    </row>
    <row r="55" spans="1:17" x14ac:dyDescent="0.25">
      <c r="A55" s="190"/>
      <c r="F55" s="437" t="str">
        <f>IF(Lang=LangEn,V26,U26)</f>
        <v>Auditeur interne</v>
      </c>
      <c r="G55" s="437"/>
      <c r="H55" s="437"/>
      <c r="I55" s="437"/>
      <c r="J55" s="437"/>
      <c r="K55" s="437"/>
      <c r="O55" s="186"/>
    </row>
    <row r="56" spans="1:17" ht="14.4" x14ac:dyDescent="0.3">
      <c r="A56" s="343"/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5"/>
      <c r="P56" s="350"/>
    </row>
    <row r="57" spans="1:17" ht="14.4" x14ac:dyDescent="0.3">
      <c r="A57" s="339"/>
      <c r="B57" s="340"/>
      <c r="C57" s="340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65"/>
      <c r="P57" s="340"/>
    </row>
    <row r="58" spans="1:17" ht="14.4" x14ac:dyDescent="0.3">
      <c r="A58" s="343"/>
      <c r="B58" s="344"/>
      <c r="C58" s="344"/>
      <c r="D58" s="344"/>
      <c r="E58" s="438"/>
      <c r="F58" s="438"/>
      <c r="G58" s="438"/>
      <c r="H58" s="341"/>
      <c r="I58" s="344"/>
      <c r="J58" s="344"/>
      <c r="K58" s="439"/>
      <c r="L58" s="439"/>
      <c r="M58" s="439"/>
      <c r="N58" s="366"/>
      <c r="O58" s="342"/>
      <c r="P58" s="344"/>
    </row>
    <row r="59" spans="1:17" ht="14.4" x14ac:dyDescent="0.3">
      <c r="A59" s="416"/>
      <c r="B59" s="417"/>
      <c r="C59" s="417"/>
      <c r="D59" s="417"/>
      <c r="E59" s="417"/>
      <c r="F59" s="344"/>
      <c r="G59" s="344"/>
      <c r="H59" s="344"/>
      <c r="I59" s="344"/>
      <c r="J59" s="344"/>
      <c r="K59" s="367"/>
      <c r="L59" s="378"/>
      <c r="M59" s="367"/>
      <c r="N59" s="367"/>
      <c r="O59" s="368"/>
      <c r="P59" s="344"/>
    </row>
    <row r="60" spans="1:17" ht="14.4" x14ac:dyDescent="0.3">
      <c r="A60" s="419" t="str">
        <f>IF(Lang=LangEn,V19,U19)</f>
        <v>Nom</v>
      </c>
      <c r="B60" s="420"/>
      <c r="C60" s="420"/>
      <c r="D60" s="420"/>
      <c r="E60" s="420"/>
      <c r="F60" s="344"/>
      <c r="G60" s="344"/>
      <c r="H60" s="344"/>
      <c r="I60" s="344"/>
      <c r="J60" s="344"/>
      <c r="K60" s="420" t="str">
        <f>IF(Lang=LangEn,V20,U20)</f>
        <v>Signature</v>
      </c>
      <c r="L60" s="420"/>
      <c r="M60" s="420"/>
      <c r="N60" s="420"/>
      <c r="O60" s="421"/>
      <c r="P60" s="350"/>
    </row>
    <row r="61" spans="1:17" ht="14.4" x14ac:dyDescent="0.3">
      <c r="A61" s="343"/>
      <c r="B61" s="344"/>
      <c r="C61" s="344"/>
      <c r="D61" s="344"/>
      <c r="E61" s="344"/>
      <c r="F61" s="344"/>
      <c r="G61" s="344"/>
      <c r="H61" s="340"/>
      <c r="I61" s="340"/>
      <c r="J61" s="340"/>
      <c r="K61" s="340"/>
      <c r="L61" s="340"/>
      <c r="M61" s="340"/>
      <c r="N61" s="340"/>
      <c r="O61" s="365"/>
      <c r="P61" s="340"/>
    </row>
    <row r="62" spans="1:17" ht="14.4" x14ac:dyDescent="0.3">
      <c r="A62" s="343"/>
      <c r="B62" s="344"/>
      <c r="C62" s="344"/>
      <c r="D62" s="344"/>
      <c r="E62" s="438"/>
      <c r="F62" s="438"/>
      <c r="G62" s="438"/>
      <c r="H62" s="341"/>
      <c r="I62" s="344"/>
      <c r="J62" s="344"/>
      <c r="K62" s="439"/>
      <c r="L62" s="439"/>
      <c r="M62" s="439"/>
      <c r="N62" s="366"/>
      <c r="O62" s="342"/>
      <c r="P62" s="344"/>
    </row>
    <row r="63" spans="1:17" x14ac:dyDescent="0.25">
      <c r="A63" s="190"/>
      <c r="K63" s="440"/>
      <c r="L63" s="440"/>
      <c r="M63" s="440"/>
      <c r="N63" s="369"/>
      <c r="O63" s="186"/>
    </row>
    <row r="64" spans="1:17" x14ac:dyDescent="0.25">
      <c r="A64" s="190"/>
      <c r="O64" s="186"/>
    </row>
    <row r="65" spans="1:15" x14ac:dyDescent="0.25">
      <c r="A65" s="190"/>
      <c r="O65" s="186"/>
    </row>
    <row r="66" spans="1:15" x14ac:dyDescent="0.25">
      <c r="A66" s="441" t="str">
        <f>IF(Lang=LangEn,V27,U27)</f>
        <v>* Champ obligatoire</v>
      </c>
      <c r="B66" s="442"/>
      <c r="C66" s="442"/>
      <c r="D66" s="442"/>
      <c r="E66" s="442"/>
      <c r="F66" s="183"/>
      <c r="G66" s="183"/>
      <c r="H66" s="183"/>
      <c r="I66" s="183"/>
      <c r="J66" s="183"/>
      <c r="K66" s="183"/>
      <c r="L66" s="183"/>
      <c r="M66" s="183"/>
      <c r="N66" s="183"/>
      <c r="O66" s="184"/>
    </row>
    <row r="67" spans="1:15" ht="27.75" customHeight="1" x14ac:dyDescent="0.25">
      <c r="A67" s="443" t="str">
        <f>IF(Lang=LangEn,V28,U28)</f>
        <v>(1) Le représentant désigné de la haute direction de l'institution financière ne doit pas participer directement à la préparation du formulaire RSNFP</v>
      </c>
      <c r="B67" s="444"/>
      <c r="C67" s="444"/>
      <c r="D67" s="444"/>
      <c r="E67" s="444"/>
      <c r="F67" s="444"/>
      <c r="G67" s="444"/>
      <c r="H67" s="444"/>
      <c r="I67" s="444"/>
      <c r="J67" s="444"/>
      <c r="K67" s="444"/>
      <c r="L67" s="444"/>
      <c r="M67" s="444"/>
      <c r="N67" s="444"/>
      <c r="O67" s="445"/>
    </row>
  </sheetData>
  <sheetProtection algorithmName="SHA-512" hashValue="YHkKZ05BU37Vd6QbeTvVMZaRcIyyl4VssLWKC0fMWCzfxc/fGCxmTsBgAtTI7AtT7JcXzUOpzZTkWZ1/zAUS7g==" saltValue="7zH6+jDaneZDNnD65173oA==" spinCount="100000" sheet="1" objects="1" scenarios="1"/>
  <mergeCells count="50">
    <mergeCell ref="E62:G62"/>
    <mergeCell ref="K62:M62"/>
    <mergeCell ref="K63:M63"/>
    <mergeCell ref="A66:E66"/>
    <mergeCell ref="A67:O67"/>
    <mergeCell ref="A60:E60"/>
    <mergeCell ref="K60:O60"/>
    <mergeCell ref="A46:E46"/>
    <mergeCell ref="K46:O46"/>
    <mergeCell ref="A48:O49"/>
    <mergeCell ref="A51:O51"/>
    <mergeCell ref="A52:G52"/>
    <mergeCell ref="H52:K52"/>
    <mergeCell ref="L52:O52"/>
    <mergeCell ref="A53:H53"/>
    <mergeCell ref="F55:K55"/>
    <mergeCell ref="E58:G58"/>
    <mergeCell ref="K58:M58"/>
    <mergeCell ref="A59:E59"/>
    <mergeCell ref="A37:O37"/>
    <mergeCell ref="A38:O39"/>
    <mergeCell ref="A41:O41"/>
    <mergeCell ref="E42:K42"/>
    <mergeCell ref="A45:E45"/>
    <mergeCell ref="K45:O45"/>
    <mergeCell ref="F32:M32"/>
    <mergeCell ref="D34:E34"/>
    <mergeCell ref="F34:M34"/>
    <mergeCell ref="D36:E36"/>
    <mergeCell ref="F36:I36"/>
    <mergeCell ref="L36:M36"/>
    <mergeCell ref="A31:O31"/>
    <mergeCell ref="F18:M18"/>
    <mergeCell ref="F20:M20"/>
    <mergeCell ref="A21:O22"/>
    <mergeCell ref="D23:E23"/>
    <mergeCell ref="F23:M23"/>
    <mergeCell ref="D25:E25"/>
    <mergeCell ref="F25:M25"/>
    <mergeCell ref="D27:E27"/>
    <mergeCell ref="F27:I27"/>
    <mergeCell ref="L27:M27"/>
    <mergeCell ref="D29:E29"/>
    <mergeCell ref="F29:M29"/>
    <mergeCell ref="A7:O9"/>
    <mergeCell ref="H1:I1"/>
    <mergeCell ref="U1:V1"/>
    <mergeCell ref="A4:F4"/>
    <mergeCell ref="G4:J4"/>
    <mergeCell ref="A6:O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Parametres!$A$2:$A$3</xm:f>
          </x14:formula1>
          <xm:sqref>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0B86B-6365-4B3A-819B-E4F874D40421}">
  <sheetPr codeName="Feuil3"/>
  <dimension ref="A1:I29"/>
  <sheetViews>
    <sheetView showGridLines="0" zoomScaleSheetLayoutView="85" workbookViewId="0">
      <selection activeCell="A5" sqref="A5"/>
    </sheetView>
  </sheetViews>
  <sheetFormatPr baseColWidth="10" defaultColWidth="9.33203125" defaultRowHeight="13.2" x14ac:dyDescent="0.25"/>
  <cols>
    <col min="1" max="1" width="10.6640625" style="257" customWidth="1"/>
    <col min="2" max="2" width="10.6640625" style="258" customWidth="1"/>
    <col min="3" max="3" width="10.6640625" style="246" customWidth="1"/>
    <col min="4" max="5" width="9.33203125" style="246"/>
    <col min="6" max="6" width="56.33203125" style="246" customWidth="1"/>
    <col min="7" max="7" width="9.33203125" style="246"/>
    <col min="8" max="8" width="89.44140625" style="246" hidden="1" customWidth="1"/>
    <col min="9" max="9" width="73.6640625" style="246" hidden="1" customWidth="1"/>
    <col min="10" max="12" width="9.33203125" style="246"/>
    <col min="13" max="13" width="25" style="246" bestFit="1" customWidth="1"/>
    <col min="14" max="14" width="22" style="246" bestFit="1" customWidth="1"/>
    <col min="15" max="16384" width="9.33203125" style="246"/>
  </cols>
  <sheetData>
    <row r="1" spans="1:9" ht="37.5" customHeight="1" x14ac:dyDescent="0.5">
      <c r="A1" s="451" t="str">
        <f>IF(Lang=LangEn,I2,H2)</f>
        <v>RELEVÉ SIMPLIFIÉ DES NORMES DE FONDS PROPRES (BÂLE III)</v>
      </c>
      <c r="B1" s="452"/>
      <c r="C1" s="452"/>
      <c r="D1" s="453"/>
      <c r="E1" s="453"/>
      <c r="F1" s="453"/>
      <c r="H1" s="383" t="s">
        <v>692</v>
      </c>
      <c r="I1" s="384"/>
    </row>
    <row r="2" spans="1:9" ht="17.399999999999999" x14ac:dyDescent="0.3">
      <c r="A2" s="454"/>
      <c r="B2" s="455"/>
      <c r="C2" s="455"/>
      <c r="D2" s="456"/>
      <c r="E2" s="456"/>
      <c r="F2" s="457"/>
      <c r="H2" s="247" t="s">
        <v>680</v>
      </c>
      <c r="I2" s="247" t="s">
        <v>681</v>
      </c>
    </row>
    <row r="3" spans="1:9" ht="30.6" customHeight="1" x14ac:dyDescent="0.3">
      <c r="A3" s="194" t="str">
        <f>IF(Lang=LangEn,I3,H3)</f>
        <v>Tableau no</v>
      </c>
      <c r="B3" s="458" t="str">
        <f>IF(Lang=LangEn,I4,H4)</f>
        <v>LIBELLÉ DU TABLEAU</v>
      </c>
      <c r="C3" s="459"/>
      <c r="D3" s="456"/>
      <c r="E3" s="456"/>
      <c r="F3" s="457"/>
      <c r="H3" s="195" t="s">
        <v>11</v>
      </c>
      <c r="I3" s="248" t="s">
        <v>682</v>
      </c>
    </row>
    <row r="4" spans="1:9" ht="15" customHeight="1" x14ac:dyDescent="0.25">
      <c r="A4" s="196">
        <v>1</v>
      </c>
      <c r="B4" s="460" t="str">
        <f>IF(Lang=LangEn,I5,H5)</f>
        <v>Calcul simplifié des ratios de fonds propres pour les PMID de catégorie III</v>
      </c>
      <c r="C4" s="456"/>
      <c r="D4" s="456"/>
      <c r="E4" s="456"/>
      <c r="F4" s="457"/>
      <c r="H4" s="249" t="s">
        <v>12</v>
      </c>
      <c r="I4" s="249" t="s">
        <v>685</v>
      </c>
    </row>
    <row r="5" spans="1:9" ht="15" customHeight="1" x14ac:dyDescent="0.25">
      <c r="A5" s="196">
        <v>2</v>
      </c>
      <c r="B5" s="460" t="str">
        <f>IF(Lang=LangEn,I6,H6)</f>
        <v>Exigences minimales de fonds propres pour risque opérationnel</v>
      </c>
      <c r="C5" s="456"/>
      <c r="D5" s="456"/>
      <c r="E5" s="456"/>
      <c r="F5" s="457"/>
      <c r="H5" s="246" t="s">
        <v>955</v>
      </c>
      <c r="I5" s="246" t="s">
        <v>954</v>
      </c>
    </row>
    <row r="6" spans="1:9" ht="15" customHeight="1" x14ac:dyDescent="0.25">
      <c r="A6" s="196">
        <v>3</v>
      </c>
      <c r="B6" s="460" t="str">
        <f>IF(Lang=LangEn,I7,H7)</f>
        <v>Éléments de fonds propres</v>
      </c>
      <c r="C6" s="456"/>
      <c r="D6" s="456"/>
      <c r="E6" s="456"/>
      <c r="F6" s="457"/>
      <c r="H6" s="246" t="s">
        <v>13</v>
      </c>
      <c r="I6" s="246" t="s">
        <v>684</v>
      </c>
    </row>
    <row r="7" spans="1:9" ht="15" customHeight="1" x14ac:dyDescent="0.25">
      <c r="A7" s="196">
        <v>4</v>
      </c>
      <c r="B7" s="460" t="str">
        <f>IF(Lang=LangEn,I8,H8)</f>
        <v>Coussin contracyclique pour les PMID de catégorie III</v>
      </c>
      <c r="C7" s="456"/>
      <c r="D7" s="456"/>
      <c r="E7" s="456"/>
      <c r="F7" s="457"/>
      <c r="H7" s="246" t="s">
        <v>679</v>
      </c>
      <c r="I7" s="246" t="s">
        <v>683</v>
      </c>
    </row>
    <row r="8" spans="1:9" x14ac:dyDescent="0.25">
      <c r="A8" s="250"/>
      <c r="B8" s="251"/>
      <c r="C8" s="252"/>
      <c r="H8" s="246" t="s">
        <v>956</v>
      </c>
      <c r="I8" s="246" t="s">
        <v>957</v>
      </c>
    </row>
    <row r="9" spans="1:9" x14ac:dyDescent="0.25">
      <c r="A9" s="250"/>
      <c r="B9" s="251"/>
      <c r="C9" s="252"/>
    </row>
    <row r="10" spans="1:9" ht="16.5" customHeight="1" x14ac:dyDescent="0.25">
      <c r="A10" s="446" t="str">
        <f>IF(Lang=LangEn,I11,H11)</f>
        <v>Légende</v>
      </c>
      <c r="B10" s="446"/>
      <c r="C10" s="446"/>
    </row>
    <row r="11" spans="1:9" x14ac:dyDescent="0.25">
      <c r="A11" s="447" t="str">
        <f>IF(Lang=LangEn,I12,H12)</f>
        <v>Vide</v>
      </c>
      <c r="B11" s="449" t="str">
        <f>IF(Lang=LangEn,I13,H13)</f>
        <v>Saisie</v>
      </c>
      <c r="C11" s="461" t="str">
        <f>IF(Lang=LangEn,I14,H14)</f>
        <v>Référence</v>
      </c>
      <c r="H11" s="246" t="s">
        <v>14</v>
      </c>
      <c r="I11" s="246" t="s">
        <v>686</v>
      </c>
    </row>
    <row r="12" spans="1:9" x14ac:dyDescent="0.25">
      <c r="A12" s="448"/>
      <c r="B12" s="450"/>
      <c r="C12" s="462"/>
      <c r="H12" s="246" t="s">
        <v>689</v>
      </c>
      <c r="I12" s="246" t="s">
        <v>687</v>
      </c>
    </row>
    <row r="13" spans="1:9" x14ac:dyDescent="0.25">
      <c r="A13" s="253"/>
      <c r="B13" s="253"/>
      <c r="C13" s="253"/>
      <c r="H13" s="246" t="s">
        <v>691</v>
      </c>
      <c r="I13" s="246" t="s">
        <v>688</v>
      </c>
    </row>
    <row r="14" spans="1:9" x14ac:dyDescent="0.25">
      <c r="A14" s="253"/>
      <c r="B14" s="253"/>
      <c r="C14" s="253"/>
      <c r="H14" s="246" t="s">
        <v>690</v>
      </c>
      <c r="I14" s="246" t="s">
        <v>675</v>
      </c>
    </row>
    <row r="15" spans="1:9" x14ac:dyDescent="0.25">
      <c r="A15" s="253"/>
      <c r="B15" s="253"/>
      <c r="C15" s="253"/>
    </row>
    <row r="16" spans="1:9" x14ac:dyDescent="0.25">
      <c r="A16" s="254"/>
      <c r="B16" s="255"/>
      <c r="C16" s="256"/>
    </row>
    <row r="17" spans="1:3" x14ac:dyDescent="0.25">
      <c r="A17" s="254"/>
      <c r="B17" s="255"/>
      <c r="C17" s="256"/>
    </row>
    <row r="18" spans="1:3" x14ac:dyDescent="0.25">
      <c r="A18" s="254"/>
      <c r="B18" s="255"/>
      <c r="C18" s="256"/>
    </row>
    <row r="19" spans="1:3" x14ac:dyDescent="0.25">
      <c r="A19" s="254"/>
      <c r="B19" s="255"/>
      <c r="C19" s="256"/>
    </row>
    <row r="20" spans="1:3" x14ac:dyDescent="0.25">
      <c r="A20" s="254"/>
      <c r="B20" s="255"/>
      <c r="C20" s="256"/>
    </row>
    <row r="21" spans="1:3" x14ac:dyDescent="0.25">
      <c r="A21" s="254"/>
      <c r="B21" s="255"/>
      <c r="C21" s="256"/>
    </row>
    <row r="22" spans="1:3" x14ac:dyDescent="0.25">
      <c r="A22" s="254"/>
      <c r="B22" s="255"/>
      <c r="C22" s="256"/>
    </row>
    <row r="23" spans="1:3" x14ac:dyDescent="0.25">
      <c r="A23" s="254"/>
      <c r="B23" s="255"/>
      <c r="C23" s="256"/>
    </row>
    <row r="24" spans="1:3" x14ac:dyDescent="0.25">
      <c r="A24" s="254"/>
      <c r="B24" s="255"/>
      <c r="C24" s="256"/>
    </row>
    <row r="25" spans="1:3" x14ac:dyDescent="0.25">
      <c r="A25" s="254"/>
      <c r="B25" s="255"/>
      <c r="C25" s="256"/>
    </row>
    <row r="26" spans="1:3" x14ac:dyDescent="0.25">
      <c r="A26" s="254"/>
      <c r="B26" s="255"/>
      <c r="C26" s="256"/>
    </row>
    <row r="27" spans="1:3" x14ac:dyDescent="0.25">
      <c r="A27" s="254"/>
      <c r="B27" s="255"/>
      <c r="C27" s="256"/>
    </row>
    <row r="28" spans="1:3" x14ac:dyDescent="0.25">
      <c r="A28" s="254"/>
      <c r="B28" s="255"/>
      <c r="C28" s="256"/>
    </row>
    <row r="29" spans="1:3" x14ac:dyDescent="0.25">
      <c r="A29" s="254"/>
      <c r="B29" s="255"/>
      <c r="C29" s="256"/>
    </row>
  </sheetData>
  <sheetProtection algorithmName="SHA-512" hashValue="vLOxQ2kGVne/F2SSsPW5QGy0dnsGOgzyDDOyVyWdRHclCzWh3LFEws0U93HjdC4oOVitvE3ak+yq7mFgN8ek1A==" saltValue="C40vMiL/d7oOykGmtuXzLA==" spinCount="100000" sheet="1" objects="1" scenarios="1"/>
  <mergeCells count="12">
    <mergeCell ref="H1:I1"/>
    <mergeCell ref="A10:C10"/>
    <mergeCell ref="A11:A12"/>
    <mergeCell ref="B11:B12"/>
    <mergeCell ref="A1:F1"/>
    <mergeCell ref="A2:F2"/>
    <mergeCell ref="B3:F3"/>
    <mergeCell ref="B4:F4"/>
    <mergeCell ref="B5:F5"/>
    <mergeCell ref="B6:F6"/>
    <mergeCell ref="B7:F7"/>
    <mergeCell ref="C11:C12"/>
  </mergeCells>
  <hyperlinks>
    <hyperlink ref="A4" location="'1'!A1" display="'1'!A1" xr:uid="{00000000-0004-0000-0200-000000000000}"/>
    <hyperlink ref="A5" location="'2'!A1" display="'2'!A1" xr:uid="{00000000-0004-0000-0200-000001000000}"/>
    <hyperlink ref="A6" location="'3'!A1" display="'3'!A1" xr:uid="{00000000-0004-0000-0200-000002000000}"/>
    <hyperlink ref="A7" location="'4'!A1" display="'4'!A1" xr:uid="{00000000-0004-0000-0200-000003000000}"/>
    <hyperlink ref="B3" location="'1-Ratio FP simplifié'!Zone_d_impression" display="Ratio FP simplifié" xr:uid="{00000000-0004-0000-0200-000004000000}"/>
  </hyperlinks>
  <printOptions horizontalCentered="1" gridLines="1"/>
  <pageMargins left="0.39370078740157499" right="0.39370078740157499" top="0.55118110236220497" bottom="0.511811023622047" header="0.31496062992126" footer="0.31496062992126"/>
  <pageSetup scale="90" orientation="portrait" r:id="rId1"/>
  <headerFooter alignWithMargins="0">
    <oddFooter>&amp;L&amp;8Autorité des marchés financiers
Avril 2019&amp;C&amp;8Liste des tableaux&amp;R&amp;8Page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F276-9536-4B91-A44A-7BEABC262FFB}">
  <sheetPr codeName="Feuil4"/>
  <dimension ref="A1:I26"/>
  <sheetViews>
    <sheetView showGridLines="0" zoomScaleSheetLayoutView="100" zoomScalePageLayoutView="85" workbookViewId="0">
      <selection activeCell="C6" sqref="C6"/>
    </sheetView>
  </sheetViews>
  <sheetFormatPr baseColWidth="10" defaultColWidth="11.44140625" defaultRowHeight="13.2" x14ac:dyDescent="0.25"/>
  <cols>
    <col min="1" max="1" width="43.6640625" style="39" customWidth="1"/>
    <col min="2" max="2" width="24.44140625" style="39" bestFit="1" customWidth="1"/>
    <col min="3" max="3" width="22.88671875" style="39" customWidth="1"/>
    <col min="4" max="6" width="11.44140625" style="39"/>
    <col min="7" max="7" width="11" style="39" customWidth="1"/>
    <col min="8" max="8" width="72" style="39" hidden="1" customWidth="1"/>
    <col min="9" max="9" width="60.5546875" style="39" hidden="1" customWidth="1"/>
    <col min="10" max="16384" width="11.44140625" style="39"/>
  </cols>
  <sheetData>
    <row r="1" spans="1:9" ht="25.8" x14ac:dyDescent="0.5">
      <c r="A1" s="1" t="str">
        <f>IF(Lang=LangEn,I2,H2)</f>
        <v>Tableau 1-Calcul simplifié des ratios de fonds propres pour les PMID de catégorie III</v>
      </c>
      <c r="B1" s="2"/>
      <c r="C1" s="3"/>
      <c r="D1" s="4"/>
      <c r="E1" s="5"/>
      <c r="H1" s="383" t="s">
        <v>692</v>
      </c>
      <c r="I1" s="384"/>
    </row>
    <row r="2" spans="1:9" x14ac:dyDescent="0.25">
      <c r="A2" s="201" t="str">
        <f>IF(Lang=LangEn,I3,H3)</f>
        <v>Retour à la liste des tableaux</v>
      </c>
      <c r="B2" s="6"/>
      <c r="C2" s="6"/>
      <c r="D2" s="7"/>
      <c r="E2" s="8"/>
      <c r="H2" s="39" t="s">
        <v>714</v>
      </c>
      <c r="I2" s="39" t="s">
        <v>693</v>
      </c>
    </row>
    <row r="3" spans="1:9" x14ac:dyDescent="0.25">
      <c r="A3" s="319" t="str">
        <f>IF(Lang=LangEn,I4,H4)</f>
        <v>En milliers de dollars</v>
      </c>
      <c r="B3" s="5"/>
      <c r="C3" s="5"/>
      <c r="D3" s="5"/>
      <c r="E3" s="8"/>
      <c r="H3" s="39" t="s">
        <v>15</v>
      </c>
      <c r="I3" s="39" t="s">
        <v>694</v>
      </c>
    </row>
    <row r="4" spans="1:9" x14ac:dyDescent="0.25">
      <c r="A4" s="9"/>
      <c r="B4" s="5"/>
      <c r="C4" s="5"/>
      <c r="D4" s="5"/>
      <c r="E4" s="8"/>
      <c r="H4" s="39" t="s">
        <v>16</v>
      </c>
      <c r="I4" s="39" t="s">
        <v>695</v>
      </c>
    </row>
    <row r="5" spans="1:9" ht="14.4" x14ac:dyDescent="0.25">
      <c r="A5" s="10" t="str">
        <f>IF(Lang=LangEn,I5,H5)</f>
        <v>A  Calcul du ratio</v>
      </c>
      <c r="B5" s="11"/>
      <c r="C5" s="12"/>
      <c r="D5" s="13"/>
      <c r="E5" s="8"/>
      <c r="H5" s="39" t="s">
        <v>17</v>
      </c>
      <c r="I5" s="39" t="s">
        <v>696</v>
      </c>
    </row>
    <row r="6" spans="1:9" ht="14.4" x14ac:dyDescent="0.25">
      <c r="A6" s="14" t="str">
        <f>IF(Lang=LangEn,I6,H6)</f>
        <v>Ratio simplifié de fonds propres de la catégorie 1A (%)</v>
      </c>
      <c r="B6" s="241" t="s">
        <v>1012</v>
      </c>
      <c r="C6" s="371"/>
      <c r="D6" s="15"/>
      <c r="E6" s="8"/>
      <c r="H6" s="39" t="s">
        <v>18</v>
      </c>
      <c r="I6" s="39" t="s">
        <v>697</v>
      </c>
    </row>
    <row r="7" spans="1:9" ht="14.4" x14ac:dyDescent="0.3">
      <c r="A7" s="13"/>
      <c r="B7" s="13"/>
      <c r="C7" s="15"/>
      <c r="D7" s="15"/>
      <c r="E7" s="5"/>
      <c r="F7" s="16"/>
      <c r="H7" s="39" t="s">
        <v>19</v>
      </c>
      <c r="I7" s="39" t="s">
        <v>698</v>
      </c>
    </row>
    <row r="8" spans="1:9" ht="14.4" x14ac:dyDescent="0.25">
      <c r="A8" s="17" t="str">
        <f>IF(Lang=LangEn,I7,H7)</f>
        <v>B  Fonds propres</v>
      </c>
      <c r="B8" s="18"/>
      <c r="C8" s="19"/>
      <c r="D8" s="20"/>
      <c r="E8" s="5"/>
      <c r="H8" s="39" t="s">
        <v>20</v>
      </c>
      <c r="I8" s="39" t="s">
        <v>699</v>
      </c>
    </row>
    <row r="9" spans="1:9" x14ac:dyDescent="0.25">
      <c r="A9" s="14" t="str">
        <f>IF(Lang=LangEn,I8,H8)</f>
        <v>Fonds propres nets de la catégorie 1A ajustés</v>
      </c>
      <c r="B9" s="241" t="str">
        <f>IF(Lang=LangEn,I9,H9)</f>
        <v>S du Tableau 3</v>
      </c>
      <c r="C9" s="376"/>
      <c r="D9" s="242" t="s">
        <v>22</v>
      </c>
      <c r="E9" s="5"/>
      <c r="H9" s="39" t="s">
        <v>21</v>
      </c>
      <c r="I9" s="39" t="s">
        <v>700</v>
      </c>
    </row>
    <row r="10" spans="1:9" ht="14.4" x14ac:dyDescent="0.25">
      <c r="A10" s="15"/>
      <c r="B10" s="15"/>
      <c r="C10" s="15"/>
      <c r="D10" s="15"/>
      <c r="E10" s="5"/>
    </row>
    <row r="11" spans="1:9" ht="14.4" x14ac:dyDescent="0.25">
      <c r="A11" s="21" t="str">
        <f>IF(Lang=LangEn,I11,H11)</f>
        <v>C  Actif total ajusté et APR risque opérationnel</v>
      </c>
      <c r="B11" s="22"/>
      <c r="C11" s="23"/>
      <c r="D11" s="15"/>
      <c r="E11" s="5"/>
      <c r="H11" s="39" t="s">
        <v>23</v>
      </c>
      <c r="I11" s="39" t="s">
        <v>701</v>
      </c>
    </row>
    <row r="12" spans="1:9" x14ac:dyDescent="0.25">
      <c r="A12" s="24" t="str">
        <f>IF(Lang=LangEn,I12,H12)</f>
        <v>Total Actifs (bilan et hors bilan)</v>
      </c>
      <c r="B12" s="25"/>
      <c r="C12" s="377"/>
      <c r="D12" s="242" t="s">
        <v>25</v>
      </c>
      <c r="E12" s="5"/>
      <c r="H12" s="39" t="s">
        <v>24</v>
      </c>
      <c r="I12" s="39" t="s">
        <v>702</v>
      </c>
    </row>
    <row r="13" spans="1:9" ht="7.2" customHeight="1" x14ac:dyDescent="0.25">
      <c r="A13" s="26"/>
      <c r="B13" s="27"/>
      <c r="C13" s="28"/>
      <c r="D13" s="15"/>
      <c r="E13" s="5"/>
    </row>
    <row r="14" spans="1:9" ht="12.75" customHeight="1" x14ac:dyDescent="0.25">
      <c r="A14" s="29" t="str">
        <f>IF(Lang=LangEn,I14,H14)</f>
        <v>Total des déductions des fonds propres de la catégorie 1A</v>
      </c>
      <c r="B14" s="243" t="str">
        <f>IF(Lang=LangEn,I15,H15)</f>
        <v>(A - S) du Tableau 3</v>
      </c>
      <c r="C14" s="376"/>
      <c r="D14" s="242" t="s">
        <v>27</v>
      </c>
      <c r="E14" s="5"/>
      <c r="H14" s="39" t="s">
        <v>713</v>
      </c>
      <c r="I14" s="39" t="s">
        <v>703</v>
      </c>
    </row>
    <row r="15" spans="1:9" ht="7.2" customHeight="1" x14ac:dyDescent="0.25">
      <c r="A15" s="30"/>
      <c r="B15" s="31"/>
      <c r="C15" s="28"/>
      <c r="D15" s="15"/>
      <c r="E15" s="5"/>
      <c r="H15" s="39" t="s">
        <v>26</v>
      </c>
      <c r="I15" s="39" t="s">
        <v>704</v>
      </c>
    </row>
    <row r="16" spans="1:9" ht="12.75" customHeight="1" x14ac:dyDescent="0.25">
      <c r="A16" s="29" t="str">
        <f>IF(Lang=LangEn,I16,H16)</f>
        <v>Fonds propres nets de la catégorie 1A ajustés</v>
      </c>
      <c r="B16" s="243" t="s">
        <v>28</v>
      </c>
      <c r="C16" s="376"/>
      <c r="D16" s="242" t="s">
        <v>29</v>
      </c>
      <c r="E16" s="5"/>
      <c r="H16" s="39" t="s">
        <v>20</v>
      </c>
      <c r="I16" s="39" t="s">
        <v>699</v>
      </c>
    </row>
    <row r="17" spans="1:9" ht="7.2" customHeight="1" x14ac:dyDescent="0.25">
      <c r="A17" s="30"/>
      <c r="B17" s="31"/>
      <c r="C17" s="28"/>
      <c r="D17" s="15"/>
      <c r="E17" s="5"/>
    </row>
    <row r="18" spans="1:9" ht="13.5" customHeight="1" x14ac:dyDescent="0.25">
      <c r="A18" s="32" t="str">
        <f>IF(Lang=LangEn,I18,H18)</f>
        <v>APR  risque opérationnel</v>
      </c>
      <c r="B18" s="243" t="str">
        <f>IF(Lang=LangEn,I19,H19)</f>
        <v>(C ou AA du Tableau 2) x 12.5</v>
      </c>
      <c r="C18" s="376"/>
      <c r="D18" s="242" t="s">
        <v>32</v>
      </c>
      <c r="E18" s="5"/>
      <c r="H18" s="39" t="s">
        <v>30</v>
      </c>
      <c r="I18" s="39" t="s">
        <v>705</v>
      </c>
    </row>
    <row r="19" spans="1:9" ht="14.4" x14ac:dyDescent="0.25">
      <c r="A19" s="15"/>
      <c r="B19" s="15"/>
      <c r="C19" s="15"/>
      <c r="D19" s="15"/>
      <c r="E19" s="5"/>
      <c r="H19" s="39" t="s">
        <v>31</v>
      </c>
      <c r="I19" s="39" t="s">
        <v>706</v>
      </c>
    </row>
    <row r="20" spans="1:9" ht="14.4" x14ac:dyDescent="0.25">
      <c r="A20" s="21" t="str">
        <f>IF(Lang=LangEn,I20,H20)</f>
        <v>D  Exigences minimales de l'Autorité</v>
      </c>
      <c r="B20" s="33"/>
      <c r="C20" s="34"/>
      <c r="D20" s="15"/>
      <c r="E20" s="5"/>
      <c r="H20" s="39" t="s">
        <v>712</v>
      </c>
      <c r="I20" s="39" t="s">
        <v>707</v>
      </c>
    </row>
    <row r="21" spans="1:9" ht="14.4" customHeight="1" x14ac:dyDescent="0.25">
      <c r="A21" s="35" t="str">
        <f>IF(Lang=LangEn,I21,H21)</f>
        <v>Ratio cible de fonds propres de catégorie 1A (%)</v>
      </c>
      <c r="B21" s="36"/>
      <c r="C21" s="370"/>
      <c r="D21" s="15"/>
      <c r="E21" s="5"/>
      <c r="H21" s="39" t="s">
        <v>33</v>
      </c>
      <c r="I21" s="39" t="s">
        <v>708</v>
      </c>
    </row>
    <row r="22" spans="1:9" ht="14.4" customHeight="1" x14ac:dyDescent="0.25">
      <c r="A22" s="14" t="str">
        <f>IF(Lang=LangEn,I22,H22)</f>
        <v>Coussin contracyclique (%)</v>
      </c>
      <c r="B22" s="244" t="str">
        <f>IF(Lang=LangEn,I23,H23)</f>
        <v>A du Tableau 4</v>
      </c>
      <c r="C22" s="371"/>
      <c r="D22" s="15"/>
      <c r="E22" s="5"/>
      <c r="H22" s="39" t="s">
        <v>34</v>
      </c>
      <c r="I22" s="39" t="s">
        <v>709</v>
      </c>
    </row>
    <row r="23" spans="1:9" ht="14.4" x14ac:dyDescent="0.25">
      <c r="A23" s="15"/>
      <c r="B23" s="15"/>
      <c r="C23" s="15"/>
      <c r="D23" s="15"/>
      <c r="E23" s="5"/>
      <c r="H23" s="39" t="s">
        <v>35</v>
      </c>
      <c r="I23" s="39" t="s">
        <v>710</v>
      </c>
    </row>
    <row r="24" spans="1:9" ht="14.4" x14ac:dyDescent="0.25">
      <c r="A24" s="21" t="str">
        <f>IF(Lang=LangEn,I24,H24)</f>
        <v>E  Capitale cible de l'institution</v>
      </c>
      <c r="B24" s="22"/>
      <c r="C24" s="37"/>
      <c r="D24" s="15"/>
      <c r="E24" s="8"/>
      <c r="H24" s="39" t="s">
        <v>36</v>
      </c>
      <c r="I24" s="39" t="s">
        <v>711</v>
      </c>
    </row>
    <row r="25" spans="1:9" ht="14.4" x14ac:dyDescent="0.25">
      <c r="A25" s="35" t="str">
        <f>IF(Lang=LangEn,I25,H25)</f>
        <v>Ratio cible de fonds propres de catégorie 1A (%)</v>
      </c>
      <c r="B25" s="38"/>
      <c r="C25" s="371"/>
      <c r="D25" s="15"/>
      <c r="E25" s="8"/>
      <c r="H25" s="39" t="s">
        <v>33</v>
      </c>
      <c r="I25" s="39" t="s">
        <v>708</v>
      </c>
    </row>
    <row r="26" spans="1:9" x14ac:dyDescent="0.25">
      <c r="A26" s="8"/>
      <c r="B26" s="8"/>
      <c r="C26" s="8"/>
      <c r="D26" s="8"/>
      <c r="E26" s="8"/>
    </row>
  </sheetData>
  <sheetProtection algorithmName="SHA-512" hashValue="3daibuPYG2YeHOyFWBG+n2nBIM2wDbPkJV5KC6/4OEBErurnanAA+xnQc7sXhB7Do8FtuHlwgO2NNDBBzJo7LQ==" saltValue="OfiG3zgtQiF6GZr9idyb9A==" spinCount="100000" sheet="1" objects="1" scenarios="1"/>
  <mergeCells count="1">
    <mergeCell ref="H1:I1"/>
  </mergeCells>
  <dataValidations count="3">
    <dataValidation type="decimal" operator="greaterThanOrEqual" allowBlank="1" showInputMessage="1" showErrorMessage="1" sqref="C25 C22 C12" xr:uid="{00000000-0002-0000-0300-000000000000}">
      <formula1>0</formula1>
    </dataValidation>
    <dataValidation type="decimal" allowBlank="1" showInputMessage="1" showErrorMessage="1" sqref="C6 C9 C18 C14 C16" xr:uid="{00000000-0002-0000-0300-000001000000}">
      <formula1>-1000000000000</formula1>
      <formula2>1000000000000</formula2>
    </dataValidation>
    <dataValidation type="decimal" operator="greaterThanOrEqual" allowBlank="1" showInputMessage="1" showErrorMessage="1" sqref="C21" xr:uid="{00000000-0002-0000-0300-000002000000}">
      <formula1>10.5</formula1>
    </dataValidation>
  </dataValidations>
  <hyperlinks>
    <hyperlink ref="A2" location="'Liste tableaux-Schedule Listing'!A1" display="Retour à la liste des tableaux" xr:uid="{00000000-0004-0000-0300-000000000000}"/>
  </hyperlinks>
  <pageMargins left="0.7" right="0.7" top="0.75" bottom="0.75" header="0.3" footer="0.3"/>
  <pageSetup scale="8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F17EB-7CA0-4B97-AB75-08F19FE1B8AB}">
  <sheetPr codeName="Feuil5">
    <pageSetUpPr fitToPage="1"/>
  </sheetPr>
  <dimension ref="A1:S59"/>
  <sheetViews>
    <sheetView showGridLines="0" zoomScalePageLayoutView="70" workbookViewId="0">
      <selection activeCell="J2" sqref="J2"/>
    </sheetView>
  </sheetViews>
  <sheetFormatPr baseColWidth="10" defaultColWidth="9.33203125" defaultRowHeight="14.4" x14ac:dyDescent="0.3"/>
  <cols>
    <col min="1" max="1" width="27.33203125" style="259" customWidth="1"/>
    <col min="2" max="12" width="13.6640625" style="259" customWidth="1"/>
    <col min="13" max="13" width="11.5546875" style="259" bestFit="1" customWidth="1"/>
    <col min="14" max="14" width="6" style="259" customWidth="1"/>
    <col min="15" max="17" width="9.33203125" style="259"/>
    <col min="18" max="18" width="136.33203125" style="259" hidden="1" customWidth="1"/>
    <col min="19" max="19" width="122.109375" style="259" hidden="1" customWidth="1"/>
    <col min="20" max="16384" width="9.33203125" style="259"/>
  </cols>
  <sheetData>
    <row r="1" spans="1:19" ht="22.5" customHeight="1" x14ac:dyDescent="0.5">
      <c r="A1" s="40" t="str">
        <f>IF(Lang=LangEn,S2,R2)</f>
        <v>Tableau 2  - Exigences minimales de fonds propres pour risque opérationnel</v>
      </c>
      <c r="B1" s="41"/>
      <c r="C1" s="41"/>
      <c r="D1" s="41"/>
      <c r="E1" s="41"/>
      <c r="F1" s="41"/>
      <c r="G1" s="41"/>
      <c r="H1" s="41"/>
      <c r="I1" s="41"/>
      <c r="J1" s="42"/>
      <c r="K1" s="42"/>
      <c r="L1" s="42"/>
      <c r="M1" s="42"/>
      <c r="N1" s="43"/>
      <c r="R1" s="383" t="s">
        <v>771</v>
      </c>
      <c r="S1" s="384"/>
    </row>
    <row r="2" spans="1:19" x14ac:dyDescent="0.3">
      <c r="A2" s="300" t="str">
        <f>IF(Lang=LangEn,S4,R4)</f>
        <v>Retour à la liste des tableaux</v>
      </c>
      <c r="B2" s="44"/>
      <c r="C2" s="44"/>
      <c r="D2" s="44"/>
      <c r="E2" s="44"/>
      <c r="F2" s="44"/>
      <c r="G2" s="44"/>
      <c r="H2" s="44"/>
      <c r="I2" s="44"/>
      <c r="J2" s="45"/>
      <c r="K2" s="45"/>
      <c r="L2" s="45"/>
      <c r="M2" s="45"/>
      <c r="N2" s="46"/>
      <c r="R2" s="259" t="s">
        <v>37</v>
      </c>
      <c r="S2" s="259" t="s">
        <v>716</v>
      </c>
    </row>
    <row r="3" spans="1:19" x14ac:dyDescent="0.3">
      <c r="A3" s="463" t="str">
        <f>IF(Lang=LangEn,S3,R3)</f>
        <v>En milliers de dollars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4"/>
      <c r="R3" s="39" t="s">
        <v>16</v>
      </c>
      <c r="S3" s="39" t="s">
        <v>695</v>
      </c>
    </row>
    <row r="4" spans="1:19" s="260" customFormat="1" ht="22.5" customHeight="1" x14ac:dyDescent="0.3">
      <c r="A4" s="47" t="str">
        <f>IF(Lang=LangEn,S5,R5)</f>
        <v>A - Approche indicateur de base (Bâle II)</v>
      </c>
      <c r="B4" s="48"/>
      <c r="C4" s="48"/>
      <c r="D4" s="48"/>
      <c r="E4" s="48"/>
      <c r="F4" s="48"/>
      <c r="G4" s="48"/>
      <c r="H4" s="48"/>
      <c r="I4" s="48"/>
      <c r="J4" s="49"/>
      <c r="K4" s="49"/>
      <c r="L4" s="49"/>
      <c r="M4" s="49"/>
      <c r="N4" s="50"/>
      <c r="R4" s="259" t="s">
        <v>15</v>
      </c>
      <c r="S4" s="259" t="s">
        <v>694</v>
      </c>
    </row>
    <row r="5" spans="1:19" ht="22.5" customHeight="1" x14ac:dyDescent="0.3">
      <c r="A5" s="51"/>
      <c r="B5" s="52" t="s">
        <v>39</v>
      </c>
      <c r="C5" s="53" t="str">
        <f>IF(Lang=LangEn,S6,R6)</f>
        <v>Revenu brut</v>
      </c>
      <c r="D5" s="54"/>
      <c r="E5" s="54"/>
      <c r="F5" s="54"/>
      <c r="G5" s="54"/>
      <c r="H5" s="55"/>
      <c r="I5" s="56"/>
      <c r="J5" s="56"/>
      <c r="K5" s="56"/>
      <c r="L5" s="56"/>
      <c r="M5" s="56"/>
      <c r="N5" s="57"/>
      <c r="R5" s="260" t="s">
        <v>38</v>
      </c>
      <c r="S5" s="260" t="s">
        <v>717</v>
      </c>
    </row>
    <row r="6" spans="1:19" ht="22.5" customHeight="1" x14ac:dyDescent="0.3">
      <c r="A6" s="58"/>
      <c r="B6" s="59"/>
      <c r="C6" s="60" t="str">
        <f>IF(Lang=LangEn,S7,R7)&amp;" 1*"</f>
        <v>An 1*</v>
      </c>
      <c r="D6" s="55"/>
      <c r="E6" s="61" t="str">
        <f>IF(Lang=LangEn,S7,R7)&amp;" 2*"</f>
        <v>An 2*</v>
      </c>
      <c r="F6" s="55"/>
      <c r="G6" s="60" t="str">
        <f>IF(Lang=LangEn,S7,R7)&amp;" 3*"</f>
        <v>An 3*</v>
      </c>
      <c r="H6" s="62"/>
      <c r="I6" s="261"/>
      <c r="J6" s="261"/>
      <c r="K6" s="261"/>
      <c r="L6" s="261"/>
      <c r="M6" s="261"/>
      <c r="N6" s="63"/>
      <c r="R6" s="259" t="s">
        <v>40</v>
      </c>
      <c r="S6" s="259" t="s">
        <v>718</v>
      </c>
    </row>
    <row r="7" spans="1:19" x14ac:dyDescent="0.3">
      <c r="A7" s="228" t="s">
        <v>22</v>
      </c>
      <c r="B7" s="202">
        <v>0.15</v>
      </c>
      <c r="C7" s="64"/>
      <c r="D7" s="262"/>
      <c r="E7" s="64"/>
      <c r="F7" s="262"/>
      <c r="G7" s="65"/>
      <c r="H7" s="66"/>
      <c r="I7" s="261"/>
      <c r="J7" s="261"/>
      <c r="K7" s="261"/>
      <c r="L7" s="261"/>
      <c r="M7" s="261"/>
      <c r="N7" s="63"/>
      <c r="R7" s="259" t="s">
        <v>715</v>
      </c>
      <c r="S7" s="259" t="s">
        <v>719</v>
      </c>
    </row>
    <row r="8" spans="1:19" ht="68.25" customHeight="1" x14ac:dyDescent="0.3">
      <c r="A8" s="67"/>
      <c r="B8" s="68"/>
      <c r="C8" s="66"/>
      <c r="D8" s="66"/>
      <c r="E8" s="66"/>
      <c r="F8" s="69" t="str">
        <f>IF(Lang=LangEn,S8,R8)</f>
        <v>Moyenne du 
revenu brut &gt; 0</v>
      </c>
      <c r="G8" s="308"/>
      <c r="H8" s="229" t="s">
        <v>42</v>
      </c>
      <c r="I8" s="261"/>
      <c r="J8" s="261"/>
      <c r="K8" s="261"/>
      <c r="L8" s="261"/>
      <c r="M8" s="261"/>
      <c r="N8" s="63"/>
      <c r="R8" s="263" t="s">
        <v>41</v>
      </c>
      <c r="S8" s="263" t="s">
        <v>772</v>
      </c>
    </row>
    <row r="9" spans="1:19" ht="44.4" customHeight="1" x14ac:dyDescent="0.3">
      <c r="A9" s="70" t="str">
        <f>IF(Lang=LangEn,S9,R9)</f>
        <v>Exigences de fonds propres</v>
      </c>
      <c r="B9" s="71"/>
      <c r="C9" s="71"/>
      <c r="D9" s="71"/>
      <c r="E9" s="71"/>
      <c r="F9" s="72" t="s">
        <v>44</v>
      </c>
      <c r="G9" s="307"/>
      <c r="H9" s="229" t="s">
        <v>45</v>
      </c>
      <c r="I9" s="261"/>
      <c r="J9" s="261"/>
      <c r="K9" s="261"/>
      <c r="L9" s="261"/>
      <c r="M9" s="261"/>
      <c r="N9" s="63"/>
      <c r="R9" s="259" t="s">
        <v>43</v>
      </c>
      <c r="S9" s="259" t="s">
        <v>720</v>
      </c>
    </row>
    <row r="10" spans="1:19" ht="8.4" customHeight="1" x14ac:dyDescent="0.3">
      <c r="A10" s="55" t="s">
        <v>46</v>
      </c>
      <c r="B10" s="73"/>
      <c r="C10" s="73"/>
      <c r="D10" s="73"/>
      <c r="E10" s="73"/>
      <c r="F10" s="73"/>
      <c r="G10" s="264"/>
      <c r="H10" s="67"/>
      <c r="I10" s="74"/>
      <c r="J10" s="74"/>
      <c r="K10" s="74"/>
      <c r="L10" s="74"/>
      <c r="M10" s="74"/>
      <c r="N10" s="75"/>
      <c r="R10" s="259" t="s">
        <v>47</v>
      </c>
      <c r="S10" s="259" t="s">
        <v>721</v>
      </c>
    </row>
    <row r="11" spans="1:19" ht="16.5" customHeight="1" x14ac:dyDescent="0.3">
      <c r="A11" s="76" t="str">
        <f>IF(Lang=LangEn,S10,R10)</f>
        <v>* Quatre trimestres mobiles. La troisième année comprend les quatre trimestres mobiles les plus récents et se termine par le trimestre en cours.</v>
      </c>
      <c r="B11" s="77"/>
      <c r="C11" s="77"/>
      <c r="D11" s="77"/>
      <c r="E11" s="77"/>
      <c r="F11" s="77"/>
      <c r="G11" s="77"/>
      <c r="H11" s="77"/>
      <c r="I11" s="77"/>
      <c r="J11" s="71"/>
      <c r="K11" s="71"/>
      <c r="L11" s="71"/>
      <c r="M11" s="71"/>
      <c r="N11" s="78"/>
      <c r="R11" s="259" t="s">
        <v>48</v>
      </c>
      <c r="S11" s="259" t="s">
        <v>722</v>
      </c>
    </row>
    <row r="12" spans="1:19" ht="13.5" customHeight="1" x14ac:dyDescent="0.3">
      <c r="A12" s="79"/>
      <c r="B12" s="80"/>
      <c r="C12" s="80"/>
      <c r="D12" s="80"/>
      <c r="E12" s="80"/>
      <c r="F12" s="80"/>
      <c r="G12" s="80"/>
      <c r="H12" s="80"/>
      <c r="I12" s="80"/>
      <c r="J12" s="81"/>
      <c r="K12" s="81"/>
      <c r="L12" s="71"/>
      <c r="M12" s="81"/>
      <c r="N12" s="82"/>
      <c r="R12" s="259" t="s">
        <v>49</v>
      </c>
      <c r="S12" s="259" t="s">
        <v>723</v>
      </c>
    </row>
    <row r="13" spans="1:19" ht="18" x14ac:dyDescent="0.3">
      <c r="A13" s="83" t="str">
        <f>IF(Lang=LangEn,S11,R11)</f>
        <v>B - Approche standard (Bâle III)</v>
      </c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265"/>
      <c r="M13" s="84"/>
      <c r="N13" s="85"/>
      <c r="R13" s="259" t="s">
        <v>50</v>
      </c>
      <c r="S13" s="259" t="s">
        <v>724</v>
      </c>
    </row>
    <row r="14" spans="1:19" x14ac:dyDescent="0.3">
      <c r="A14" s="86" t="str">
        <f>IF(Lang=LangEn,S12,R12)</f>
        <v>B(i) Indicateur d'activité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87"/>
      <c r="M14" s="88"/>
      <c r="N14" s="89"/>
      <c r="R14" s="259" t="s">
        <v>51</v>
      </c>
      <c r="S14" s="259" t="s">
        <v>725</v>
      </c>
    </row>
    <row r="15" spans="1:19" ht="35.4" customHeight="1" x14ac:dyDescent="0.3">
      <c r="A15" s="90"/>
      <c r="B15" s="267" t="str">
        <f>IF(Lang=LangEn,S7,R7)&amp;" 1*"</f>
        <v>An 1*</v>
      </c>
      <c r="C15" s="267" t="str">
        <f>IF(Lang=LangEn,S7,R7)&amp;" 2*"</f>
        <v>An 2*</v>
      </c>
      <c r="D15" s="267" t="str">
        <f>IF(Lang=LangEn,S7,R7)&amp;" 3*"</f>
        <v>An 3*</v>
      </c>
      <c r="E15" s="267" t="str">
        <f>IF(Lang=LangEn,S7,R7)&amp;" 4*"</f>
        <v>An 4*</v>
      </c>
      <c r="F15" s="267" t="str">
        <f>IF(Lang=LangEn,S7,R7)&amp;" 5*"</f>
        <v>An 5*</v>
      </c>
      <c r="G15" s="267" t="str">
        <f>IF(Lang=LangEn,S7,R7)&amp;" 6*"</f>
        <v>An 6*</v>
      </c>
      <c r="H15" s="267" t="str">
        <f>IF(Lang=LangEn,S7,R7)&amp;" 7*"</f>
        <v>An 7*</v>
      </c>
      <c r="I15" s="267" t="str">
        <f>IF(Lang=LangEn,S7,R7)&amp;" 8*"</f>
        <v>An 8*</v>
      </c>
      <c r="J15" s="267" t="str">
        <f>IF(Lang=LangEn,S7,R7)&amp;" 9*"</f>
        <v>An 9*</v>
      </c>
      <c r="K15" s="267" t="str">
        <f>IF(Lang=LangEn,S7,R7)&amp;" 10*"</f>
        <v>An 10*</v>
      </c>
      <c r="L15" s="91" t="str">
        <f>IF(Lang=LangEn,S13,R13)</f>
        <v>Moyenne sur 3 ans</v>
      </c>
      <c r="M15" s="92"/>
      <c r="N15" s="93"/>
      <c r="R15" s="259" t="s">
        <v>52</v>
      </c>
      <c r="S15" s="259" t="s">
        <v>726</v>
      </c>
    </row>
    <row r="16" spans="1:19" ht="14.4" customHeight="1" x14ac:dyDescent="0.3">
      <c r="A16" s="70" t="str">
        <f t="shared" ref="A16:A22" si="0">IF(Lang=LangEn,S14,R14)</f>
        <v>Actifs générateurs de revenus d'intérêt</v>
      </c>
      <c r="B16" s="94"/>
      <c r="C16" s="94"/>
      <c r="D16" s="94"/>
      <c r="E16" s="94"/>
      <c r="F16" s="94"/>
      <c r="G16" s="94"/>
      <c r="H16" s="94"/>
      <c r="I16" s="95"/>
      <c r="J16" s="95"/>
      <c r="K16" s="95"/>
      <c r="L16" s="305"/>
      <c r="M16" s="93"/>
      <c r="N16" s="198" t="s">
        <v>25</v>
      </c>
      <c r="R16" s="259" t="s">
        <v>54</v>
      </c>
      <c r="S16" s="259" t="s">
        <v>727</v>
      </c>
    </row>
    <row r="17" spans="1:19" x14ac:dyDescent="0.3">
      <c r="A17" s="87" t="str">
        <f t="shared" si="0"/>
        <v>2,25 % de la moyenne sur trois ans d'actifs générateurs de revenus d'intérêt</v>
      </c>
      <c r="B17" s="266"/>
      <c r="C17" s="266"/>
      <c r="D17" s="266"/>
      <c r="E17" s="266"/>
      <c r="F17" s="266"/>
      <c r="G17" s="266"/>
      <c r="H17" s="266"/>
      <c r="I17" s="266"/>
      <c r="J17" s="267"/>
      <c r="K17" s="230" t="s">
        <v>53</v>
      </c>
      <c r="L17" s="306"/>
      <c r="M17" s="268"/>
      <c r="N17" s="198" t="s">
        <v>27</v>
      </c>
      <c r="R17" s="259" t="s">
        <v>55</v>
      </c>
      <c r="S17" s="259" t="s">
        <v>728</v>
      </c>
    </row>
    <row r="18" spans="1:19" x14ac:dyDescent="0.3">
      <c r="A18" s="70" t="str">
        <f t="shared" si="0"/>
        <v>Revenus d’intérêt</v>
      </c>
      <c r="B18" s="94"/>
      <c r="C18" s="94"/>
      <c r="D18" s="94"/>
      <c r="E18" s="94"/>
      <c r="F18" s="94"/>
      <c r="G18" s="94"/>
      <c r="H18" s="94"/>
      <c r="I18" s="96"/>
      <c r="J18" s="96"/>
      <c r="K18" s="65"/>
      <c r="L18" s="269"/>
      <c r="M18" s="268"/>
      <c r="N18" s="89"/>
      <c r="R18" s="259" t="s">
        <v>56</v>
      </c>
      <c r="S18" s="259" t="s">
        <v>729</v>
      </c>
    </row>
    <row r="19" spans="1:19" x14ac:dyDescent="0.3">
      <c r="A19" s="70" t="str">
        <f t="shared" si="0"/>
        <v>Dépenses d’intérêt</v>
      </c>
      <c r="B19" s="94"/>
      <c r="C19" s="94"/>
      <c r="D19" s="94"/>
      <c r="E19" s="94"/>
      <c r="F19" s="94"/>
      <c r="G19" s="94"/>
      <c r="H19" s="94"/>
      <c r="I19" s="96"/>
      <c r="J19" s="96"/>
      <c r="K19" s="65"/>
      <c r="L19" s="269"/>
      <c r="M19" s="268"/>
      <c r="N19" s="97"/>
      <c r="R19" s="259" t="s">
        <v>58</v>
      </c>
      <c r="S19" s="259" t="s">
        <v>730</v>
      </c>
    </row>
    <row r="20" spans="1:19" x14ac:dyDescent="0.3">
      <c r="A20" s="70" t="str">
        <f t="shared" si="0"/>
        <v>Valeur absolue des revenus d'intérêts nets</v>
      </c>
      <c r="B20" s="94"/>
      <c r="C20" s="94"/>
      <c r="D20" s="94"/>
      <c r="E20" s="94"/>
      <c r="F20" s="94"/>
      <c r="G20" s="94"/>
      <c r="H20" s="94"/>
      <c r="I20" s="304"/>
      <c r="J20" s="304"/>
      <c r="K20" s="304"/>
      <c r="L20" s="303"/>
      <c r="M20" s="268"/>
      <c r="N20" s="198" t="s">
        <v>57</v>
      </c>
      <c r="R20" s="259" t="s">
        <v>60</v>
      </c>
      <c r="S20" s="259" t="s">
        <v>731</v>
      </c>
    </row>
    <row r="21" spans="1:19" x14ac:dyDescent="0.3">
      <c r="A21" s="70" t="str">
        <f t="shared" si="0"/>
        <v>Revenus de dividendes</v>
      </c>
      <c r="B21" s="94"/>
      <c r="C21" s="94"/>
      <c r="D21" s="94"/>
      <c r="E21" s="94"/>
      <c r="F21" s="94"/>
      <c r="G21" s="94"/>
      <c r="H21" s="94"/>
      <c r="I21" s="95"/>
      <c r="J21" s="95"/>
      <c r="K21" s="95"/>
      <c r="L21" s="302"/>
      <c r="M21" s="268"/>
      <c r="N21" s="198" t="s">
        <v>59</v>
      </c>
      <c r="R21" s="259" t="s">
        <v>61</v>
      </c>
      <c r="S21" s="259" t="s">
        <v>732</v>
      </c>
    </row>
    <row r="22" spans="1:19" x14ac:dyDescent="0.3">
      <c r="A22" s="70" t="str">
        <f t="shared" si="0"/>
        <v>Composante intérêts, contrats de location et dividendes (CILD)</v>
      </c>
      <c r="B22" s="94"/>
      <c r="C22" s="94"/>
      <c r="D22" s="94"/>
      <c r="E22" s="94"/>
      <c r="F22" s="94"/>
      <c r="G22" s="94"/>
      <c r="H22" s="94"/>
      <c r="I22" s="266"/>
      <c r="J22" s="231"/>
      <c r="K22" s="232"/>
      <c r="L22" s="270" t="str">
        <f>IF(Lang=LangEn,S21,R21)</f>
        <v>(Minimum entre E et F) + G</v>
      </c>
      <c r="M22" s="302"/>
      <c r="N22" s="197" t="s">
        <v>29</v>
      </c>
      <c r="R22" s="259" t="s">
        <v>62</v>
      </c>
      <c r="S22" s="259" t="s">
        <v>733</v>
      </c>
    </row>
    <row r="23" spans="1:19" x14ac:dyDescent="0.3">
      <c r="A23" s="70" t="str">
        <f>IF(Lang=LangEn,S22,R22)</f>
        <v>Produits d’honoraires et de commissions</v>
      </c>
      <c r="B23" s="94"/>
      <c r="C23" s="94"/>
      <c r="D23" s="94"/>
      <c r="E23" s="94"/>
      <c r="F23" s="94"/>
      <c r="G23" s="94"/>
      <c r="H23" s="94"/>
      <c r="I23" s="96"/>
      <c r="J23" s="96"/>
      <c r="K23" s="96"/>
      <c r="L23" s="303"/>
      <c r="M23" s="268"/>
      <c r="N23" s="198" t="s">
        <v>63</v>
      </c>
      <c r="R23" s="259" t="s">
        <v>64</v>
      </c>
      <c r="S23" s="259" t="s">
        <v>734</v>
      </c>
    </row>
    <row r="24" spans="1:19" x14ac:dyDescent="0.3">
      <c r="A24" s="70" t="str">
        <f>IF(Lang=LangEn,S23,R23)</f>
        <v>Charges  d’honoraires et de commissions</v>
      </c>
      <c r="B24" s="94"/>
      <c r="C24" s="94"/>
      <c r="D24" s="94"/>
      <c r="E24" s="94"/>
      <c r="F24" s="94"/>
      <c r="G24" s="94"/>
      <c r="H24" s="94"/>
      <c r="I24" s="96"/>
      <c r="J24" s="96"/>
      <c r="K24" s="96"/>
      <c r="L24" s="303"/>
      <c r="M24" s="268"/>
      <c r="N24" s="198" t="s">
        <v>65</v>
      </c>
      <c r="R24" s="259" t="s">
        <v>66</v>
      </c>
      <c r="S24" s="259" t="s">
        <v>735</v>
      </c>
    </row>
    <row r="25" spans="1:19" x14ac:dyDescent="0.3">
      <c r="A25" s="70" t="str">
        <f>IF(Lang=LangEn,S24,R24)</f>
        <v>Autres produits d’exploitation</v>
      </c>
      <c r="B25" s="94"/>
      <c r="C25" s="94"/>
      <c r="D25" s="94"/>
      <c r="E25" s="94"/>
      <c r="F25" s="94"/>
      <c r="G25" s="94"/>
      <c r="H25" s="94"/>
      <c r="I25" s="96"/>
      <c r="J25" s="96"/>
      <c r="K25" s="96"/>
      <c r="L25" s="303"/>
      <c r="M25" s="268"/>
      <c r="N25" s="198" t="s">
        <v>32</v>
      </c>
      <c r="R25" s="259" t="s">
        <v>67</v>
      </c>
      <c r="S25" s="259" t="s">
        <v>736</v>
      </c>
    </row>
    <row r="26" spans="1:19" x14ac:dyDescent="0.3">
      <c r="A26" s="98" t="str">
        <f>IF(Lang=LangEn,S25,R25)</f>
        <v>Autres charges d’exploitation</v>
      </c>
      <c r="B26" s="99"/>
      <c r="C26" s="99"/>
      <c r="D26" s="99"/>
      <c r="E26" s="99"/>
      <c r="F26" s="99"/>
      <c r="G26" s="99"/>
      <c r="H26" s="99"/>
      <c r="I26" s="95"/>
      <c r="J26" s="95"/>
      <c r="K26" s="95"/>
      <c r="L26" s="302"/>
      <c r="M26" s="268"/>
      <c r="N26" s="198" t="s">
        <v>68</v>
      </c>
      <c r="R26" s="259" t="s">
        <v>69</v>
      </c>
      <c r="S26" s="259" t="s">
        <v>737</v>
      </c>
    </row>
    <row r="27" spans="1:19" x14ac:dyDescent="0.3">
      <c r="A27" s="70" t="str">
        <f>IF(Lang=LangEn,S26,R26)</f>
        <v>Composante de services (CS)</v>
      </c>
      <c r="B27" s="94"/>
      <c r="C27" s="94"/>
      <c r="D27" s="94"/>
      <c r="E27" s="94"/>
      <c r="F27" s="94"/>
      <c r="G27" s="94"/>
      <c r="H27" s="78"/>
      <c r="I27" s="271"/>
      <c r="J27" s="271"/>
      <c r="K27" s="271"/>
      <c r="L27" s="270" t="str">
        <f>IF(Lang=LangEn,S27,R27)</f>
        <v>(Maximum entre I et J) + (Maximum entre K et L)</v>
      </c>
      <c r="M27" s="302"/>
      <c r="N27" s="197" t="s">
        <v>71</v>
      </c>
      <c r="R27" s="259" t="s">
        <v>70</v>
      </c>
      <c r="S27" s="259" t="s">
        <v>738</v>
      </c>
    </row>
    <row r="28" spans="1:19" x14ac:dyDescent="0.3">
      <c r="A28" s="90" t="str">
        <f t="shared" ref="A28:A36" si="1">IF(Lang=LangEn,S28,R28)</f>
        <v>Bénéfice/Perte net sur le portefeuille de négociation (Valeur absolue)</v>
      </c>
      <c r="B28" s="81"/>
      <c r="C28" s="81"/>
      <c r="D28" s="81"/>
      <c r="E28" s="81"/>
      <c r="F28" s="81"/>
      <c r="G28" s="81"/>
      <c r="H28" s="81"/>
      <c r="I28" s="96"/>
      <c r="J28" s="96"/>
      <c r="K28" s="96"/>
      <c r="L28" s="303"/>
      <c r="M28" s="268"/>
      <c r="N28" s="198" t="s">
        <v>73</v>
      </c>
      <c r="R28" s="259" t="s">
        <v>72</v>
      </c>
      <c r="S28" s="259" t="s">
        <v>739</v>
      </c>
    </row>
    <row r="29" spans="1:19" x14ac:dyDescent="0.3">
      <c r="A29" s="70" t="str">
        <f t="shared" si="1"/>
        <v>Bénéfice/Perte net sur le portefeuille bancaire  (Valeur absolue)</v>
      </c>
      <c r="B29" s="71"/>
      <c r="C29" s="71"/>
      <c r="D29" s="71"/>
      <c r="E29" s="71"/>
      <c r="F29" s="71"/>
      <c r="G29" s="71"/>
      <c r="H29" s="71"/>
      <c r="I29" s="95"/>
      <c r="J29" s="95"/>
      <c r="K29" s="95"/>
      <c r="L29" s="302"/>
      <c r="M29" s="268"/>
      <c r="N29" s="198" t="s">
        <v>75</v>
      </c>
      <c r="R29" s="259" t="s">
        <v>74</v>
      </c>
      <c r="S29" s="259" t="s">
        <v>740</v>
      </c>
    </row>
    <row r="30" spans="1:19" x14ac:dyDescent="0.3">
      <c r="A30" s="70" t="str">
        <f t="shared" si="1"/>
        <v>Composante financière (CF)</v>
      </c>
      <c r="B30" s="94"/>
      <c r="C30" s="94"/>
      <c r="D30" s="94"/>
      <c r="E30" s="94"/>
      <c r="F30" s="94"/>
      <c r="G30" s="94"/>
      <c r="H30" s="94"/>
      <c r="I30" s="100"/>
      <c r="J30" s="100"/>
      <c r="K30" s="81"/>
      <c r="L30" s="233" t="s">
        <v>77</v>
      </c>
      <c r="M30" s="303"/>
      <c r="N30" s="197" t="s">
        <v>78</v>
      </c>
      <c r="R30" s="259" t="s">
        <v>76</v>
      </c>
      <c r="S30" s="259" t="s">
        <v>741</v>
      </c>
    </row>
    <row r="31" spans="1:19" x14ac:dyDescent="0.3">
      <c r="A31" s="70" t="str">
        <f t="shared" si="1"/>
        <v>Indicateur d’activité (IA) avant ajustement</v>
      </c>
      <c r="B31" s="94"/>
      <c r="C31" s="94"/>
      <c r="D31" s="94"/>
      <c r="E31" s="94"/>
      <c r="F31" s="94"/>
      <c r="G31" s="94"/>
      <c r="H31" s="94"/>
      <c r="I31" s="94"/>
      <c r="J31" s="94"/>
      <c r="K31" s="267"/>
      <c r="L31" s="234" t="s">
        <v>80</v>
      </c>
      <c r="M31" s="302"/>
      <c r="N31" s="197" t="s">
        <v>81</v>
      </c>
      <c r="R31" s="259" t="s">
        <v>79</v>
      </c>
      <c r="S31" s="259" t="s">
        <v>742</v>
      </c>
    </row>
    <row r="32" spans="1:19" x14ac:dyDescent="0.3">
      <c r="A32" s="70" t="str">
        <f t="shared" si="1"/>
        <v>Ajustement à IA  pour fusions et acquisitions</v>
      </c>
      <c r="B32" s="94"/>
      <c r="C32" s="94"/>
      <c r="D32" s="94"/>
      <c r="E32" s="94"/>
      <c r="F32" s="94"/>
      <c r="G32" s="94"/>
      <c r="H32" s="94"/>
      <c r="I32" s="94"/>
      <c r="J32" s="94"/>
      <c r="K32" s="101"/>
      <c r="L32" s="65"/>
      <c r="M32" s="93"/>
      <c r="N32" s="197" t="s">
        <v>83</v>
      </c>
      <c r="R32" s="259" t="s">
        <v>82</v>
      </c>
      <c r="S32" s="259" t="s">
        <v>743</v>
      </c>
    </row>
    <row r="33" spans="1:19" x14ac:dyDescent="0.3">
      <c r="A33" s="70" t="str">
        <f t="shared" si="1"/>
        <v>Ajustement à IA pour cessions d'activités</v>
      </c>
      <c r="B33" s="94"/>
      <c r="C33" s="94"/>
      <c r="D33" s="94"/>
      <c r="E33" s="94"/>
      <c r="F33" s="94"/>
      <c r="G33" s="94"/>
      <c r="H33" s="94"/>
      <c r="I33" s="94"/>
      <c r="J33" s="94"/>
      <c r="K33" s="71"/>
      <c r="L33" s="64"/>
      <c r="M33" s="93"/>
      <c r="N33" s="197" t="s">
        <v>85</v>
      </c>
      <c r="R33" s="259" t="s">
        <v>84</v>
      </c>
      <c r="S33" s="259" t="s">
        <v>744</v>
      </c>
    </row>
    <row r="34" spans="1:19" x14ac:dyDescent="0.3">
      <c r="A34" s="70" t="str">
        <f t="shared" si="1"/>
        <v>IA (après ajustements)</v>
      </c>
      <c r="B34" s="94"/>
      <c r="C34" s="94"/>
      <c r="D34" s="94"/>
      <c r="E34" s="94"/>
      <c r="F34" s="94"/>
      <c r="G34" s="94"/>
      <c r="H34" s="94"/>
      <c r="I34" s="94"/>
      <c r="J34" s="94"/>
      <c r="K34" s="267"/>
      <c r="L34" s="233" t="s">
        <v>87</v>
      </c>
      <c r="M34" s="303"/>
      <c r="N34" s="197" t="s">
        <v>88</v>
      </c>
      <c r="R34" s="259" t="s">
        <v>86</v>
      </c>
      <c r="S34" s="259" t="s">
        <v>745</v>
      </c>
    </row>
    <row r="35" spans="1:19" x14ac:dyDescent="0.3">
      <c r="A35" s="70" t="str">
        <f t="shared" si="1"/>
        <v>Composante indicateur d’activité (CIA)</v>
      </c>
      <c r="B35" s="94"/>
      <c r="C35" s="94"/>
      <c r="D35" s="94"/>
      <c r="E35" s="94"/>
      <c r="F35" s="94"/>
      <c r="G35" s="94"/>
      <c r="H35" s="94"/>
      <c r="I35" s="94"/>
      <c r="J35" s="94"/>
      <c r="K35" s="101"/>
      <c r="L35" s="102"/>
      <c r="M35" s="64"/>
      <c r="N35" s="197" t="s">
        <v>90</v>
      </c>
      <c r="R35" s="259" t="s">
        <v>89</v>
      </c>
      <c r="S35" s="259" t="s">
        <v>746</v>
      </c>
    </row>
    <row r="36" spans="1:19" x14ac:dyDescent="0.3">
      <c r="A36" s="86" t="str">
        <f t="shared" si="1"/>
        <v>B(ii) Évènements de pertes opérationnelles</v>
      </c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103"/>
      <c r="M36" s="268"/>
      <c r="N36" s="89"/>
      <c r="R36" s="259" t="s">
        <v>91</v>
      </c>
      <c r="S36" s="259" t="s">
        <v>747</v>
      </c>
    </row>
    <row r="37" spans="1:19" ht="28.8" x14ac:dyDescent="0.3">
      <c r="A37" s="90"/>
      <c r="B37" s="267" t="str">
        <f>IF(Lang=LangEn,S7,R7)&amp;" 1*"</f>
        <v>An 1*</v>
      </c>
      <c r="C37" s="267" t="str">
        <f>IF(Lang=LangEn,S7,R7)&amp;" 2*"</f>
        <v>An 2*</v>
      </c>
      <c r="D37" s="267" t="str">
        <f>IF(Lang=LangEn,S7,R7)&amp;" 3*"</f>
        <v>An 3*</v>
      </c>
      <c r="E37" s="267" t="str">
        <f>IF(Lang=LangEn,S7,R7)&amp;" 4*"</f>
        <v>An 4*</v>
      </c>
      <c r="F37" s="267" t="str">
        <f>IF(Lang=LangEn,S7,R7)&amp;" 5*"</f>
        <v>An 5*</v>
      </c>
      <c r="G37" s="267" t="str">
        <f>IF(Lang=LangEn,S7,R7)&amp;" 6*"</f>
        <v>An 6*</v>
      </c>
      <c r="H37" s="267" t="str">
        <f>IF(Lang=LangEn,S7,R7)&amp;" 7*"</f>
        <v>An 7*</v>
      </c>
      <c r="I37" s="267" t="str">
        <f>IF(Lang=LangEn,S7,R7)&amp;" 8*"</f>
        <v>An 8*</v>
      </c>
      <c r="J37" s="267" t="str">
        <f>IF(Lang=LangEn,S7,R7)&amp;" 9*"</f>
        <v>An 9*</v>
      </c>
      <c r="K37" s="267" t="str">
        <f>IF(Lang=LangEn,S7,R7)&amp;" 10*"</f>
        <v>An 10*</v>
      </c>
      <c r="L37" s="104" t="str">
        <f>IF(Lang=LangEn,S37,R37)</f>
        <v>Moyenne sur 10 ans</v>
      </c>
      <c r="M37" s="268"/>
      <c r="N37" s="93"/>
      <c r="R37" s="259" t="s">
        <v>92</v>
      </c>
      <c r="S37" s="259" t="s">
        <v>748</v>
      </c>
    </row>
    <row r="38" spans="1:19" ht="28.8" x14ac:dyDescent="0.3">
      <c r="A38" s="105" t="str">
        <f t="shared" ref="A38:A52" si="2">IF(Lang=LangEn,S38,R38)</f>
        <v>Montant de pertes brutes total (avant ajustements)</v>
      </c>
      <c r="B38" s="96"/>
      <c r="C38" s="96"/>
      <c r="D38" s="96"/>
      <c r="E38" s="96"/>
      <c r="F38" s="96"/>
      <c r="G38" s="96"/>
      <c r="H38" s="96"/>
      <c r="I38" s="96"/>
      <c r="J38" s="96"/>
      <c r="K38" s="65"/>
      <c r="L38" s="268"/>
      <c r="M38" s="268"/>
      <c r="N38" s="93"/>
      <c r="R38" s="259" t="s">
        <v>93</v>
      </c>
      <c r="S38" s="259" t="s">
        <v>749</v>
      </c>
    </row>
    <row r="39" spans="1:19" ht="43.2" x14ac:dyDescent="0.3">
      <c r="A39" s="105" t="str">
        <f t="shared" si="2"/>
        <v>Montant total des recouvrements des pertes (avant ajustements)</v>
      </c>
      <c r="B39" s="96"/>
      <c r="C39" s="96"/>
      <c r="D39" s="96"/>
      <c r="E39" s="96"/>
      <c r="F39" s="96"/>
      <c r="G39" s="96"/>
      <c r="H39" s="96"/>
      <c r="I39" s="96"/>
      <c r="J39" s="96"/>
      <c r="K39" s="65"/>
      <c r="L39" s="268"/>
      <c r="M39" s="268"/>
      <c r="N39" s="93"/>
      <c r="R39" s="259" t="s">
        <v>94</v>
      </c>
      <c r="S39" s="259" t="s">
        <v>750</v>
      </c>
    </row>
    <row r="40" spans="1:19" ht="28.8" x14ac:dyDescent="0.3">
      <c r="A40" s="105" t="str">
        <f t="shared" si="2"/>
        <v>Montant des pertes nettes total (avant ajustements)</v>
      </c>
      <c r="B40" s="96"/>
      <c r="C40" s="96"/>
      <c r="D40" s="96"/>
      <c r="E40" s="96"/>
      <c r="F40" s="96"/>
      <c r="G40" s="96"/>
      <c r="H40" s="96"/>
      <c r="I40" s="96"/>
      <c r="J40" s="96"/>
      <c r="K40" s="65"/>
      <c r="L40" s="268"/>
      <c r="M40" s="268"/>
      <c r="N40" s="93"/>
      <c r="R40" s="259" t="s">
        <v>95</v>
      </c>
      <c r="S40" s="259" t="s">
        <v>751</v>
      </c>
    </row>
    <row r="41" spans="1:19" ht="43.2" x14ac:dyDescent="0.3">
      <c r="A41" s="105" t="str">
        <f t="shared" si="2"/>
        <v>Montant total de pertes nettes des entreprises fusionnées et acquises avant acquisition (réel)</v>
      </c>
      <c r="B41" s="96"/>
      <c r="C41" s="96"/>
      <c r="D41" s="96"/>
      <c r="E41" s="96"/>
      <c r="F41" s="96"/>
      <c r="G41" s="96"/>
      <c r="H41" s="96"/>
      <c r="I41" s="96"/>
      <c r="J41" s="96"/>
      <c r="K41" s="65"/>
      <c r="L41" s="268"/>
      <c r="M41" s="268"/>
      <c r="N41" s="93"/>
      <c r="R41" s="259" t="s">
        <v>96</v>
      </c>
      <c r="S41" s="259" t="s">
        <v>752</v>
      </c>
    </row>
    <row r="42" spans="1:19" ht="57.6" x14ac:dyDescent="0.3">
      <c r="A42" s="105" t="str">
        <f t="shared" si="2"/>
        <v>Montant total de pertes nettes des entreprises fusionnées et acquises avant acquisition (estimé)</v>
      </c>
      <c r="B42" s="96"/>
      <c r="C42" s="96"/>
      <c r="D42" s="96"/>
      <c r="E42" s="96"/>
      <c r="F42" s="96"/>
      <c r="G42" s="96"/>
      <c r="H42" s="96"/>
      <c r="I42" s="96"/>
      <c r="J42" s="96"/>
      <c r="K42" s="65"/>
      <c r="L42" s="268"/>
      <c r="M42" s="268"/>
      <c r="N42" s="93"/>
      <c r="R42" s="259" t="s">
        <v>97</v>
      </c>
      <c r="S42" s="259" t="s">
        <v>753</v>
      </c>
    </row>
    <row r="43" spans="1:19" ht="28.8" x14ac:dyDescent="0.3">
      <c r="A43" s="105" t="str">
        <f t="shared" si="2"/>
        <v>Montant total d'autres pertes nettes estimées</v>
      </c>
      <c r="B43" s="96"/>
      <c r="C43" s="96"/>
      <c r="D43" s="96"/>
      <c r="E43" s="96"/>
      <c r="F43" s="96"/>
      <c r="G43" s="96"/>
      <c r="H43" s="96"/>
      <c r="I43" s="96"/>
      <c r="J43" s="96"/>
      <c r="K43" s="65"/>
      <c r="L43" s="268"/>
      <c r="M43" s="268"/>
      <c r="N43" s="93"/>
      <c r="R43" s="259" t="s">
        <v>98</v>
      </c>
      <c r="S43" s="259" t="s">
        <v>754</v>
      </c>
    </row>
    <row r="44" spans="1:19" ht="28.8" x14ac:dyDescent="0.3">
      <c r="A44" s="105" t="str">
        <f t="shared" si="2"/>
        <v>Montant total de pertes nettes qualifiées pour exclusion</v>
      </c>
      <c r="B44" s="96"/>
      <c r="C44" s="96"/>
      <c r="D44" s="96"/>
      <c r="E44" s="96"/>
      <c r="F44" s="96"/>
      <c r="G44" s="96"/>
      <c r="H44" s="96"/>
      <c r="I44" s="96"/>
      <c r="J44" s="96"/>
      <c r="K44" s="65"/>
      <c r="L44" s="268"/>
      <c r="M44" s="268"/>
      <c r="N44" s="97"/>
      <c r="R44" s="259" t="s">
        <v>99</v>
      </c>
      <c r="S44" s="259" t="s">
        <v>755</v>
      </c>
    </row>
    <row r="45" spans="1:19" ht="28.8" x14ac:dyDescent="0.3">
      <c r="A45" s="105" t="str">
        <f t="shared" si="2"/>
        <v>Pertes nettes totales (après ajustements)</v>
      </c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302"/>
      <c r="M45" s="268"/>
      <c r="N45" s="198" t="s">
        <v>101</v>
      </c>
      <c r="R45" s="259" t="s">
        <v>100</v>
      </c>
      <c r="S45" s="259" t="s">
        <v>756</v>
      </c>
    </row>
    <row r="46" spans="1:19" x14ac:dyDescent="0.3">
      <c r="A46" s="70" t="str">
        <f t="shared" si="2"/>
        <v>Composante pertes (CP)</v>
      </c>
      <c r="B46" s="100"/>
      <c r="C46" s="100"/>
      <c r="D46" s="100"/>
      <c r="E46" s="100"/>
      <c r="F46" s="100"/>
      <c r="G46" s="100"/>
      <c r="H46" s="100"/>
      <c r="I46" s="100"/>
      <c r="J46" s="100"/>
      <c r="K46" s="81"/>
      <c r="L46" s="233" t="s">
        <v>103</v>
      </c>
      <c r="M46" s="302"/>
      <c r="N46" s="197" t="s">
        <v>104</v>
      </c>
      <c r="R46" s="259" t="s">
        <v>102</v>
      </c>
      <c r="S46" s="259" t="s">
        <v>757</v>
      </c>
    </row>
    <row r="47" spans="1:19" x14ac:dyDescent="0.3">
      <c r="A47" s="106" t="str">
        <f t="shared" si="2"/>
        <v>Postes mémoires</v>
      </c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4"/>
      <c r="M47" s="100"/>
      <c r="N47" s="78"/>
      <c r="R47" s="259" t="s">
        <v>105</v>
      </c>
      <c r="S47" s="259" t="s">
        <v>758</v>
      </c>
    </row>
    <row r="48" spans="1:19" ht="57.6" x14ac:dyDescent="0.3">
      <c r="A48" s="105" t="str">
        <f t="shared" si="2"/>
        <v>Nombre d'évènements de pertes contribuant au montant de pertes brutes total (avant ajustements)</v>
      </c>
      <c r="B48" s="96"/>
      <c r="C48" s="96"/>
      <c r="D48" s="96"/>
      <c r="E48" s="96"/>
      <c r="F48" s="96"/>
      <c r="G48" s="96"/>
      <c r="H48" s="96"/>
      <c r="I48" s="96"/>
      <c r="J48" s="96"/>
      <c r="K48" s="65"/>
      <c r="L48" s="235" t="s">
        <v>107</v>
      </c>
      <c r="M48" s="107"/>
      <c r="N48" s="89"/>
      <c r="R48" s="259" t="s">
        <v>106</v>
      </c>
      <c r="S48" s="259" t="s">
        <v>759</v>
      </c>
    </row>
    <row r="49" spans="1:19" ht="72" x14ac:dyDescent="0.3">
      <c r="A49" s="105" t="str">
        <f t="shared" si="2"/>
        <v>Nombre d'évènements de pertes contribuant au montant total de pertes nettes d'entreprises fusionnées et acquises avant acquisition (réel)</v>
      </c>
      <c r="B49" s="96"/>
      <c r="C49" s="96"/>
      <c r="D49" s="96"/>
      <c r="E49" s="96"/>
      <c r="F49" s="96"/>
      <c r="G49" s="96"/>
      <c r="H49" s="96"/>
      <c r="I49" s="96"/>
      <c r="J49" s="96"/>
      <c r="K49" s="65"/>
      <c r="L49" s="235" t="s">
        <v>109</v>
      </c>
      <c r="M49" s="268"/>
      <c r="N49" s="93"/>
      <c r="R49" s="259" t="s">
        <v>108</v>
      </c>
      <c r="S49" s="259" t="s">
        <v>760</v>
      </c>
    </row>
    <row r="50" spans="1:19" ht="28.8" x14ac:dyDescent="0.3">
      <c r="A50" s="105" t="str">
        <f t="shared" si="2"/>
        <v>Nombre d'évènements de pertes qualifiés pour exclusion</v>
      </c>
      <c r="B50" s="96"/>
      <c r="C50" s="96"/>
      <c r="D50" s="96"/>
      <c r="E50" s="96"/>
      <c r="F50" s="96"/>
      <c r="G50" s="96"/>
      <c r="H50" s="96"/>
      <c r="I50" s="96"/>
      <c r="J50" s="96"/>
      <c r="K50" s="65"/>
      <c r="L50" s="235" t="s">
        <v>111</v>
      </c>
      <c r="M50" s="268"/>
      <c r="N50" s="93"/>
      <c r="R50" s="259" t="s">
        <v>110</v>
      </c>
      <c r="S50" s="259" t="s">
        <v>761</v>
      </c>
    </row>
    <row r="51" spans="1:19" ht="57.6" x14ac:dyDescent="0.3">
      <c r="A51" s="105" t="str">
        <f t="shared" si="2"/>
        <v>Nombre d'évènements de pertes contribuant au montant de pertes brutes total (après ajustements)</v>
      </c>
      <c r="B51" s="301"/>
      <c r="C51" s="301"/>
      <c r="D51" s="301"/>
      <c r="E51" s="301"/>
      <c r="F51" s="301"/>
      <c r="G51" s="301"/>
      <c r="H51" s="301"/>
      <c r="I51" s="301"/>
      <c r="J51" s="301"/>
      <c r="K51" s="302"/>
      <c r="L51" s="235" t="s">
        <v>113</v>
      </c>
      <c r="M51" s="268"/>
      <c r="N51" s="93"/>
      <c r="R51" s="259" t="s">
        <v>112</v>
      </c>
      <c r="S51" s="259" t="s">
        <v>762</v>
      </c>
    </row>
    <row r="52" spans="1:19" ht="43.2" x14ac:dyDescent="0.3">
      <c r="A52" s="105" t="str">
        <f t="shared" si="2"/>
        <v>Total des pertes nettes estimées sur la période de dix ans</v>
      </c>
      <c r="B52" s="100"/>
      <c r="C52" s="100"/>
      <c r="D52" s="100"/>
      <c r="E52" s="100"/>
      <c r="F52" s="100"/>
      <c r="G52" s="100"/>
      <c r="H52" s="100"/>
      <c r="I52" s="100"/>
      <c r="J52" s="100"/>
      <c r="K52" s="267"/>
      <c r="L52" s="236" t="str">
        <f>IF(Lang=LangEn,S53,R53)</f>
        <v xml:space="preserve">Somme des B41:K42 </v>
      </c>
      <c r="M52" s="303"/>
      <c r="N52" s="197" t="s">
        <v>116</v>
      </c>
      <c r="R52" s="259" t="s">
        <v>114</v>
      </c>
      <c r="S52" s="259" t="s">
        <v>763</v>
      </c>
    </row>
    <row r="53" spans="1:19" x14ac:dyDescent="0.3">
      <c r="A53" s="70" t="str">
        <f>IF(Lang=LangEn,S54,R54)</f>
        <v>En pourcentage des pertes nettes total (après ajustements)</v>
      </c>
      <c r="B53" s="94"/>
      <c r="C53" s="94"/>
      <c r="D53" s="94"/>
      <c r="E53" s="94"/>
      <c r="F53" s="94"/>
      <c r="G53" s="94"/>
      <c r="H53" s="94"/>
      <c r="I53" s="94"/>
      <c r="J53" s="94"/>
      <c r="K53" s="71"/>
      <c r="L53" s="237" t="s">
        <v>118</v>
      </c>
      <c r="M53" s="302"/>
      <c r="N53" s="197" t="s">
        <v>119</v>
      </c>
      <c r="R53" s="259" t="s">
        <v>115</v>
      </c>
      <c r="S53" s="259" t="s">
        <v>764</v>
      </c>
    </row>
    <row r="54" spans="1:19" x14ac:dyDescent="0.3">
      <c r="A54" s="108" t="str">
        <f>IF(Lang=LangEn,S55,R55)</f>
        <v>B(iii) Calcul de l'exigence de fonds propres</v>
      </c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266"/>
      <c r="N54" s="78"/>
      <c r="R54" s="259" t="s">
        <v>117</v>
      </c>
      <c r="S54" s="259" t="s">
        <v>765</v>
      </c>
    </row>
    <row r="55" spans="1:19" x14ac:dyDescent="0.3">
      <c r="A55" s="109" t="str">
        <f>IF(Lang=LangEn,S56,R56)</f>
        <v>Multiplicateur de pertes internes (MPI)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65"/>
      <c r="N55" s="197" t="s">
        <v>111</v>
      </c>
      <c r="R55" s="259" t="s">
        <v>120</v>
      </c>
      <c r="S55" s="259" t="s">
        <v>766</v>
      </c>
    </row>
    <row r="56" spans="1:19" x14ac:dyDescent="0.3">
      <c r="A56" s="109" t="str">
        <f>IF(Lang=LangEn,S57,R57)</f>
        <v>Exigence de fonds propres</v>
      </c>
      <c r="B56" s="110"/>
      <c r="C56" s="110"/>
      <c r="D56" s="110"/>
      <c r="E56" s="110"/>
      <c r="F56" s="110"/>
      <c r="G56" s="110"/>
      <c r="H56" s="110"/>
      <c r="I56" s="110"/>
      <c r="J56" s="110"/>
      <c r="K56" s="111"/>
      <c r="L56" s="238" t="s">
        <v>123</v>
      </c>
      <c r="M56" s="303"/>
      <c r="N56" s="197" t="s">
        <v>124</v>
      </c>
      <c r="R56" s="259" t="s">
        <v>121</v>
      </c>
      <c r="S56" s="259" t="s">
        <v>767</v>
      </c>
    </row>
    <row r="57" spans="1:19" ht="18" x14ac:dyDescent="0.3">
      <c r="A57" s="112" t="str">
        <f>IF(Lang=LangEn,S58,R58)</f>
        <v>C - Exigences de fonds propres totaux pour le risque opérationnel</v>
      </c>
      <c r="B57" s="94"/>
      <c r="C57" s="94"/>
      <c r="D57" s="94"/>
      <c r="E57" s="94"/>
      <c r="F57" s="94"/>
      <c r="G57" s="94"/>
      <c r="H57" s="94"/>
      <c r="I57" s="94"/>
      <c r="J57" s="199"/>
      <c r="K57" s="240"/>
      <c r="L57" s="239" t="str">
        <f>IF(Lang=LangEn,S59,R59)</f>
        <v>AA  (approche standard)</v>
      </c>
      <c r="M57" s="302"/>
      <c r="N57" s="113"/>
      <c r="R57" s="259" t="s">
        <v>122</v>
      </c>
      <c r="S57" s="259" t="s">
        <v>768</v>
      </c>
    </row>
    <row r="58" spans="1:19" x14ac:dyDescent="0.3">
      <c r="R58" s="259" t="s">
        <v>125</v>
      </c>
      <c r="S58" s="259" t="s">
        <v>769</v>
      </c>
    </row>
    <row r="59" spans="1:19" x14ac:dyDescent="0.3">
      <c r="R59" s="259" t="s">
        <v>126</v>
      </c>
      <c r="S59" s="259" t="s">
        <v>770</v>
      </c>
    </row>
  </sheetData>
  <sheetProtection algorithmName="SHA-512" hashValue="iptSeOLigHNw+BOcOr/K9Djy1H4hhh0XOQDdzQe+04SdjRn1bCEn8BKPH6RWwqXaaw7u7jJ6cygDEr7veR5eqg==" saltValue="lQPF4PH3DGXsrTJDPwJ4fA==" spinCount="100000" sheet="1" objects="1" scenarios="1"/>
  <protectedRanges>
    <protectedRange sqref="C7 E7 G7" name="Plage1"/>
  </protectedRanges>
  <mergeCells count="2">
    <mergeCell ref="R1:S1"/>
    <mergeCell ref="A3:N3"/>
  </mergeCells>
  <dataValidations count="1">
    <dataValidation type="decimal" operator="greaterThanOrEqual" allowBlank="1" showInputMessage="1" showErrorMessage="1" sqref="M55:M57 I16:L16 L17 I18:K21 L20:L21 M22 I23:L26 M27 I28:L29 M30:M31 L32:L33 M34:M35 C7 E7 G7:G9 B38:K45 L45 M46 B48:K51 M52:M53" xr:uid="{00000000-0002-0000-0400-000000000000}">
      <formula1>0</formula1>
    </dataValidation>
  </dataValidations>
  <hyperlinks>
    <hyperlink ref="A2" location="'Liste tableaux-Schedule Listing'!A1" display="'Liste tableaux-Schedule Listing'!A1" xr:uid="{00000000-0004-0000-0400-000000000000}"/>
  </hyperlinks>
  <printOptions horizontalCentered="1" gridLines="1"/>
  <pageMargins left="0.39370078740157499" right="0.39370078740157499" top="0.55118110236220497" bottom="0.511811023622047" header="0.27559055118110198" footer="0.27559055118110198"/>
  <pageSetup scale="51" orientation="portrait" horizontalDpi="1200" verticalDpi="1200" r:id="rId1"/>
  <headerFooter alignWithMargins="0">
    <oddFooter>&amp;L&amp;8Autorité des marchés financiers
Avril 2019&amp;C&amp;8 43. Exigences minimales de fonds propres pour risque opérationnel&amp;R&amp;8Page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817E-3A5F-4850-8CC2-47D6F7245419}">
  <sheetPr codeName="Feuil6"/>
  <dimension ref="A1:K148"/>
  <sheetViews>
    <sheetView showGridLines="0" zoomScalePageLayoutView="70" workbookViewId="0">
      <selection activeCell="P39" sqref="P39"/>
    </sheetView>
  </sheetViews>
  <sheetFormatPr baseColWidth="10" defaultColWidth="11.44140625" defaultRowHeight="14.4" x14ac:dyDescent="0.3"/>
  <cols>
    <col min="1" max="1" width="59.6640625" style="260" customWidth="1"/>
    <col min="2" max="2" width="7.5546875" style="259" customWidth="1"/>
    <col min="3" max="3" width="21.5546875" style="259" customWidth="1"/>
    <col min="4" max="4" width="18.33203125" style="259" customWidth="1"/>
    <col min="5" max="5" width="17.109375" style="259" customWidth="1"/>
    <col min="6" max="6" width="7.5546875" style="259" customWidth="1"/>
    <col min="7" max="9" width="11.44140625" style="259"/>
    <col min="10" max="10" width="67.5546875" style="259" hidden="1" customWidth="1"/>
    <col min="11" max="11" width="60.44140625" style="259" hidden="1" customWidth="1"/>
    <col min="12" max="16384" width="11.44140625" style="259"/>
  </cols>
  <sheetData>
    <row r="1" spans="1:11" ht="21.75" customHeight="1" x14ac:dyDescent="0.5">
      <c r="A1" s="203" t="str">
        <f t="shared" ref="A1:A20" si="0">IF(Lang=LangEn,K2,J2)</f>
        <v>Tableau 3 - Éléments de fonds propres</v>
      </c>
      <c r="B1" s="114"/>
      <c r="C1" s="114"/>
      <c r="D1" s="114"/>
      <c r="E1" s="115"/>
      <c r="F1" s="116"/>
      <c r="J1" s="383" t="s">
        <v>900</v>
      </c>
      <c r="K1" s="384"/>
    </row>
    <row r="2" spans="1:11" ht="16.5" customHeight="1" x14ac:dyDescent="0.3">
      <c r="A2" s="299" t="str">
        <f>IF(Lang=LangEn,K4,J4)</f>
        <v>Retour à la liste des tableaux</v>
      </c>
      <c r="B2" s="316"/>
      <c r="C2" s="316"/>
      <c r="D2" s="316"/>
      <c r="E2" s="317"/>
      <c r="F2" s="318"/>
      <c r="J2" s="259" t="s">
        <v>127</v>
      </c>
      <c r="K2" s="259" t="s">
        <v>781</v>
      </c>
    </row>
    <row r="3" spans="1:11" ht="16.5" customHeight="1" x14ac:dyDescent="0.3">
      <c r="A3" s="465" t="str">
        <f>IF(Lang=LangEn,K3,J3)</f>
        <v>En milliers de dollars</v>
      </c>
      <c r="B3" s="463"/>
      <c r="C3" s="463"/>
      <c r="D3" s="463"/>
      <c r="E3" s="463"/>
      <c r="F3" s="464"/>
      <c r="J3" s="39" t="s">
        <v>16</v>
      </c>
      <c r="K3" s="39" t="s">
        <v>695</v>
      </c>
    </row>
    <row r="4" spans="1:11" ht="22.5" customHeight="1" x14ac:dyDescent="0.3">
      <c r="A4" s="487" t="str">
        <f t="shared" si="0"/>
        <v xml:space="preserve">A - Calcul du total des fonds propres </v>
      </c>
      <c r="B4" s="488"/>
      <c r="C4" s="488"/>
      <c r="D4" s="488"/>
      <c r="E4" s="488"/>
      <c r="F4" s="489"/>
      <c r="J4" s="259" t="s">
        <v>15</v>
      </c>
      <c r="K4" s="259" t="s">
        <v>694</v>
      </c>
    </row>
    <row r="5" spans="1:11" ht="16.5" customHeight="1" x14ac:dyDescent="0.3">
      <c r="A5" s="520" t="str">
        <f t="shared" si="0"/>
        <v>Fonds propres de catégorie 1A</v>
      </c>
      <c r="B5" s="521"/>
      <c r="C5" s="521"/>
      <c r="D5" s="521"/>
      <c r="E5" s="524"/>
      <c r="F5" s="525"/>
      <c r="J5" s="259" t="s">
        <v>128</v>
      </c>
      <c r="K5" s="259" t="s">
        <v>782</v>
      </c>
    </row>
    <row r="6" spans="1:11" ht="16.5" customHeight="1" x14ac:dyDescent="0.3">
      <c r="A6" s="466" t="str">
        <f t="shared" si="0"/>
        <v>Actions ordinaires à des fins comptables</v>
      </c>
      <c r="B6" s="467"/>
      <c r="C6" s="467"/>
      <c r="D6" s="467"/>
      <c r="E6" s="65"/>
      <c r="F6" s="117"/>
      <c r="J6" s="259" t="s">
        <v>129</v>
      </c>
      <c r="K6" s="259" t="s">
        <v>783</v>
      </c>
    </row>
    <row r="7" spans="1:11" ht="16.5" customHeight="1" x14ac:dyDescent="0.3">
      <c r="A7" s="518" t="str">
        <f t="shared" si="0"/>
        <v>Surplus d'apport</v>
      </c>
      <c r="B7" s="519"/>
      <c r="C7" s="519"/>
      <c r="D7" s="519"/>
      <c r="E7" s="65"/>
      <c r="F7" s="117"/>
      <c r="J7" s="259" t="s">
        <v>130</v>
      </c>
      <c r="K7" s="259" t="s">
        <v>784</v>
      </c>
    </row>
    <row r="8" spans="1:11" ht="16.5" customHeight="1" x14ac:dyDescent="0.3">
      <c r="A8" s="518" t="str">
        <f t="shared" si="0"/>
        <v>Cumul des autres éléments du résultat global et autres réserves publiées*</v>
      </c>
      <c r="B8" s="519"/>
      <c r="C8" s="519"/>
      <c r="D8" s="519"/>
      <c r="E8" s="64"/>
      <c r="F8" s="117"/>
      <c r="J8" s="259" t="s">
        <v>131</v>
      </c>
      <c r="K8" s="259" t="s">
        <v>785</v>
      </c>
    </row>
    <row r="9" spans="1:11" ht="16.5" customHeight="1" x14ac:dyDescent="0.3">
      <c r="A9" s="466" t="str">
        <f t="shared" si="0"/>
        <v>Réserves admissibles et excédents non répartis</v>
      </c>
      <c r="B9" s="467"/>
      <c r="C9" s="467"/>
      <c r="D9" s="467"/>
      <c r="E9" s="468"/>
      <c r="F9" s="469"/>
      <c r="J9" s="259" t="s">
        <v>132</v>
      </c>
      <c r="K9" s="259" t="s">
        <v>786</v>
      </c>
    </row>
    <row r="10" spans="1:11" ht="16.5" customHeight="1" x14ac:dyDescent="0.3">
      <c r="A10" s="518" t="str">
        <f t="shared" si="0"/>
        <v>Réserve générale d'une caisse non membre d'une fédération, une fiducie ou une société d'épargne</v>
      </c>
      <c r="B10" s="519"/>
      <c r="C10" s="519"/>
      <c r="D10" s="519"/>
      <c r="E10" s="65"/>
      <c r="F10" s="118"/>
      <c r="J10" s="259" t="s">
        <v>133</v>
      </c>
      <c r="K10" s="259" t="s">
        <v>787</v>
      </c>
    </row>
    <row r="11" spans="1:11" ht="16.5" customHeight="1" x14ac:dyDescent="0.3">
      <c r="A11" s="518" t="str">
        <f t="shared" si="0"/>
        <v>Réserve de plus-value d'une caisse non membres d'une fédération, une fiducie ou une société d'épargne</v>
      </c>
      <c r="B11" s="519"/>
      <c r="C11" s="519"/>
      <c r="D11" s="519"/>
      <c r="E11" s="65"/>
      <c r="F11" s="117"/>
      <c r="J11" s="259" t="s">
        <v>134</v>
      </c>
      <c r="K11" s="259" t="s">
        <v>788</v>
      </c>
    </row>
    <row r="12" spans="1:11" ht="16.5" customHeight="1" x14ac:dyDescent="0.3">
      <c r="A12" s="518" t="str">
        <f t="shared" si="0"/>
        <v>Réserves de stabilisation d'une caisse non membre d'une fédération, une fiducie ou une société d'épargne</v>
      </c>
      <c r="B12" s="519"/>
      <c r="C12" s="519"/>
      <c r="D12" s="519"/>
      <c r="E12" s="65"/>
      <c r="F12" s="117"/>
      <c r="J12" s="259" t="s">
        <v>135</v>
      </c>
      <c r="K12" s="259" t="s">
        <v>789</v>
      </c>
    </row>
    <row r="13" spans="1:11" ht="31.5" customHeight="1" x14ac:dyDescent="0.3">
      <c r="A13" s="522" t="str">
        <f t="shared" si="0"/>
        <v>Réserve du fonds de sécurité constitué par une caisse non membre d'une fédération, une fiducie ou une société d'épargne</v>
      </c>
      <c r="B13" s="523"/>
      <c r="C13" s="523"/>
      <c r="D13" s="523"/>
      <c r="E13" s="65"/>
      <c r="F13" s="117"/>
      <c r="J13" s="259" t="s">
        <v>136</v>
      </c>
      <c r="K13" s="259" t="s">
        <v>790</v>
      </c>
    </row>
    <row r="14" spans="1:11" ht="16.5" customHeight="1" x14ac:dyDescent="0.3">
      <c r="A14" s="518" t="str">
        <f t="shared" si="0"/>
        <v>Réserves et excédents d'une caisse non membre d'une fédération, une fiducie ou une société d'épargne</v>
      </c>
      <c r="B14" s="519"/>
      <c r="C14" s="519"/>
      <c r="D14" s="519"/>
      <c r="E14" s="65"/>
      <c r="F14" s="117"/>
      <c r="J14" s="259" t="s">
        <v>137</v>
      </c>
      <c r="K14" s="259" t="s">
        <v>791</v>
      </c>
    </row>
    <row r="15" spans="1:11" ht="16.5" customHeight="1" x14ac:dyDescent="0.3">
      <c r="A15" s="518" t="str">
        <f t="shared" si="0"/>
        <v>Excédents non repartis d'une caisse non membres d'une fédération, une fiducie ou une société d'épargne</v>
      </c>
      <c r="B15" s="519"/>
      <c r="C15" s="519"/>
      <c r="D15" s="519"/>
      <c r="E15" s="65"/>
      <c r="F15" s="117"/>
      <c r="J15" s="259" t="s">
        <v>138</v>
      </c>
      <c r="K15" s="259" t="s">
        <v>792</v>
      </c>
    </row>
    <row r="16" spans="1:11" x14ac:dyDescent="0.3">
      <c r="A16" s="466" t="str">
        <f t="shared" si="0"/>
        <v>Total des réserves admissibles et des excédents non répartis à des fins comptables</v>
      </c>
      <c r="B16" s="467"/>
      <c r="C16" s="467"/>
      <c r="D16" s="467"/>
      <c r="E16" s="310"/>
      <c r="F16" s="117"/>
      <c r="G16" s="272"/>
      <c r="J16" s="259" t="s">
        <v>139</v>
      </c>
      <c r="K16" s="259" t="s">
        <v>793</v>
      </c>
    </row>
    <row r="17" spans="1:11" ht="30" customHeight="1" x14ac:dyDescent="0.3">
      <c r="A17" s="503" t="str">
        <f t="shared" si="0"/>
        <v>Total des réserves-excédent admissibles incluant les surplus d'apport, les autres éléments du résultat global et les instruments émis sujet au retrait progressif</v>
      </c>
      <c r="B17" s="504"/>
      <c r="C17" s="504"/>
      <c r="D17" s="504"/>
      <c r="E17" s="311"/>
      <c r="F17" s="117"/>
      <c r="G17" s="272"/>
      <c r="J17" s="259" t="s">
        <v>140</v>
      </c>
      <c r="K17" s="259" t="s">
        <v>794</v>
      </c>
    </row>
    <row r="18" spans="1:11" ht="16.5" customHeight="1" x14ac:dyDescent="0.3">
      <c r="A18" s="466" t="str">
        <f t="shared" si="0"/>
        <v>Soustraire</v>
      </c>
      <c r="B18" s="467"/>
      <c r="C18" s="467"/>
      <c r="D18" s="467"/>
      <c r="E18" s="468"/>
      <c r="F18" s="469"/>
      <c r="G18" s="272"/>
      <c r="J18" s="259" t="s">
        <v>141</v>
      </c>
      <c r="K18" s="259" t="s">
        <v>795</v>
      </c>
    </row>
    <row r="19" spans="1:11" ht="32.25" customHeight="1" x14ac:dyDescent="0.3">
      <c r="A19" s="472" t="str">
        <f t="shared" si="0"/>
        <v xml:space="preserve">Gains/(pertes) accumulés à sa juste valeur nette après impôt dans les bénéfices non répartis découlant de l’ajustement de l’évaluation de crédit (AEC) et le rajustement de la valeur du financement (RVF) sur les dérivés </v>
      </c>
      <c r="B19" s="473"/>
      <c r="C19" s="473"/>
      <c r="D19" s="473"/>
      <c r="E19" s="121"/>
      <c r="F19" s="118"/>
      <c r="G19" s="272"/>
      <c r="J19" s="259" t="s">
        <v>142</v>
      </c>
      <c r="K19" s="259" t="s">
        <v>796</v>
      </c>
    </row>
    <row r="20" spans="1:11" x14ac:dyDescent="0.3">
      <c r="A20" s="472" t="str">
        <f t="shared" si="0"/>
        <v>Cumul des autres éléments du résultat étendu à des fins comptables</v>
      </c>
      <c r="B20" s="473"/>
      <c r="C20" s="473"/>
      <c r="D20" s="473"/>
      <c r="E20" s="122"/>
      <c r="F20" s="117"/>
      <c r="G20" s="272"/>
      <c r="J20" s="259" t="s">
        <v>143</v>
      </c>
      <c r="K20" s="259" t="s">
        <v>797</v>
      </c>
    </row>
    <row r="21" spans="1:11" ht="9" customHeight="1" x14ac:dyDescent="0.3">
      <c r="A21" s="123"/>
      <c r="B21" s="124"/>
      <c r="C21" s="124"/>
      <c r="D21" s="124"/>
      <c r="E21" s="125"/>
      <c r="F21" s="126"/>
      <c r="G21" s="272"/>
      <c r="J21" s="259" t="s">
        <v>144</v>
      </c>
      <c r="K21" s="259" t="s">
        <v>798</v>
      </c>
    </row>
    <row r="22" spans="1:11" s="274" customFormat="1" ht="16.5" customHeight="1" x14ac:dyDescent="0.3">
      <c r="A22" s="520" t="str">
        <f t="shared" ref="A22:A33" si="1">IF(Lang=LangEn,K23,J23)</f>
        <v>Soustraire</v>
      </c>
      <c r="B22" s="521"/>
      <c r="C22" s="521"/>
      <c r="D22" s="521"/>
      <c r="E22" s="127"/>
      <c r="F22" s="120"/>
      <c r="G22" s="273"/>
      <c r="J22" s="259"/>
      <c r="K22" s="259"/>
    </row>
    <row r="23" spans="1:11" s="274" customFormat="1" ht="16.5" customHeight="1" x14ac:dyDescent="0.3">
      <c r="A23" s="513" t="str">
        <f t="shared" si="1"/>
        <v>Réserves de couverture des flux de trésorerie devant être décomptabilisés</v>
      </c>
      <c r="B23" s="514"/>
      <c r="C23" s="514"/>
      <c r="D23" s="514"/>
      <c r="E23" s="121"/>
      <c r="F23" s="128"/>
      <c r="G23" s="273"/>
      <c r="J23" s="259" t="s">
        <v>142</v>
      </c>
      <c r="K23" s="259" t="s">
        <v>799</v>
      </c>
    </row>
    <row r="24" spans="1:11" s="274" customFormat="1" ht="30.75" customHeight="1" x14ac:dyDescent="0.3">
      <c r="A24" s="474" t="str">
        <f t="shared" si="1"/>
        <v>Gains/(pertes) accumulés à sa juste valeur nette après impôt dans les autres éléments du résultat global découlant de l'AEC, y compris le RVF sur les dérivés</v>
      </c>
      <c r="B24" s="475"/>
      <c r="C24" s="475"/>
      <c r="D24" s="475"/>
      <c r="E24" s="121"/>
      <c r="F24" s="129"/>
      <c r="G24" s="273"/>
      <c r="J24" s="259" t="s">
        <v>145</v>
      </c>
      <c r="K24" s="259" t="s">
        <v>800</v>
      </c>
    </row>
    <row r="25" spans="1:11" s="274" customFormat="1" ht="16.5" customHeight="1" x14ac:dyDescent="0.3">
      <c r="A25" s="518" t="str">
        <f t="shared" si="1"/>
        <v>Cumul des autres éléments du résultat global à des du calcul des fonds propres</v>
      </c>
      <c r="B25" s="519"/>
      <c r="C25" s="519"/>
      <c r="D25" s="519"/>
      <c r="E25" s="312"/>
      <c r="F25" s="130"/>
      <c r="G25" s="273"/>
      <c r="J25" s="259" t="s">
        <v>146</v>
      </c>
      <c r="K25" s="259" t="s">
        <v>801</v>
      </c>
    </row>
    <row r="26" spans="1:11" ht="16.5" customHeight="1" x14ac:dyDescent="0.3">
      <c r="A26" s="520" t="str">
        <f t="shared" si="1"/>
        <v>Additionner les éléments  respectant les critères de la catégorie 1A</v>
      </c>
      <c r="B26" s="521"/>
      <c r="C26" s="521"/>
      <c r="D26" s="521"/>
      <c r="E26" s="131"/>
      <c r="F26" s="120"/>
      <c r="G26" s="272"/>
      <c r="J26" s="259" t="s">
        <v>147</v>
      </c>
      <c r="K26" s="259" t="s">
        <v>802</v>
      </c>
    </row>
    <row r="27" spans="1:11" x14ac:dyDescent="0.3">
      <c r="A27" s="515" t="str">
        <f>IF(Lang=LangEn,K28,J28)&amp;" "&amp;CHAR(185)</f>
        <v>Parts de capital admissibles ¹</v>
      </c>
      <c r="B27" s="516"/>
      <c r="C27" s="516"/>
      <c r="D27" s="516"/>
      <c r="E27" s="133"/>
      <c r="F27" s="134"/>
      <c r="G27" s="272"/>
      <c r="J27" s="259" t="s">
        <v>148</v>
      </c>
      <c r="K27" s="259" t="s">
        <v>803</v>
      </c>
    </row>
    <row r="28" spans="1:11" x14ac:dyDescent="0.3">
      <c r="A28" s="474" t="str">
        <f t="shared" si="1"/>
        <v>Parts de capital en circulation émises par une caisse non membre d'une fédération, une fiducie ou une société d'épargne</v>
      </c>
      <c r="B28" s="475"/>
      <c r="C28" s="475"/>
      <c r="D28" s="475"/>
      <c r="E28" s="121"/>
      <c r="F28" s="118"/>
      <c r="J28" s="259" t="s">
        <v>950</v>
      </c>
      <c r="K28" s="259" t="s">
        <v>951</v>
      </c>
    </row>
    <row r="29" spans="1:11" x14ac:dyDescent="0.3">
      <c r="A29" s="474" t="str">
        <f t="shared" si="1"/>
        <v>Parts de ristourne émises par une caisse non membre d'une fédération, une fiducie ou une société d'épargne</v>
      </c>
      <c r="B29" s="475"/>
      <c r="C29" s="475"/>
      <c r="D29" s="475"/>
      <c r="E29" s="121"/>
      <c r="F29" s="117"/>
      <c r="J29" s="259" t="s">
        <v>149</v>
      </c>
      <c r="K29" s="259" t="s">
        <v>804</v>
      </c>
    </row>
    <row r="30" spans="1:11" ht="16.5" customHeight="1" x14ac:dyDescent="0.3">
      <c r="A30" s="513" t="str">
        <f t="shared" si="1"/>
        <v>Autres parts de capital admissibles</v>
      </c>
      <c r="B30" s="514"/>
      <c r="C30" s="514"/>
      <c r="D30" s="514"/>
      <c r="E30" s="121"/>
      <c r="F30" s="117"/>
      <c r="J30" s="259" t="s">
        <v>150</v>
      </c>
      <c r="K30" s="259" t="s">
        <v>805</v>
      </c>
    </row>
    <row r="31" spans="1:11" ht="16.5" customHeight="1" x14ac:dyDescent="0.3">
      <c r="A31" s="515" t="str">
        <f>IF(Lang=LangEn,K32,J32)&amp;" "&amp;CHAR(178)</f>
        <v>Total des parts de capital admissibles ²</v>
      </c>
      <c r="B31" s="516"/>
      <c r="C31" s="516"/>
      <c r="D31" s="516"/>
      <c r="E31" s="313"/>
      <c r="F31" s="117"/>
      <c r="J31" s="259" t="s">
        <v>151</v>
      </c>
      <c r="K31" s="259" t="s">
        <v>806</v>
      </c>
    </row>
    <row r="32" spans="1:11" ht="15" customHeight="1" x14ac:dyDescent="0.3">
      <c r="A32" s="474" t="str">
        <f t="shared" si="1"/>
        <v>Instruments de fonds propres de catégorie 1A qui sont émis par des filiales consolidées et détenus par des tiers</v>
      </c>
      <c r="B32" s="475"/>
      <c r="C32" s="475"/>
      <c r="D32" s="475"/>
      <c r="E32" s="121"/>
      <c r="F32" s="117"/>
      <c r="J32" s="259" t="s">
        <v>952</v>
      </c>
      <c r="K32" s="259" t="s">
        <v>953</v>
      </c>
    </row>
    <row r="33" spans="1:11" ht="16.5" customHeight="1" x14ac:dyDescent="0.3">
      <c r="A33" s="513" t="str">
        <f t="shared" si="1"/>
        <v>Autres éléments</v>
      </c>
      <c r="B33" s="517"/>
      <c r="C33" s="135" t="str">
        <f>IF(Lang=LangEn,K35,J35)</f>
        <v>Préciser:</v>
      </c>
      <c r="D33" s="136"/>
      <c r="E33" s="121"/>
      <c r="F33" s="117"/>
      <c r="J33" s="259" t="s">
        <v>152</v>
      </c>
      <c r="K33" s="259" t="s">
        <v>807</v>
      </c>
    </row>
    <row r="34" spans="1:11" ht="16.5" customHeight="1" x14ac:dyDescent="0.3">
      <c r="A34" s="466" t="s">
        <v>154</v>
      </c>
      <c r="B34" s="467"/>
      <c r="C34" s="467"/>
      <c r="D34" s="467"/>
      <c r="E34" s="313"/>
      <c r="F34" s="117"/>
      <c r="J34" s="259" t="s">
        <v>153</v>
      </c>
      <c r="K34" s="259" t="s">
        <v>808</v>
      </c>
    </row>
    <row r="35" spans="1:11" x14ac:dyDescent="0.3">
      <c r="A35" s="466" t="str">
        <f t="shared" ref="A35:A60" si="2">IF(Lang=LangEn,K36,J36)</f>
        <v>Fonds propres bruts de la catégorie 1A avant ajustement règlementaire</v>
      </c>
      <c r="B35" s="467"/>
      <c r="C35" s="467"/>
      <c r="D35" s="467"/>
      <c r="E35" s="312"/>
      <c r="F35" s="211" t="s">
        <v>22</v>
      </c>
      <c r="J35" s="259" t="s">
        <v>894</v>
      </c>
      <c r="K35" s="259" t="s">
        <v>893</v>
      </c>
    </row>
    <row r="36" spans="1:11" x14ac:dyDescent="0.3">
      <c r="A36" s="466" t="str">
        <f t="shared" si="2"/>
        <v>Déduire les ajustements règlementaires suivants :</v>
      </c>
      <c r="B36" s="467"/>
      <c r="C36" s="467"/>
      <c r="D36" s="467"/>
      <c r="E36" s="468"/>
      <c r="F36" s="469"/>
      <c r="J36" s="259" t="s">
        <v>155</v>
      </c>
      <c r="K36" s="259" t="s">
        <v>809</v>
      </c>
    </row>
    <row r="37" spans="1:11" x14ac:dyDescent="0.3">
      <c r="A37" s="474" t="str">
        <f t="shared" si="2"/>
        <v>Les écarts d'acquisitions (déduction faite des passifs d'impôts futures)</v>
      </c>
      <c r="B37" s="475"/>
      <c r="C37" s="475"/>
      <c r="D37" s="475"/>
      <c r="E37" s="121"/>
      <c r="F37" s="212" t="s">
        <v>42</v>
      </c>
      <c r="J37" s="259" t="s">
        <v>156</v>
      </c>
      <c r="K37" s="259" t="s">
        <v>810</v>
      </c>
    </row>
    <row r="38" spans="1:11" ht="34.200000000000003" customHeight="1" x14ac:dyDescent="0.3">
      <c r="A38" s="474" t="str">
        <f t="shared" si="2"/>
        <v>Actifs incorporels autres que les charges administratives liés aux créances hypothécaires et les logiciels (déduction faite des passifs d'impôt futurs admissibles)</v>
      </c>
      <c r="B38" s="475"/>
      <c r="C38" s="475"/>
      <c r="D38" s="475"/>
      <c r="E38" s="121"/>
      <c r="F38" s="212" t="s">
        <v>45</v>
      </c>
      <c r="J38" s="259" t="s">
        <v>157</v>
      </c>
      <c r="K38" s="259" t="s">
        <v>811</v>
      </c>
    </row>
    <row r="39" spans="1:11" x14ac:dyDescent="0.3">
      <c r="A39" s="474" t="str">
        <f t="shared" si="2"/>
        <v>Logiciels considérés comme des actifs incorporels (déduction faite des passifs d'impôts futurs)</v>
      </c>
      <c r="B39" s="475"/>
      <c r="C39" s="475"/>
      <c r="D39" s="475"/>
      <c r="E39" s="121"/>
      <c r="F39" s="212" t="s">
        <v>25</v>
      </c>
      <c r="J39" s="259" t="s">
        <v>158</v>
      </c>
      <c r="K39" s="259" t="s">
        <v>812</v>
      </c>
    </row>
    <row r="40" spans="1:11" ht="32.4" customHeight="1" x14ac:dyDescent="0.3">
      <c r="A40" s="474" t="str">
        <f t="shared" si="2"/>
        <v>Actifs d'impôts futurs sauf ceux attribuables à des différences temporaires (déduction faite des passifs d'impôts futurs admissibles)</v>
      </c>
      <c r="B40" s="475"/>
      <c r="C40" s="475"/>
      <c r="D40" s="475"/>
      <c r="E40" s="121"/>
      <c r="F40" s="212" t="s">
        <v>27</v>
      </c>
      <c r="J40" s="259" t="s">
        <v>159</v>
      </c>
      <c r="K40" s="259" t="s">
        <v>813</v>
      </c>
    </row>
    <row r="41" spans="1:11" ht="34.200000000000003" customHeight="1" x14ac:dyDescent="0.3">
      <c r="A41" s="474" t="str">
        <f t="shared" si="2"/>
        <v>Actifs des regime de retraites à prestations déterminées après prise en compte du montant de  compensation autorisée (déduction faite des passifs d'impôt futurs admissibles)</v>
      </c>
      <c r="B41" s="475"/>
      <c r="C41" s="475"/>
      <c r="D41" s="475"/>
      <c r="E41" s="121"/>
      <c r="F41" s="212" t="s">
        <v>59</v>
      </c>
      <c r="J41" s="259" t="s">
        <v>160</v>
      </c>
      <c r="K41" s="259" t="s">
        <v>814</v>
      </c>
    </row>
    <row r="42" spans="1:11" ht="31.5" customHeight="1" x14ac:dyDescent="0.3">
      <c r="A42" s="474" t="str">
        <f t="shared" si="2"/>
        <v>Participations dans ses propres actions non décomptabilisées à fins comptables (après déduction des positions courtes admissibles)</v>
      </c>
      <c r="B42" s="475"/>
      <c r="C42" s="475"/>
      <c r="D42" s="475"/>
      <c r="E42" s="121"/>
      <c r="F42" s="212" t="s">
        <v>29</v>
      </c>
      <c r="J42" s="259" t="s">
        <v>161</v>
      </c>
      <c r="K42" s="259" t="s">
        <v>815</v>
      </c>
    </row>
    <row r="43" spans="1:11" ht="16.5" customHeight="1" x14ac:dyDescent="0.3">
      <c r="A43" s="474" t="str">
        <f t="shared" si="2"/>
        <v>Participations croisées dans les instruments de fonds propres de la catégorie 1A</v>
      </c>
      <c r="B43" s="475"/>
      <c r="C43" s="475"/>
      <c r="D43" s="475"/>
      <c r="E43" s="121"/>
      <c r="F43" s="213" t="s">
        <v>63</v>
      </c>
      <c r="J43" s="259" t="s">
        <v>162</v>
      </c>
      <c r="K43" s="259" t="s">
        <v>816</v>
      </c>
    </row>
    <row r="44" spans="1:11" ht="16.5" customHeight="1" x14ac:dyDescent="0.3">
      <c r="A44" s="474" t="str">
        <f t="shared" si="2"/>
        <v>Prêts hypothécaires inversés dont le ratio prêt-valeur actuel est supérieur à 80%</v>
      </c>
      <c r="B44" s="475"/>
      <c r="C44" s="475"/>
      <c r="D44" s="475"/>
      <c r="E44" s="121"/>
      <c r="F44" s="137"/>
      <c r="J44" s="259" t="s">
        <v>163</v>
      </c>
      <c r="K44" s="259" t="s">
        <v>817</v>
      </c>
    </row>
    <row r="45" spans="1:11" ht="15" customHeight="1" x14ac:dyDescent="0.3">
      <c r="A45" s="474" t="str">
        <f t="shared" si="2"/>
        <v>Portion d'exposition sous le seuil de matérialité de protection de crédit</v>
      </c>
      <c r="B45" s="475"/>
      <c r="C45" s="475"/>
      <c r="D45" s="475"/>
      <c r="E45" s="121"/>
      <c r="F45" s="138"/>
      <c r="J45" s="259" t="s">
        <v>164</v>
      </c>
      <c r="K45" s="259" t="s">
        <v>818</v>
      </c>
    </row>
    <row r="46" spans="1:11" ht="16.5" customHeight="1" x14ac:dyDescent="0.3">
      <c r="A46" s="474" t="str">
        <f t="shared" si="2"/>
        <v>Autres déductions</v>
      </c>
      <c r="B46" s="475"/>
      <c r="C46" s="475"/>
      <c r="D46" s="475"/>
      <c r="E46" s="121"/>
      <c r="F46" s="213" t="s">
        <v>32</v>
      </c>
      <c r="J46" s="259" t="s">
        <v>165</v>
      </c>
      <c r="K46" s="259" t="s">
        <v>819</v>
      </c>
    </row>
    <row r="47" spans="1:11" ht="16.5" customHeight="1" x14ac:dyDescent="0.3">
      <c r="A47" s="466" t="str">
        <f t="shared" si="2"/>
        <v>Total des déductions de fonds propres bruts de catégorie 1A</v>
      </c>
      <c r="B47" s="467"/>
      <c r="C47" s="467"/>
      <c r="D47" s="467"/>
      <c r="E47" s="313"/>
      <c r="F47" s="213" t="s">
        <v>68</v>
      </c>
      <c r="J47" s="259" t="s">
        <v>166</v>
      </c>
      <c r="K47" s="259" t="s">
        <v>820</v>
      </c>
    </row>
    <row r="48" spans="1:11" ht="16.5" customHeight="1" x14ac:dyDescent="0.3">
      <c r="A48" s="204" t="str">
        <f t="shared" si="2"/>
        <v>Fonds propres ajustés de la catégorie 1A</v>
      </c>
      <c r="B48" s="119"/>
      <c r="C48" s="141"/>
      <c r="D48" s="214" t="s">
        <v>169</v>
      </c>
      <c r="E48" s="312"/>
      <c r="F48" s="213" t="s">
        <v>71</v>
      </c>
      <c r="J48" s="259" t="s">
        <v>167</v>
      </c>
      <c r="K48" s="259" t="s">
        <v>821</v>
      </c>
    </row>
    <row r="49" spans="1:11" ht="16.5" customHeight="1" x14ac:dyDescent="0.3">
      <c r="A49" s="204" t="str">
        <f t="shared" si="2"/>
        <v>Soustraire</v>
      </c>
      <c r="B49" s="132"/>
      <c r="C49" s="132"/>
      <c r="D49" s="132"/>
      <c r="E49" s="275"/>
      <c r="F49" s="134"/>
      <c r="J49" s="259" t="s">
        <v>168</v>
      </c>
      <c r="K49" s="259" t="s">
        <v>822</v>
      </c>
    </row>
    <row r="50" spans="1:11" ht="30" customHeight="1" x14ac:dyDescent="0.3">
      <c r="A50" s="474" t="str">
        <f t="shared" si="2"/>
        <v>Participations non significatives dans des entités financières: affectation aux fonds propres de catégorie 1A)</v>
      </c>
      <c r="B50" s="475"/>
      <c r="C50" s="475"/>
      <c r="D50" s="215" t="s">
        <v>170</v>
      </c>
      <c r="E50" s="314"/>
      <c r="F50" s="213" t="s">
        <v>73</v>
      </c>
      <c r="J50" s="259" t="s">
        <v>142</v>
      </c>
      <c r="K50" s="259" t="s">
        <v>796</v>
      </c>
    </row>
    <row r="51" spans="1:11" x14ac:dyDescent="0.3">
      <c r="A51" s="466" t="str">
        <f t="shared" si="2"/>
        <v>Fonds propres ajustés de catégorie 1A après l'affectation de déductions liées au seuil</v>
      </c>
      <c r="B51" s="467"/>
      <c r="C51" s="467"/>
      <c r="D51" s="215" t="s">
        <v>172</v>
      </c>
      <c r="E51" s="315"/>
      <c r="F51" s="213" t="s">
        <v>75</v>
      </c>
      <c r="J51" s="259" t="s">
        <v>959</v>
      </c>
      <c r="K51" s="259" t="s">
        <v>967</v>
      </c>
    </row>
    <row r="52" spans="1:11" ht="16.5" customHeight="1" x14ac:dyDescent="0.3">
      <c r="A52" s="139" t="str">
        <f t="shared" si="2"/>
        <v>Soustraire</v>
      </c>
      <c r="B52" s="140"/>
      <c r="C52" s="140"/>
      <c r="D52" s="140"/>
      <c r="E52" s="298"/>
      <c r="F52" s="210"/>
      <c r="J52" s="259" t="s">
        <v>171</v>
      </c>
      <c r="K52" s="259" t="s">
        <v>823</v>
      </c>
    </row>
    <row r="53" spans="1:11" ht="30" customHeight="1" x14ac:dyDescent="0.3">
      <c r="A53" s="474" t="str">
        <f t="shared" si="2"/>
        <v>Participations significatives dans des instruments de fonds propres de la catégorie 1A d'autres institutions financières (supérieure à 10 %)</v>
      </c>
      <c r="B53" s="475"/>
      <c r="C53" s="475"/>
      <c r="D53" s="216" t="s">
        <v>173</v>
      </c>
      <c r="E53" s="314"/>
      <c r="F53" s="143"/>
      <c r="J53" s="259" t="s">
        <v>142</v>
      </c>
      <c r="K53" s="259" t="s">
        <v>796</v>
      </c>
    </row>
    <row r="54" spans="1:11" ht="30" customHeight="1" x14ac:dyDescent="0.3">
      <c r="A54" s="474" t="str">
        <f t="shared" si="2"/>
        <v>Charges administratives liées aux créances hypothécaires dont le montant est supérieur au seuil de 10 %</v>
      </c>
      <c r="B54" s="475"/>
      <c r="C54" s="475"/>
      <c r="D54" s="216" t="s">
        <v>175</v>
      </c>
      <c r="E54" s="314"/>
      <c r="F54" s="144"/>
      <c r="J54" s="259" t="s">
        <v>960</v>
      </c>
      <c r="K54" s="259" t="s">
        <v>968</v>
      </c>
    </row>
    <row r="55" spans="1:11" ht="39" customHeight="1" x14ac:dyDescent="0.3">
      <c r="A55" s="474" t="str">
        <f t="shared" si="2"/>
        <v>Actifs d'impôt futur resultant d'une différence temporaire, sauf ceux réalisables par report rétrospectif des pertes (au dessus du seuil de 10 %)</v>
      </c>
      <c r="B55" s="475"/>
      <c r="C55" s="475"/>
      <c r="D55" s="216" t="s">
        <v>177</v>
      </c>
      <c r="E55" s="314"/>
      <c r="F55" s="145"/>
      <c r="J55" s="259" t="s">
        <v>174</v>
      </c>
      <c r="K55" s="259" t="s">
        <v>824</v>
      </c>
    </row>
    <row r="56" spans="1:11" ht="28.5" customHeight="1" x14ac:dyDescent="0.3">
      <c r="A56" s="470" t="str">
        <f t="shared" si="2"/>
        <v>Total des déductions des fonds propres ajustés de catégorie 1A après l'attribution des déductions liées à un seuil</v>
      </c>
      <c r="B56" s="471"/>
      <c r="C56" s="471"/>
      <c r="D56" s="471"/>
      <c r="E56" s="313"/>
      <c r="F56" s="213" t="s">
        <v>78</v>
      </c>
      <c r="J56" s="259" t="s">
        <v>176</v>
      </c>
      <c r="K56" s="259" t="s">
        <v>825</v>
      </c>
    </row>
    <row r="57" spans="1:11" ht="30" customHeight="1" x14ac:dyDescent="0.3">
      <c r="A57" s="470" t="str">
        <f t="shared" si="2"/>
        <v>Fonds propres ajustés de catégorie 1A après déductions liées au seuil affectée et individuelles</v>
      </c>
      <c r="B57" s="471"/>
      <c r="C57" s="471"/>
      <c r="D57" s="216" t="s">
        <v>180</v>
      </c>
      <c r="E57" s="312"/>
      <c r="F57" s="213" t="s">
        <v>81</v>
      </c>
      <c r="J57" s="259" t="s">
        <v>178</v>
      </c>
      <c r="K57" s="259" t="s">
        <v>826</v>
      </c>
    </row>
    <row r="58" spans="1:11" ht="16.5" customHeight="1" x14ac:dyDescent="0.3">
      <c r="A58" s="204" t="str">
        <f t="shared" si="2"/>
        <v>Soustraire</v>
      </c>
      <c r="B58" s="132"/>
      <c r="C58" s="132"/>
      <c r="D58" s="132"/>
      <c r="E58" s="275"/>
      <c r="F58" s="134"/>
      <c r="J58" s="259" t="s">
        <v>179</v>
      </c>
      <c r="K58" s="259" t="s">
        <v>827</v>
      </c>
    </row>
    <row r="59" spans="1:11" ht="16.5" customHeight="1" x14ac:dyDescent="0.3">
      <c r="A59" s="474" t="str">
        <f t="shared" si="2"/>
        <v xml:space="preserve">Montant supérieur au seuil de 15 % </v>
      </c>
      <c r="B59" s="475"/>
      <c r="C59" s="475"/>
      <c r="D59" s="216" t="s">
        <v>182</v>
      </c>
      <c r="E59" s="314"/>
      <c r="F59" s="213" t="s">
        <v>83</v>
      </c>
      <c r="J59" s="259" t="s">
        <v>142</v>
      </c>
      <c r="K59" s="259" t="s">
        <v>796</v>
      </c>
    </row>
    <row r="60" spans="1:11" ht="16.5" customHeight="1" x14ac:dyDescent="0.3">
      <c r="A60" s="466" t="str">
        <f t="shared" si="2"/>
        <v>Fonds propres nets de la catégorie 1A</v>
      </c>
      <c r="B60" s="467"/>
      <c r="C60" s="467"/>
      <c r="D60" s="217" t="s">
        <v>184</v>
      </c>
      <c r="E60" s="312"/>
      <c r="F60" s="213" t="s">
        <v>85</v>
      </c>
      <c r="J60" s="259" t="s">
        <v>181</v>
      </c>
      <c r="K60" s="259" t="s">
        <v>828</v>
      </c>
    </row>
    <row r="61" spans="1:11" s="274" customFormat="1" ht="16.5" customHeight="1" x14ac:dyDescent="0.3">
      <c r="A61" s="205"/>
      <c r="B61" s="146"/>
      <c r="C61" s="146"/>
      <c r="D61" s="146"/>
      <c r="E61" s="147"/>
      <c r="F61" s="148"/>
      <c r="J61" s="259" t="s">
        <v>183</v>
      </c>
      <c r="K61" s="259" t="s">
        <v>829</v>
      </c>
    </row>
    <row r="62" spans="1:11" ht="16.5" customHeight="1" x14ac:dyDescent="0.3">
      <c r="A62" s="204" t="str">
        <f>IF(Lang=LangEn,K62,J62)</f>
        <v>Calculs pour l'appui à la section précédente</v>
      </c>
      <c r="B62" s="132"/>
      <c r="C62" s="132"/>
      <c r="D62" s="132"/>
      <c r="E62" s="142"/>
      <c r="F62" s="134"/>
      <c r="J62" s="259" t="s">
        <v>185</v>
      </c>
      <c r="K62" s="259" t="s">
        <v>830</v>
      </c>
    </row>
    <row r="63" spans="1:11" ht="45" customHeight="1" x14ac:dyDescent="0.3">
      <c r="A63" s="484" t="str">
        <f>IF(Lang=LangEn,K63,J63)</f>
        <v>B - Calcul des déductions pour participations  dans les fonds propres de banques, institutions financières et sociétés d'assurances quand l'entité déclarante n'a pas de participation significative dans ces institutions</v>
      </c>
      <c r="B63" s="485"/>
      <c r="C63" s="485"/>
      <c r="D63" s="485"/>
      <c r="E63" s="485"/>
      <c r="F63" s="486"/>
      <c r="J63" s="259" t="s">
        <v>186</v>
      </c>
      <c r="K63" s="259" t="s">
        <v>831</v>
      </c>
    </row>
    <row r="64" spans="1:11" ht="12.75" customHeight="1" x14ac:dyDescent="0.3">
      <c r="A64" s="276"/>
      <c r="B64" s="277"/>
      <c r="C64" s="278"/>
      <c r="D64" s="277"/>
      <c r="E64" s="279"/>
      <c r="F64" s="279"/>
    </row>
    <row r="65" spans="1:11" ht="30" customHeight="1" x14ac:dyDescent="0.3">
      <c r="A65" s="474" t="str">
        <f>IF(Lang=LangEn,K65,J65)</f>
        <v>Participations brutes dans les fonds propres de catégorie 1A de banques, d'institutions financières et de sociétés d'assurances</v>
      </c>
      <c r="B65" s="475"/>
      <c r="C65" s="475"/>
      <c r="D65" s="475"/>
      <c r="E65" s="121"/>
      <c r="F65" s="143"/>
      <c r="J65" s="259" t="s">
        <v>187</v>
      </c>
      <c r="K65" s="259" t="s">
        <v>832</v>
      </c>
    </row>
    <row r="66" spans="1:11" ht="30" customHeight="1" x14ac:dyDescent="0.3">
      <c r="A66" s="470" t="str">
        <f>IF(Lang=LangEn,K66,J66)</f>
        <v>Moins: Positions courtes compensatoires autorisées (fonds propres de catégorie 1A)</v>
      </c>
      <c r="B66" s="471"/>
      <c r="C66" s="471"/>
      <c r="D66" s="220" t="s">
        <v>189</v>
      </c>
      <c r="E66" s="313"/>
      <c r="F66" s="145"/>
      <c r="J66" s="259" t="s">
        <v>188</v>
      </c>
      <c r="K66" s="259" t="s">
        <v>833</v>
      </c>
    </row>
    <row r="67" spans="1:11" x14ac:dyDescent="0.3">
      <c r="A67" s="474" t="str">
        <f>IF(Lang=LangEn,K67,J67)</f>
        <v>Participations nettes dans les fonds propres de catégorie 1A</v>
      </c>
      <c r="B67" s="475"/>
      <c r="C67" s="475"/>
      <c r="D67" s="149"/>
      <c r="E67" s="314"/>
      <c r="F67" s="213" t="s">
        <v>191</v>
      </c>
      <c r="J67" s="259" t="s">
        <v>190</v>
      </c>
      <c r="K67" s="259" t="s">
        <v>834</v>
      </c>
    </row>
    <row r="68" spans="1:11" ht="45" customHeight="1" x14ac:dyDescent="0.3">
      <c r="A68" s="470" t="str">
        <f>IF(Lang=LangEn,K68,J68)</f>
        <v>Déduction : montant correspondant à l'excédent du total des participations nettes sur 10% des fonds propres ajustés de catégorie 1A</v>
      </c>
      <c r="B68" s="471"/>
      <c r="C68" s="471"/>
      <c r="D68" s="219" t="str">
        <f>IF(Lang=LangEn,K69,J69)</f>
        <v>Plus élevé de 0 et 
[BB-(10% x M)]</v>
      </c>
      <c r="E68" s="312"/>
      <c r="F68" s="213" t="s">
        <v>193</v>
      </c>
      <c r="J68" s="259" t="s">
        <v>774</v>
      </c>
      <c r="K68" s="259" t="s">
        <v>835</v>
      </c>
    </row>
    <row r="69" spans="1:11" ht="16.5" customHeight="1" x14ac:dyDescent="0.3">
      <c r="A69" s="499" t="str">
        <f t="shared" ref="A69:A86" si="3">IF(Lang=LangEn,K70,J70)</f>
        <v>Affectée aux :</v>
      </c>
      <c r="B69" s="500"/>
      <c r="C69" s="500"/>
      <c r="D69" s="500"/>
      <c r="E69" s="501"/>
      <c r="F69" s="502"/>
      <c r="J69" s="263" t="s">
        <v>192</v>
      </c>
      <c r="K69" s="263" t="s">
        <v>888</v>
      </c>
    </row>
    <row r="70" spans="1:11" ht="16.5" customHeight="1" x14ac:dyDescent="0.3">
      <c r="A70" s="474" t="str">
        <f t="shared" si="3"/>
        <v>Fonds propres de catégorie 1A</v>
      </c>
      <c r="B70" s="475"/>
      <c r="C70" s="475"/>
      <c r="D70" s="218" t="s">
        <v>195</v>
      </c>
      <c r="E70" s="312"/>
      <c r="F70" s="213" t="s">
        <v>170</v>
      </c>
      <c r="J70" s="259" t="s">
        <v>194</v>
      </c>
      <c r="K70" s="259" t="s">
        <v>836</v>
      </c>
    </row>
    <row r="71" spans="1:11" ht="57.75" customHeight="1" x14ac:dyDescent="0.3">
      <c r="A71" s="480" t="str">
        <f t="shared" si="3"/>
        <v>C- Calcul des déductions pour participations significatives dans les éléments de FP de catégorie 1A, les actifs d'impôts futurs attribuables à des différences temporaires, les charges administratives liées aux créances hypothécaires</v>
      </c>
      <c r="B71" s="481"/>
      <c r="C71" s="481"/>
      <c r="D71" s="481"/>
      <c r="E71" s="482"/>
      <c r="F71" s="483"/>
      <c r="J71" s="259" t="s">
        <v>129</v>
      </c>
      <c r="K71" s="259" t="s">
        <v>837</v>
      </c>
    </row>
    <row r="72" spans="1:11" ht="30" customHeight="1" x14ac:dyDescent="0.3">
      <c r="A72" s="466" t="str">
        <f t="shared" si="3"/>
        <v>(i) Participations significatives dans les fonds propres de catégorie 1A de banques, d'institutions financières et de sociétés d'assurances</v>
      </c>
      <c r="B72" s="467"/>
      <c r="C72" s="467"/>
      <c r="D72" s="490"/>
      <c r="E72" s="491"/>
      <c r="F72" s="492"/>
      <c r="J72" s="259" t="s">
        <v>196</v>
      </c>
      <c r="K72" s="259" t="s">
        <v>838</v>
      </c>
    </row>
    <row r="73" spans="1:11" ht="48" customHeight="1" x14ac:dyDescent="0.3">
      <c r="A73" s="474" t="str">
        <f t="shared" si="3"/>
        <v>Placements dans les instruments de fonds propres de la catégorie 1A de filiales/apparentées déconsolidées (valeur de consolidation, à l'exception de l'écart d'acquisition et des actifs incorporels)</v>
      </c>
      <c r="B73" s="475"/>
      <c r="C73" s="475"/>
      <c r="D73" s="150"/>
      <c r="E73" s="122"/>
      <c r="F73" s="213" t="s">
        <v>199</v>
      </c>
      <c r="J73" s="259" t="s">
        <v>197</v>
      </c>
      <c r="K73" s="259" t="s">
        <v>839</v>
      </c>
    </row>
    <row r="74" spans="1:11" ht="16.5" customHeight="1" x14ac:dyDescent="0.3">
      <c r="A74" s="507" t="str">
        <f t="shared" si="3"/>
        <v>Moins :</v>
      </c>
      <c r="B74" s="508"/>
      <c r="C74" s="508"/>
      <c r="D74" s="508"/>
      <c r="E74" s="509"/>
      <c r="F74" s="510"/>
      <c r="J74" s="259" t="s">
        <v>198</v>
      </c>
      <c r="K74" s="259" t="s">
        <v>840</v>
      </c>
    </row>
    <row r="75" spans="1:11" ht="30" customHeight="1" x14ac:dyDescent="0.3">
      <c r="A75" s="474" t="str">
        <f t="shared" si="3"/>
        <v>Participations dans des filiales/apparentées déconsolidées se rapportant à des bénéfices non répartis et à des éléments des AERE non admissibles aux fins des fonds propres</v>
      </c>
      <c r="B75" s="475"/>
      <c r="C75" s="475"/>
      <c r="D75" s="475"/>
      <c r="E75" s="121"/>
      <c r="F75" s="143"/>
      <c r="J75" s="259" t="s">
        <v>200</v>
      </c>
      <c r="K75" s="259" t="s">
        <v>841</v>
      </c>
    </row>
    <row r="76" spans="1:11" ht="16.5" customHeight="1" x14ac:dyDescent="0.3">
      <c r="A76" s="474" t="str">
        <f t="shared" si="3"/>
        <v>Positions courtes compensatoires autorisées dans des apparentées déconsolidées</v>
      </c>
      <c r="B76" s="475"/>
      <c r="C76" s="475"/>
      <c r="D76" s="216" t="s">
        <v>203</v>
      </c>
      <c r="E76" s="314"/>
      <c r="F76" s="145"/>
      <c r="J76" s="259" t="s">
        <v>201</v>
      </c>
      <c r="K76" s="259" t="s">
        <v>842</v>
      </c>
    </row>
    <row r="77" spans="1:11" ht="16.5" customHeight="1" x14ac:dyDescent="0.3">
      <c r="A77" s="474" t="str">
        <f t="shared" si="3"/>
        <v>Participations nettes dans des fonds propres de catégorie 1A d'apparentées déconsolidées</v>
      </c>
      <c r="B77" s="475"/>
      <c r="C77" s="475"/>
      <c r="D77" s="475"/>
      <c r="E77" s="314"/>
      <c r="F77" s="213" t="s">
        <v>205</v>
      </c>
      <c r="J77" s="259" t="s">
        <v>202</v>
      </c>
      <c r="K77" s="259" t="s">
        <v>843</v>
      </c>
    </row>
    <row r="78" spans="1:11" ht="30" customHeight="1" x14ac:dyDescent="0.3">
      <c r="A78" s="474" t="str">
        <f t="shared" si="3"/>
        <v>Autres participations significatives dans les fonds propres de catégorie 1A d'institutions financières et intérêts dans des coentreprises</v>
      </c>
      <c r="B78" s="475"/>
      <c r="C78" s="475"/>
      <c r="D78" s="475"/>
      <c r="E78" s="122"/>
      <c r="F78" s="213" t="s">
        <v>207</v>
      </c>
      <c r="J78" s="259" t="s">
        <v>204</v>
      </c>
      <c r="K78" s="259" t="s">
        <v>844</v>
      </c>
    </row>
    <row r="79" spans="1:11" ht="16.5" customHeight="1" x14ac:dyDescent="0.3">
      <c r="A79" s="206" t="str">
        <f t="shared" si="3"/>
        <v>Moins :</v>
      </c>
      <c r="B79" s="151"/>
      <c r="C79" s="151"/>
      <c r="D79" s="151"/>
      <c r="E79" s="280"/>
      <c r="F79" s="152"/>
      <c r="J79" s="259" t="s">
        <v>206</v>
      </c>
      <c r="K79" s="259" t="s">
        <v>845</v>
      </c>
    </row>
    <row r="80" spans="1:11" ht="33" customHeight="1" x14ac:dyDescent="0.3">
      <c r="A80" s="493" t="str">
        <f t="shared" si="3"/>
        <v>Autres participations significatives dans des institutions financières et intérêts dans des coentreprises se rapportant à des bénéfices non répartis et à des éléments du  cumul des AERE non admissibles aux fins des fonds propres</v>
      </c>
      <c r="B80" s="494"/>
      <c r="C80" s="494"/>
      <c r="D80" s="494"/>
      <c r="E80" s="121"/>
      <c r="F80" s="143"/>
      <c r="J80" s="259" t="s">
        <v>200</v>
      </c>
      <c r="K80" s="259" t="s">
        <v>841</v>
      </c>
    </row>
    <row r="81" spans="1:11" ht="30" customHeight="1" x14ac:dyDescent="0.3">
      <c r="A81" s="474" t="str">
        <f t="shared" si="3"/>
        <v>Positions courtes compensatoires autorisées dans d'autres participations significatives dans des institutions financières et des coentreprises</v>
      </c>
      <c r="B81" s="475"/>
      <c r="C81" s="475"/>
      <c r="D81" s="216" t="s">
        <v>210</v>
      </c>
      <c r="E81" s="314"/>
      <c r="F81" s="145"/>
      <c r="J81" s="259" t="s">
        <v>208</v>
      </c>
      <c r="K81" s="259" t="s">
        <v>846</v>
      </c>
    </row>
    <row r="82" spans="1:11" ht="16.5" customHeight="1" x14ac:dyDescent="0.3">
      <c r="A82" s="493" t="str">
        <f t="shared" si="3"/>
        <v>Écarts d'acquisition dans d'autres participations significatives dans des institutions financières et des coentreprises</v>
      </c>
      <c r="B82" s="494"/>
      <c r="C82" s="494"/>
      <c r="D82" s="494"/>
      <c r="E82" s="121"/>
      <c r="F82" s="221" t="s">
        <v>211</v>
      </c>
      <c r="J82" s="259" t="s">
        <v>209</v>
      </c>
      <c r="K82" s="259" t="s">
        <v>847</v>
      </c>
    </row>
    <row r="83" spans="1:11" ht="30" customHeight="1" x14ac:dyDescent="0.3">
      <c r="A83" s="493" t="str">
        <f t="shared" si="3"/>
        <v>Autres participations significatives nettes dans les fonds propres de catégorie 1A d'institutions financières et de coentreprises</v>
      </c>
      <c r="B83" s="494"/>
      <c r="C83" s="494"/>
      <c r="D83" s="494"/>
      <c r="E83" s="314"/>
      <c r="F83" s="213" t="s">
        <v>213</v>
      </c>
      <c r="J83" s="259" t="s">
        <v>958</v>
      </c>
      <c r="K83" s="259" t="s">
        <v>848</v>
      </c>
    </row>
    <row r="84" spans="1:11" ht="30" customHeight="1" x14ac:dyDescent="0.3">
      <c r="A84" s="511" t="str">
        <f t="shared" si="3"/>
        <v>Total des participations significatives nettes dans les fonds propres de catégorie 1A d'institutions financières</v>
      </c>
      <c r="B84" s="512"/>
      <c r="C84" s="512"/>
      <c r="D84" s="222" t="s">
        <v>215</v>
      </c>
      <c r="E84" s="315"/>
      <c r="F84" s="213" t="s">
        <v>216</v>
      </c>
      <c r="J84" s="259" t="s">
        <v>212</v>
      </c>
      <c r="K84" s="259" t="s">
        <v>849</v>
      </c>
    </row>
    <row r="85" spans="1:11" x14ac:dyDescent="0.3">
      <c r="A85" s="503" t="str">
        <f t="shared" si="3"/>
        <v>Soustraire</v>
      </c>
      <c r="B85" s="504"/>
      <c r="C85" s="504"/>
      <c r="D85" s="504"/>
      <c r="E85" s="505"/>
      <c r="F85" s="506"/>
      <c r="J85" s="259" t="s">
        <v>214</v>
      </c>
      <c r="K85" s="259" t="s">
        <v>850</v>
      </c>
    </row>
    <row r="86" spans="1:11" ht="60" customHeight="1" x14ac:dyDescent="0.3">
      <c r="A86" s="472" t="str">
        <f t="shared" si="3"/>
        <v xml:space="preserve">Montant correspondant à l'excédent du total des participations significatives nettes en actions ordinaires des institutions financières sur 10% des fonds propres ajustés de catégorie 1A  après l'affectation de la déduction liée à un seuil. </v>
      </c>
      <c r="B86" s="473"/>
      <c r="C86" s="473"/>
      <c r="D86" s="223" t="str">
        <f>IF(Lang=LangEn,K88,J88)</f>
        <v>Plus élevé 
de 0 et 
[BQ-(10% x O)]</v>
      </c>
      <c r="E86" s="315"/>
      <c r="F86" s="213" t="s">
        <v>173</v>
      </c>
      <c r="J86" s="259" t="s">
        <v>142</v>
      </c>
      <c r="K86" s="259" t="s">
        <v>796</v>
      </c>
    </row>
    <row r="87" spans="1:11" ht="20.25" customHeight="1" x14ac:dyDescent="0.3">
      <c r="A87" s="503" t="str">
        <f>IF(Lang=LangEn,K89,J89)</f>
        <v>Au prorata par rapport aux:</v>
      </c>
      <c r="B87" s="504"/>
      <c r="C87" s="504"/>
      <c r="D87" s="504"/>
      <c r="E87" s="505"/>
      <c r="F87" s="506"/>
      <c r="J87" s="259" t="s">
        <v>775</v>
      </c>
      <c r="K87" s="259" t="s">
        <v>851</v>
      </c>
    </row>
    <row r="88" spans="1:11" ht="22.5" customHeight="1" x14ac:dyDescent="0.3">
      <c r="A88" s="474" t="str">
        <f>IF(Lang=LangEn,K90,J90)</f>
        <v>Participations dans les fonds propres de catégorie 1A d'apparentées déconsolidées</v>
      </c>
      <c r="B88" s="475"/>
      <c r="C88" s="475"/>
      <c r="D88" s="222" t="s">
        <v>219</v>
      </c>
      <c r="E88" s="314"/>
      <c r="F88" s="213" t="s">
        <v>220</v>
      </c>
      <c r="J88" s="281" t="s">
        <v>217</v>
      </c>
      <c r="K88" s="281" t="s">
        <v>901</v>
      </c>
    </row>
    <row r="89" spans="1:11" ht="30" customHeight="1" x14ac:dyDescent="0.3">
      <c r="A89" s="474" t="str">
        <f>IF(Lang=LangEn,K91,J91)</f>
        <v>Autres participations significatives dans les fonds propres  de catégorie 1A d'institutions financières et intérêts dans des coentreprises</v>
      </c>
      <c r="B89" s="475"/>
      <c r="C89" s="475"/>
      <c r="D89" s="224" t="s">
        <v>222</v>
      </c>
      <c r="E89" s="314"/>
      <c r="F89" s="213" t="s">
        <v>223</v>
      </c>
      <c r="J89" s="259" t="s">
        <v>776</v>
      </c>
      <c r="K89" s="259" t="s">
        <v>852</v>
      </c>
    </row>
    <row r="90" spans="1:11" ht="30" customHeight="1" x14ac:dyDescent="0.3">
      <c r="A90" s="493" t="str">
        <f>IF(Lang=LangEn,K92,J92)</f>
        <v>(ii) Charges administratives liées aux créances hypothécaires (déduction faite des passifs d'impôts futurs admissibles)</v>
      </c>
      <c r="B90" s="494"/>
      <c r="C90" s="494"/>
      <c r="D90" s="494"/>
      <c r="E90" s="121"/>
      <c r="F90" s="213" t="s">
        <v>225</v>
      </c>
      <c r="J90" s="259" t="s">
        <v>218</v>
      </c>
      <c r="K90" s="259" t="s">
        <v>853</v>
      </c>
    </row>
    <row r="91" spans="1:11" ht="50.25" customHeight="1" x14ac:dyDescent="0.3">
      <c r="A91" s="474" t="str">
        <f>IF(Lang=LangEn,K93,J93)</f>
        <v>Déduction : montant correspondant à l'excédent des charges administratives nettes liées aux créances hypothécaires sur 10% des fonds propres ajustés de catégorie 1A après l'affectation de la déduction liée à un seuil</v>
      </c>
      <c r="B91" s="475"/>
      <c r="C91" s="475"/>
      <c r="D91" s="225" t="str">
        <f>IF(Lang=LangEn,K94,J94)</f>
        <v>Plus élevé 
de 0 et 
[BU-(10% x O)]</v>
      </c>
      <c r="E91" s="314"/>
      <c r="F91" s="213" t="s">
        <v>175</v>
      </c>
      <c r="J91" s="259" t="s">
        <v>221</v>
      </c>
      <c r="K91" s="259" t="s">
        <v>845</v>
      </c>
    </row>
    <row r="92" spans="1:11" ht="30" customHeight="1" x14ac:dyDescent="0.3">
      <c r="A92" s="493" t="str">
        <f>IF(Lang=LangEn,K95,J95)</f>
        <v>(iii) Actifs d'impôts futurs attribuables à des différences temporaires, sauf ceux réalisables par report rétrospectif  des pertes (déduction faite des PIF admissibles)</v>
      </c>
      <c r="B92" s="494"/>
      <c r="C92" s="494"/>
      <c r="D92" s="494"/>
      <c r="E92" s="121"/>
      <c r="F92" s="213" t="s">
        <v>228</v>
      </c>
      <c r="J92" s="259" t="s">
        <v>224</v>
      </c>
      <c r="K92" s="259" t="s">
        <v>854</v>
      </c>
    </row>
    <row r="93" spans="1:11" ht="43.2" x14ac:dyDescent="0.3">
      <c r="A93" s="474" t="str">
        <f>IF(Lang=LangEn,K96,J96)</f>
        <v>Déduction : montant correspondant à l'excédent des actifs d'impôts futurs nets sur 10% des fonds propres ajustés de catégorie 1A après l'affectation de la déduction liée à un seuil</v>
      </c>
      <c r="B93" s="475"/>
      <c r="C93" s="475"/>
      <c r="D93" s="223" t="str">
        <f>IF(Lang=LangEn,K97,J97)</f>
        <v>Plus élevé 
de 0 et 
[BW-(10% x O)]</v>
      </c>
      <c r="E93" s="314"/>
      <c r="F93" s="213" t="s">
        <v>177</v>
      </c>
      <c r="J93" s="259" t="s">
        <v>889</v>
      </c>
      <c r="K93" s="259" t="s">
        <v>890</v>
      </c>
    </row>
    <row r="94" spans="1:11" ht="30" customHeight="1" x14ac:dyDescent="0.3">
      <c r="A94" s="474" t="str">
        <f>IF(Lang=LangEn,K98,J98)</f>
        <v xml:space="preserve">(iv) Participations significatives nettes dans les actions ordinaires d'entités financières non déduites dans le cadre du seuil individuel de 10% </v>
      </c>
      <c r="B94" s="475"/>
      <c r="C94" s="475"/>
      <c r="D94" s="222" t="s">
        <v>230</v>
      </c>
      <c r="E94" s="314"/>
      <c r="F94" s="213" t="s">
        <v>231</v>
      </c>
      <c r="J94" s="263" t="s">
        <v>226</v>
      </c>
      <c r="K94" s="263" t="s">
        <v>226</v>
      </c>
    </row>
    <row r="95" spans="1:11" ht="30" customHeight="1" x14ac:dyDescent="0.3">
      <c r="A95" s="474" t="str">
        <f>IF(Lang=LangEn,K99,J99)</f>
        <v xml:space="preserve">Charges administratives nettes liées aux créances hypothécaires non déduites dans le cadre du seuil individuel de 10% </v>
      </c>
      <c r="B95" s="475"/>
      <c r="C95" s="475"/>
      <c r="D95" s="222" t="s">
        <v>232</v>
      </c>
      <c r="E95" s="314"/>
      <c r="F95" s="213" t="s">
        <v>233</v>
      </c>
      <c r="J95" s="259" t="s">
        <v>227</v>
      </c>
      <c r="K95" s="259" t="s">
        <v>855</v>
      </c>
    </row>
    <row r="96" spans="1:11" ht="30" customHeight="1" x14ac:dyDescent="0.3">
      <c r="A96" s="474" t="str">
        <f>IF(Lang=LangEn,K100,J100)</f>
        <v xml:space="preserve">Actifs d'impôts futurs nets attribuables à des différences temporaires non déduits dans le cadre du seuil individuel de 10% </v>
      </c>
      <c r="B96" s="475"/>
      <c r="C96" s="475"/>
      <c r="D96" s="222" t="s">
        <v>234</v>
      </c>
      <c r="E96" s="314"/>
      <c r="F96" s="213" t="s">
        <v>235</v>
      </c>
      <c r="J96" s="259" t="s">
        <v>895</v>
      </c>
      <c r="K96" s="259" t="s">
        <v>856</v>
      </c>
    </row>
    <row r="97" spans="1:11" ht="16.5" customHeight="1" x14ac:dyDescent="0.3">
      <c r="A97" s="474" t="str">
        <f>IF(Lang=LangEn,K101,J101)</f>
        <v xml:space="preserve">Panier de postes non déduits dans le cadre du seuil individuel de 10% </v>
      </c>
      <c r="B97" s="475"/>
      <c r="C97" s="475"/>
      <c r="D97" s="226" t="s">
        <v>236</v>
      </c>
      <c r="E97" s="314"/>
      <c r="F97" s="213" t="s">
        <v>237</v>
      </c>
      <c r="J97" s="281" t="s">
        <v>229</v>
      </c>
      <c r="K97" s="281" t="s">
        <v>891</v>
      </c>
    </row>
    <row r="98" spans="1:11" ht="45" customHeight="1" x14ac:dyDescent="0.3">
      <c r="A98" s="474" t="str">
        <f>IF(Lang=LangEn,K102,J102)</f>
        <v xml:space="preserve">Déduction : montant correspondant à l'excédent des postes du panier qui ne sont pas encore déduits sur les fonds propres nets de catégorie 1A (après toutes les déductions)._x000D_
</v>
      </c>
      <c r="B98" s="475"/>
      <c r="C98" s="475"/>
      <c r="D98" s="227" t="str">
        <f>IF(Lang=LangEn,K103,J103)</f>
        <v>Plus élevé 
de 0 et [(CB-15% x Q) / 85%]</v>
      </c>
      <c r="E98" s="315"/>
      <c r="F98" s="213" t="s">
        <v>182</v>
      </c>
      <c r="J98" s="259" t="s">
        <v>777</v>
      </c>
      <c r="K98" s="259" t="s">
        <v>857</v>
      </c>
    </row>
    <row r="99" spans="1:11" ht="21.75" customHeight="1" x14ac:dyDescent="0.3">
      <c r="A99" s="207" t="str">
        <f>IF(Lang=LangEn,K104,J104)</f>
        <v>Au prorata par rapport aux:</v>
      </c>
      <c r="B99" s="153"/>
      <c r="C99" s="153"/>
      <c r="D99" s="153"/>
      <c r="E99" s="282"/>
      <c r="F99" s="154"/>
      <c r="J99" s="259" t="s">
        <v>778</v>
      </c>
      <c r="K99" s="259" t="s">
        <v>858</v>
      </c>
    </row>
    <row r="100" spans="1:11" x14ac:dyDescent="0.3">
      <c r="A100" s="474" t="str">
        <f>IF(Lang=LangEn,K105,J105)</f>
        <v>Placements dans les actions ordinaires de filiales déconsolidées</v>
      </c>
      <c r="B100" s="475"/>
      <c r="C100" s="475"/>
      <c r="D100" s="225" t="s">
        <v>240</v>
      </c>
      <c r="E100" s="314"/>
      <c r="F100" s="212" t="s">
        <v>241</v>
      </c>
      <c r="J100" s="259" t="s">
        <v>779</v>
      </c>
      <c r="K100" s="259" t="s">
        <v>859</v>
      </c>
    </row>
    <row r="101" spans="1:11" ht="33.75" customHeight="1" x14ac:dyDescent="0.3">
      <c r="A101" s="474" t="str">
        <f>IF(Lang=LangEn,K107,J107)</f>
        <v>Autres participations significatives dans les actions ordinaires d'entités financières et intérêts dans des coentreprises</v>
      </c>
      <c r="B101" s="475"/>
      <c r="C101" s="475"/>
      <c r="D101" s="223" t="s">
        <v>243</v>
      </c>
      <c r="E101" s="314"/>
      <c r="F101" s="213" t="s">
        <v>244</v>
      </c>
      <c r="J101" s="259" t="s">
        <v>780</v>
      </c>
      <c r="K101" s="259" t="s">
        <v>860</v>
      </c>
    </row>
    <row r="102" spans="1:11" ht="30" customHeight="1" x14ac:dyDescent="0.3">
      <c r="A102" s="474" t="str">
        <f>IF(Lang=LangEn,K108,J108)</f>
        <v>Charges administratives liées aux créances hypothécaires (déduction faite des passifs d'impôts futurs admissibles)</v>
      </c>
      <c r="B102" s="475"/>
      <c r="C102" s="475"/>
      <c r="D102" s="222" t="s">
        <v>246</v>
      </c>
      <c r="E102" s="314"/>
      <c r="F102" s="213" t="s">
        <v>247</v>
      </c>
      <c r="J102" s="281" t="s">
        <v>773</v>
      </c>
      <c r="K102" s="281" t="s">
        <v>861</v>
      </c>
    </row>
    <row r="103" spans="1:11" ht="48.75" customHeight="1" x14ac:dyDescent="0.3">
      <c r="A103" s="474" t="str">
        <f>IF(Lang=LangEn,K109,J109)</f>
        <v>Actifs d'impôts futurs attribuables à des différences temporaires, sauf ceux réalisables par report rétrospectif des pertes d'exploitation nettes (déduction faite des passifs d'impôts futurs admissibles)</v>
      </c>
      <c r="B103" s="475"/>
      <c r="C103" s="475"/>
      <c r="D103" s="222" t="s">
        <v>249</v>
      </c>
      <c r="E103" s="315"/>
      <c r="F103" s="213" t="s">
        <v>250</v>
      </c>
      <c r="J103" s="281" t="s">
        <v>238</v>
      </c>
      <c r="K103" s="281" t="s">
        <v>892</v>
      </c>
    </row>
    <row r="104" spans="1:11" ht="12" customHeight="1" x14ac:dyDescent="0.3">
      <c r="A104" s="208"/>
      <c r="B104" s="155"/>
      <c r="C104" s="155"/>
      <c r="D104" s="155"/>
      <c r="E104" s="156"/>
      <c r="F104" s="157"/>
      <c r="J104" s="259" t="s">
        <v>776</v>
      </c>
      <c r="K104" s="263" t="s">
        <v>852</v>
      </c>
    </row>
    <row r="105" spans="1:11" ht="22.5" customHeight="1" x14ac:dyDescent="0.3">
      <c r="A105" s="209" t="str">
        <f>IF(Lang=LangEn,K110,J110)</f>
        <v>D - Postes pour mémoire</v>
      </c>
      <c r="B105" s="158"/>
      <c r="C105" s="158"/>
      <c r="D105" s="158"/>
      <c r="E105" s="159"/>
      <c r="F105" s="160"/>
      <c r="J105" s="259" t="s">
        <v>239</v>
      </c>
      <c r="K105" s="259" t="s">
        <v>862</v>
      </c>
    </row>
    <row r="106" spans="1:11" ht="15" hidden="1" customHeight="1" x14ac:dyDescent="0.3">
      <c r="A106" s="283"/>
      <c r="B106" s="284"/>
      <c r="C106" s="278"/>
      <c r="D106" s="277"/>
      <c r="E106" s="279"/>
      <c r="F106" s="267"/>
      <c r="J106" s="259" t="s">
        <v>242</v>
      </c>
      <c r="K106" s="259" t="s">
        <v>863</v>
      </c>
    </row>
    <row r="107" spans="1:11" ht="15" customHeight="1" x14ac:dyDescent="0.3">
      <c r="A107" s="495" t="str">
        <f t="shared" ref="A107:A139" si="4">IF(Lang=LangEn,K111,J111)</f>
        <v>Passifs d'impôts futurs se rapportant à (utilisés pour compenser les montants bruts associés)</v>
      </c>
      <c r="B107" s="490"/>
      <c r="C107" s="490"/>
      <c r="D107" s="490"/>
      <c r="E107" s="491"/>
      <c r="F107" s="492"/>
      <c r="J107" s="259" t="s">
        <v>242</v>
      </c>
      <c r="K107" s="259" t="s">
        <v>863</v>
      </c>
    </row>
    <row r="108" spans="1:11" ht="16.5" customHeight="1" x14ac:dyDescent="0.3">
      <c r="A108" s="474" t="str">
        <f t="shared" si="4"/>
        <v>Écart d'acquisition</v>
      </c>
      <c r="B108" s="475"/>
      <c r="C108" s="475"/>
      <c r="D108" s="475"/>
      <c r="E108" s="121"/>
      <c r="F108" s="213" t="s">
        <v>254</v>
      </c>
      <c r="J108" s="259" t="s">
        <v>245</v>
      </c>
      <c r="K108" s="259" t="s">
        <v>864</v>
      </c>
    </row>
    <row r="109" spans="1:11" ht="30" customHeight="1" x14ac:dyDescent="0.3">
      <c r="A109" s="474" t="str">
        <f t="shared" si="4"/>
        <v>Actifs incorporels (à l'exclusion des logiciels considérés comme des actifs incorporels et des charges administratives liées aux créances hypothécaires)</v>
      </c>
      <c r="B109" s="475"/>
      <c r="C109" s="475"/>
      <c r="D109" s="475"/>
      <c r="E109" s="121"/>
      <c r="F109" s="213" t="s">
        <v>256</v>
      </c>
      <c r="J109" s="259" t="s">
        <v>248</v>
      </c>
      <c r="K109" s="259" t="s">
        <v>865</v>
      </c>
    </row>
    <row r="110" spans="1:11" ht="16.5" customHeight="1" x14ac:dyDescent="0.3">
      <c r="A110" s="474" t="str">
        <f t="shared" si="4"/>
        <v>Logiciels considérés comme actifs incorporels</v>
      </c>
      <c r="B110" s="475"/>
      <c r="C110" s="475"/>
      <c r="D110" s="475"/>
      <c r="E110" s="121"/>
      <c r="F110" s="213" t="s">
        <v>258</v>
      </c>
      <c r="J110" s="259" t="s">
        <v>251</v>
      </c>
      <c r="K110" s="259" t="s">
        <v>866</v>
      </c>
    </row>
    <row r="111" spans="1:11" ht="16.5" customHeight="1" x14ac:dyDescent="0.3">
      <c r="A111" s="474" t="str">
        <f t="shared" si="4"/>
        <v>Actifs d'impôts futurs, à l'exclusion de ceux attribuables à des différences temporaires</v>
      </c>
      <c r="B111" s="475"/>
      <c r="C111" s="475"/>
      <c r="D111" s="475"/>
      <c r="E111" s="121"/>
      <c r="F111" s="213" t="s">
        <v>260</v>
      </c>
      <c r="J111" s="259" t="s">
        <v>252</v>
      </c>
      <c r="K111" s="259" t="s">
        <v>867</v>
      </c>
    </row>
    <row r="112" spans="1:11" ht="16.5" customHeight="1" x14ac:dyDescent="0.3">
      <c r="A112" s="474" t="str">
        <f t="shared" si="4"/>
        <v>Actifs des caisses de retraite à prestations déterminées</v>
      </c>
      <c r="B112" s="475"/>
      <c r="C112" s="475"/>
      <c r="D112" s="475"/>
      <c r="E112" s="121"/>
      <c r="F112" s="213" t="s">
        <v>262</v>
      </c>
      <c r="J112" s="259" t="s">
        <v>253</v>
      </c>
      <c r="K112" s="259" t="s">
        <v>868</v>
      </c>
    </row>
    <row r="113" spans="1:11" ht="16.5" customHeight="1" x14ac:dyDescent="0.3">
      <c r="A113" s="474" t="str">
        <f t="shared" si="4"/>
        <v>Charges administratives liées aux créances hypothécaires</v>
      </c>
      <c r="B113" s="475"/>
      <c r="C113" s="475"/>
      <c r="D113" s="475"/>
      <c r="E113" s="121"/>
      <c r="F113" s="213" t="s">
        <v>264</v>
      </c>
      <c r="J113" s="259" t="s">
        <v>255</v>
      </c>
      <c r="K113" s="259" t="s">
        <v>869</v>
      </c>
    </row>
    <row r="114" spans="1:11" ht="30.9" customHeight="1" x14ac:dyDescent="0.3">
      <c r="A114" s="474" t="str">
        <f t="shared" si="4"/>
        <v xml:space="preserve">Actifs d'impôts futurs attribuables à des différences temporaires, sauf ceux réalisables par report rétrospectif des pertes </v>
      </c>
      <c r="B114" s="475"/>
      <c r="C114" s="475"/>
      <c r="D114" s="475"/>
      <c r="E114" s="122"/>
      <c r="F114" s="213" t="s">
        <v>266</v>
      </c>
      <c r="J114" s="259" t="s">
        <v>257</v>
      </c>
      <c r="K114" s="259" t="s">
        <v>870</v>
      </c>
    </row>
    <row r="115" spans="1:11" ht="16.5" customHeight="1" x14ac:dyDescent="0.3">
      <c r="A115" s="495" t="str">
        <f t="shared" si="4"/>
        <v>Positions courtes autorisées dans (utilisées pour compenser les positions longues brutes associées)</v>
      </c>
      <c r="B115" s="490"/>
      <c r="C115" s="490"/>
      <c r="D115" s="490"/>
      <c r="E115" s="496"/>
      <c r="F115" s="492"/>
      <c r="J115" s="259" t="s">
        <v>259</v>
      </c>
      <c r="K115" s="259" t="s">
        <v>871</v>
      </c>
    </row>
    <row r="116" spans="1:11" x14ac:dyDescent="0.3">
      <c r="A116" s="474" t="str">
        <f t="shared" si="4"/>
        <v>Participations dans ses propres instruments de fonds propres de catégorie 1A non décomptabilisés à de fins comptables</v>
      </c>
      <c r="B116" s="475"/>
      <c r="C116" s="475"/>
      <c r="D116" s="475"/>
      <c r="E116" s="121"/>
      <c r="F116" s="213" t="s">
        <v>268</v>
      </c>
      <c r="J116" s="259" t="s">
        <v>261</v>
      </c>
      <c r="K116" s="259" t="s">
        <v>872</v>
      </c>
    </row>
    <row r="117" spans="1:11" ht="30.9" customHeight="1" x14ac:dyDescent="0.3">
      <c r="A117" s="497" t="str">
        <f t="shared" si="4"/>
        <v>Participations dans ses propres instruments de fonds propres de catégorie 1B non décomptabilisés à des fins comptables</v>
      </c>
      <c r="B117" s="498"/>
      <c r="C117" s="498"/>
      <c r="D117" s="498"/>
      <c r="E117" s="121"/>
      <c r="F117" s="213" t="s">
        <v>270</v>
      </c>
      <c r="J117" s="259" t="s">
        <v>263</v>
      </c>
      <c r="K117" s="259" t="s">
        <v>873</v>
      </c>
    </row>
    <row r="118" spans="1:11" ht="30.9" customHeight="1" x14ac:dyDescent="0.3">
      <c r="A118" s="474" t="str">
        <f t="shared" si="4"/>
        <v>Participations dans ses propres instruments de fonds propres de catégorie 2 non décomptabilisés à des fins comptables</v>
      </c>
      <c r="B118" s="475"/>
      <c r="C118" s="475"/>
      <c r="D118" s="475"/>
      <c r="E118" s="122"/>
      <c r="F118" s="213" t="s">
        <v>272</v>
      </c>
      <c r="J118" s="259" t="s">
        <v>265</v>
      </c>
      <c r="K118" s="259" t="s">
        <v>874</v>
      </c>
    </row>
    <row r="119" spans="1:11" ht="16.5" customHeight="1" x14ac:dyDescent="0.3">
      <c r="A119" s="495" t="str">
        <f t="shared" si="4"/>
        <v xml:space="preserve">Participations dans les actions ordinaires d'institutions financières </v>
      </c>
      <c r="B119" s="490"/>
      <c r="C119" s="490"/>
      <c r="D119" s="490"/>
      <c r="E119" s="496"/>
      <c r="F119" s="492"/>
      <c r="J119" s="259" t="s">
        <v>267</v>
      </c>
      <c r="K119" s="259" t="s">
        <v>875</v>
      </c>
    </row>
    <row r="120" spans="1:11" ht="16.5" customHeight="1" x14ac:dyDescent="0.3">
      <c r="A120" s="474" t="str">
        <f t="shared" si="4"/>
        <v>Apparentées déconsolidées</v>
      </c>
      <c r="B120" s="475"/>
      <c r="C120" s="475"/>
      <c r="D120" s="475"/>
      <c r="E120" s="121"/>
      <c r="F120" s="213" t="s">
        <v>203</v>
      </c>
      <c r="J120" s="259" t="s">
        <v>966</v>
      </c>
      <c r="K120" s="259" t="s">
        <v>876</v>
      </c>
    </row>
    <row r="121" spans="1:11" ht="16.5" customHeight="1" x14ac:dyDescent="0.3">
      <c r="A121" s="474" t="str">
        <f t="shared" si="4"/>
        <v>Autres participations significatives et intérêts dans des coentreprises</v>
      </c>
      <c r="B121" s="475"/>
      <c r="C121" s="475"/>
      <c r="D121" s="475"/>
      <c r="E121" s="121"/>
      <c r="F121" s="213" t="s">
        <v>210</v>
      </c>
      <c r="J121" s="259" t="s">
        <v>269</v>
      </c>
      <c r="K121" s="259" t="s">
        <v>877</v>
      </c>
    </row>
    <row r="122" spans="1:11" ht="16.5" customHeight="1" x14ac:dyDescent="0.3">
      <c r="A122" s="474" t="str">
        <f t="shared" si="4"/>
        <v>Participations non significatives</v>
      </c>
      <c r="B122" s="475"/>
      <c r="C122" s="475"/>
      <c r="D122" s="475"/>
      <c r="E122" s="122"/>
      <c r="F122" s="213" t="s">
        <v>189</v>
      </c>
      <c r="J122" s="259" t="s">
        <v>271</v>
      </c>
      <c r="K122" s="259" t="s">
        <v>878</v>
      </c>
    </row>
    <row r="123" spans="1:11" ht="16.5" customHeight="1" x14ac:dyDescent="0.3">
      <c r="A123" s="495" t="str">
        <f t="shared" si="4"/>
        <v>Participations dans les éléments de fonds propres de catégorie 1B d'institutions financières</v>
      </c>
      <c r="B123" s="490"/>
      <c r="C123" s="490"/>
      <c r="D123" s="490"/>
      <c r="E123" s="496"/>
      <c r="F123" s="492"/>
      <c r="J123" s="259" t="s">
        <v>965</v>
      </c>
      <c r="K123" s="259" t="s">
        <v>879</v>
      </c>
    </row>
    <row r="124" spans="1:11" ht="16.5" customHeight="1" x14ac:dyDescent="0.3">
      <c r="A124" s="474" t="str">
        <f t="shared" si="4"/>
        <v>Apparentées déconsolidées</v>
      </c>
      <c r="B124" s="475"/>
      <c r="C124" s="475"/>
      <c r="D124" s="475"/>
      <c r="E124" s="121"/>
      <c r="F124" s="213" t="s">
        <v>276</v>
      </c>
      <c r="J124" s="259" t="s">
        <v>273</v>
      </c>
      <c r="K124" s="259" t="s">
        <v>880</v>
      </c>
    </row>
    <row r="125" spans="1:11" ht="16.5" customHeight="1" x14ac:dyDescent="0.3">
      <c r="A125" s="474" t="str">
        <f t="shared" si="4"/>
        <v>Autres participations significatives et intérêts dans des coentreprises</v>
      </c>
      <c r="B125" s="475"/>
      <c r="C125" s="475"/>
      <c r="D125" s="475"/>
      <c r="E125" s="121"/>
      <c r="F125" s="213" t="s">
        <v>277</v>
      </c>
      <c r="J125" s="259" t="s">
        <v>274</v>
      </c>
      <c r="K125" s="259" t="s">
        <v>881</v>
      </c>
    </row>
    <row r="126" spans="1:11" ht="16.5" customHeight="1" x14ac:dyDescent="0.3">
      <c r="A126" s="474" t="str">
        <f t="shared" si="4"/>
        <v>Participations non significatives</v>
      </c>
      <c r="B126" s="475"/>
      <c r="C126" s="475"/>
      <c r="D126" s="475"/>
      <c r="E126" s="122"/>
      <c r="F126" s="213" t="s">
        <v>278</v>
      </c>
      <c r="J126" s="259" t="s">
        <v>275</v>
      </c>
      <c r="K126" s="259" t="s">
        <v>882</v>
      </c>
    </row>
    <row r="127" spans="1:11" ht="16.5" customHeight="1" x14ac:dyDescent="0.3">
      <c r="A127" s="495" t="str">
        <f t="shared" si="4"/>
        <v>Participations dans les fonds propres de catégorie 2 d'institutions financières</v>
      </c>
      <c r="B127" s="490"/>
      <c r="C127" s="490"/>
      <c r="D127" s="490"/>
      <c r="E127" s="496"/>
      <c r="F127" s="492"/>
      <c r="J127" s="259" t="s">
        <v>964</v>
      </c>
      <c r="K127" s="259" t="s">
        <v>883</v>
      </c>
    </row>
    <row r="128" spans="1:11" ht="16.5" customHeight="1" x14ac:dyDescent="0.3">
      <c r="A128" s="474" t="str">
        <f t="shared" si="4"/>
        <v>Apparentées déconsolidées</v>
      </c>
      <c r="B128" s="475"/>
      <c r="C128" s="475"/>
      <c r="D128" s="475"/>
      <c r="E128" s="121"/>
      <c r="F128" s="213" t="s">
        <v>279</v>
      </c>
      <c r="J128" s="259" t="s">
        <v>273</v>
      </c>
      <c r="K128" s="259" t="s">
        <v>880</v>
      </c>
    </row>
    <row r="129" spans="1:11" ht="16.5" customHeight="1" x14ac:dyDescent="0.3">
      <c r="A129" s="474" t="str">
        <f t="shared" si="4"/>
        <v>Autres participations significatives et intérêts dans des coentreprises</v>
      </c>
      <c r="B129" s="475"/>
      <c r="C129" s="475"/>
      <c r="D129" s="475"/>
      <c r="E129" s="121"/>
      <c r="F129" s="213" t="s">
        <v>280</v>
      </c>
      <c r="J129" s="259" t="s">
        <v>274</v>
      </c>
      <c r="K129" s="259" t="s">
        <v>881</v>
      </c>
    </row>
    <row r="130" spans="1:11" ht="16.5" customHeight="1" x14ac:dyDescent="0.3">
      <c r="A130" s="474" t="str">
        <f t="shared" si="4"/>
        <v>Participations non significatives</v>
      </c>
      <c r="B130" s="475"/>
      <c r="C130" s="475"/>
      <c r="D130" s="475"/>
      <c r="E130" s="122"/>
      <c r="F130" s="213" t="s">
        <v>281</v>
      </c>
      <c r="J130" s="259" t="s">
        <v>275</v>
      </c>
      <c r="K130" s="259" t="s">
        <v>882</v>
      </c>
    </row>
    <row r="131" spans="1:11" ht="16.5" customHeight="1" x14ac:dyDescent="0.3">
      <c r="A131" s="495" t="str">
        <f t="shared" si="4"/>
        <v>Participations dans d'autres instruments TLAC émis par des IFIS-g non visées par le seuil de 5% (non IFIS-i seulement)</v>
      </c>
      <c r="B131" s="490"/>
      <c r="C131" s="490"/>
      <c r="D131" s="490"/>
      <c r="E131" s="496"/>
      <c r="F131" s="492"/>
      <c r="J131" s="259" t="s">
        <v>963</v>
      </c>
      <c r="K131" s="259" t="s">
        <v>884</v>
      </c>
    </row>
    <row r="132" spans="1:11" ht="16.5" customHeight="1" x14ac:dyDescent="0.3">
      <c r="A132" s="474" t="str">
        <f t="shared" si="4"/>
        <v>Apparentées déconsolidées</v>
      </c>
      <c r="B132" s="475"/>
      <c r="C132" s="475"/>
      <c r="D132" s="475"/>
      <c r="E132" s="121"/>
      <c r="F132" s="213" t="s">
        <v>282</v>
      </c>
      <c r="J132" s="259" t="s">
        <v>273</v>
      </c>
      <c r="K132" s="259" t="s">
        <v>880</v>
      </c>
    </row>
    <row r="133" spans="1:11" ht="16.5" customHeight="1" x14ac:dyDescent="0.3">
      <c r="A133" s="474" t="str">
        <f t="shared" si="4"/>
        <v>Autres participations significatives et intérêts dans des coentreprises</v>
      </c>
      <c r="B133" s="475"/>
      <c r="C133" s="475"/>
      <c r="D133" s="475"/>
      <c r="E133" s="121"/>
      <c r="F133" s="213" t="s">
        <v>283</v>
      </c>
      <c r="J133" s="259" t="s">
        <v>274</v>
      </c>
      <c r="K133" s="259" t="s">
        <v>881</v>
      </c>
    </row>
    <row r="134" spans="1:11" ht="16.5" customHeight="1" x14ac:dyDescent="0.3">
      <c r="A134" s="474" t="str">
        <f t="shared" si="4"/>
        <v>Participations non significatives</v>
      </c>
      <c r="B134" s="475"/>
      <c r="C134" s="475"/>
      <c r="D134" s="475"/>
      <c r="E134" s="122"/>
      <c r="F134" s="213" t="s">
        <v>284</v>
      </c>
      <c r="J134" s="259" t="s">
        <v>275</v>
      </c>
      <c r="K134" s="259" t="s">
        <v>882</v>
      </c>
    </row>
    <row r="135" spans="1:11" ht="16.5" customHeight="1" x14ac:dyDescent="0.3">
      <c r="A135" s="495" t="str">
        <f t="shared" si="4"/>
        <v>Participations dans d'autres instruments de TLAC émis par des IFIS-i non visées par le seuil de 5% (non IFIS-i seulement)</v>
      </c>
      <c r="B135" s="490"/>
      <c r="C135" s="490"/>
      <c r="D135" s="490"/>
      <c r="E135" s="496"/>
      <c r="F135" s="492"/>
      <c r="J135" s="259" t="s">
        <v>962</v>
      </c>
      <c r="K135" s="259" t="s">
        <v>885</v>
      </c>
    </row>
    <row r="136" spans="1:11" ht="16.5" customHeight="1" x14ac:dyDescent="0.3">
      <c r="A136" s="474" t="str">
        <f t="shared" si="4"/>
        <v>Apparentées déconsolidées</v>
      </c>
      <c r="B136" s="475"/>
      <c r="C136" s="475"/>
      <c r="D136" s="475"/>
      <c r="E136" s="121"/>
      <c r="F136" s="213" t="s">
        <v>285</v>
      </c>
      <c r="J136" s="259" t="s">
        <v>273</v>
      </c>
      <c r="K136" s="259" t="s">
        <v>880</v>
      </c>
    </row>
    <row r="137" spans="1:11" ht="16.5" customHeight="1" x14ac:dyDescent="0.3">
      <c r="A137" s="474" t="str">
        <f t="shared" si="4"/>
        <v>Autres participations significatives et intérêts dans des coentreprises</v>
      </c>
      <c r="B137" s="475"/>
      <c r="C137" s="475"/>
      <c r="D137" s="475"/>
      <c r="E137" s="121"/>
      <c r="F137" s="213" t="s">
        <v>286</v>
      </c>
      <c r="J137" s="259" t="s">
        <v>274</v>
      </c>
      <c r="K137" s="259" t="s">
        <v>881</v>
      </c>
    </row>
    <row r="138" spans="1:11" ht="16.5" customHeight="1" x14ac:dyDescent="0.3">
      <c r="A138" s="474" t="str">
        <f t="shared" si="4"/>
        <v>Participations non significatives</v>
      </c>
      <c r="B138" s="475"/>
      <c r="C138" s="475"/>
      <c r="D138" s="475"/>
      <c r="E138" s="121"/>
      <c r="F138" s="213" t="s">
        <v>287</v>
      </c>
      <c r="J138" s="259" t="s">
        <v>275</v>
      </c>
      <c r="K138" s="259" t="s">
        <v>882</v>
      </c>
    </row>
    <row r="139" spans="1:11" ht="16.5" customHeight="1" x14ac:dyDescent="0.3">
      <c r="A139" s="474" t="str">
        <f t="shared" si="4"/>
        <v>Montant de compensation autorisé au titre des actifs des caisses de retraite à prestations déterminées</v>
      </c>
      <c r="B139" s="475"/>
      <c r="C139" s="475"/>
      <c r="D139" s="475"/>
      <c r="E139" s="122"/>
      <c r="F139" s="161"/>
      <c r="J139" s="259" t="s">
        <v>961</v>
      </c>
      <c r="K139" s="259" t="s">
        <v>886</v>
      </c>
    </row>
    <row r="140" spans="1:11" ht="27.75" customHeight="1" x14ac:dyDescent="0.3">
      <c r="A140" s="476" t="str">
        <f>CHAR(185)&amp;" "&amp;IF(Lang=LangEn,K144,J144)</f>
        <v>¹ Ces montants doivent être inscrits nets des montants des parts rachetées ou achetées aux fins d'annulation.</v>
      </c>
      <c r="B140" s="477"/>
      <c r="C140" s="477"/>
      <c r="D140" s="477"/>
      <c r="E140" s="478"/>
      <c r="F140" s="479"/>
      <c r="J140" s="259" t="s">
        <v>273</v>
      </c>
      <c r="K140" s="259" t="s">
        <v>880</v>
      </c>
    </row>
    <row r="141" spans="1:11" ht="31.5" customHeight="1" x14ac:dyDescent="0.3">
      <c r="A141" s="476" t="str">
        <f>CHAR(178)&amp;" "&amp;IF(Lang=LangEn,K145,J145)</f>
        <v>² Montant des parts de capital admissibles correspondant à l'encours net (entrées moins sorties) des parts réellement détenues au fonds distinct d'une fédération à des fins de recirculation selon les renseignements divulgués trimestriellement à l'Autorité.</v>
      </c>
      <c r="B141" s="477"/>
      <c r="C141" s="477"/>
      <c r="D141" s="477"/>
      <c r="E141" s="477"/>
      <c r="F141" s="479"/>
      <c r="J141" s="259" t="s">
        <v>274</v>
      </c>
      <c r="K141" s="259" t="s">
        <v>881</v>
      </c>
    </row>
    <row r="142" spans="1:11" x14ac:dyDescent="0.3">
      <c r="A142" s="285"/>
      <c r="B142" s="286"/>
      <c r="C142" s="286"/>
      <c r="D142" s="286"/>
      <c r="E142" s="287"/>
      <c r="F142" s="279"/>
      <c r="J142" s="259" t="s">
        <v>275</v>
      </c>
      <c r="K142" s="259" t="s">
        <v>882</v>
      </c>
    </row>
    <row r="143" spans="1:11" x14ac:dyDescent="0.3">
      <c r="A143" s="285"/>
      <c r="B143" s="286"/>
      <c r="C143" s="286"/>
      <c r="D143" s="286"/>
      <c r="E143" s="286"/>
      <c r="F143" s="279"/>
      <c r="J143" s="259" t="s">
        <v>288</v>
      </c>
      <c r="K143" s="259" t="s">
        <v>887</v>
      </c>
    </row>
    <row r="144" spans="1:11" ht="16.2" x14ac:dyDescent="0.3">
      <c r="A144" s="285"/>
      <c r="B144" s="286"/>
      <c r="C144" s="286"/>
      <c r="D144" s="286"/>
      <c r="E144" s="286"/>
      <c r="F144" s="279"/>
      <c r="I144" s="288"/>
      <c r="J144" s="259" t="s">
        <v>896</v>
      </c>
      <c r="K144" s="259" t="s">
        <v>898</v>
      </c>
    </row>
    <row r="145" spans="1:11" x14ac:dyDescent="0.3">
      <c r="A145" s="285"/>
      <c r="B145" s="289"/>
      <c r="C145" s="289"/>
      <c r="D145" s="286"/>
      <c r="E145" s="286"/>
      <c r="F145" s="279"/>
      <c r="J145" s="259" t="s">
        <v>897</v>
      </c>
      <c r="K145" s="259" t="s">
        <v>899</v>
      </c>
    </row>
    <row r="146" spans="1:11" x14ac:dyDescent="0.3">
      <c r="A146" s="285"/>
      <c r="B146" s="286"/>
      <c r="C146" s="286"/>
      <c r="D146" s="286"/>
      <c r="E146" s="286"/>
      <c r="F146" s="279"/>
    </row>
    <row r="147" spans="1:11" x14ac:dyDescent="0.3">
      <c r="A147" s="285"/>
      <c r="B147" s="286"/>
      <c r="C147" s="286"/>
      <c r="D147" s="286"/>
      <c r="E147" s="286"/>
      <c r="F147" s="279"/>
    </row>
    <row r="148" spans="1:11" x14ac:dyDescent="0.3">
      <c r="F148" s="279"/>
    </row>
  </sheetData>
  <sheetProtection algorithmName="SHA-512" hashValue="ZWvkBD3VehCQ9x7+RtaNQ4yA/v8v6bebTjgyqiqGAGnt7NxUH1hDwS4J1G5EKczlTfwaQQLLPIXoV5DfPTFIlA==" saltValue="VT5dsp0DzLNKlJVkqJLvgQ==" spinCount="100000" sheet="1" objects="1" scenarios="1"/>
  <protectedRanges>
    <protectedRange sqref="E120:E122 E23:E24 E19:E20 E75 E78 E80 E32:E33 E65:E68 E108:E114 E116:E118 E124:E126 E128:E130 E132:E134 E136:E139" name="Plage1"/>
  </protectedRanges>
  <mergeCells count="127">
    <mergeCell ref="A13:D13"/>
    <mergeCell ref="A5:F5"/>
    <mergeCell ref="A6:D6"/>
    <mergeCell ref="A7:D7"/>
    <mergeCell ref="A8:D8"/>
    <mergeCell ref="A10:D10"/>
    <mergeCell ref="A11:D11"/>
    <mergeCell ref="A12:D12"/>
    <mergeCell ref="A19:D19"/>
    <mergeCell ref="A17:D17"/>
    <mergeCell ref="A29:D29"/>
    <mergeCell ref="A30:D30"/>
    <mergeCell ref="A31:D31"/>
    <mergeCell ref="A32:D32"/>
    <mergeCell ref="A33:B33"/>
    <mergeCell ref="A14:D14"/>
    <mergeCell ref="A15:D15"/>
    <mergeCell ref="A22:D22"/>
    <mergeCell ref="A26:D26"/>
    <mergeCell ref="A27:D27"/>
    <mergeCell ref="A16:D16"/>
    <mergeCell ref="A20:D20"/>
    <mergeCell ref="A23:D23"/>
    <mergeCell ref="A24:D24"/>
    <mergeCell ref="A25:D25"/>
    <mergeCell ref="A28:D28"/>
    <mergeCell ref="A88:C88"/>
    <mergeCell ref="A89:C89"/>
    <mergeCell ref="A91:C91"/>
    <mergeCell ref="A81:C81"/>
    <mergeCell ref="A65:D65"/>
    <mergeCell ref="A67:C67"/>
    <mergeCell ref="A70:C70"/>
    <mergeCell ref="A73:C73"/>
    <mergeCell ref="A76:C76"/>
    <mergeCell ref="A66:C66"/>
    <mergeCell ref="A68:C68"/>
    <mergeCell ref="A69:F69"/>
    <mergeCell ref="A85:F85"/>
    <mergeCell ref="A87:F87"/>
    <mergeCell ref="A74:F74"/>
    <mergeCell ref="A75:D75"/>
    <mergeCell ref="A77:D77"/>
    <mergeCell ref="A78:D78"/>
    <mergeCell ref="A84:C84"/>
    <mergeCell ref="A100:C100"/>
    <mergeCell ref="A101:C101"/>
    <mergeCell ref="A102:C102"/>
    <mergeCell ref="A103:C103"/>
    <mergeCell ref="A93:C93"/>
    <mergeCell ref="A94:C94"/>
    <mergeCell ref="A95:C95"/>
    <mergeCell ref="A96:C96"/>
    <mergeCell ref="A97:C97"/>
    <mergeCell ref="A98:C98"/>
    <mergeCell ref="A132:D132"/>
    <mergeCell ref="A133:D133"/>
    <mergeCell ref="A134:D134"/>
    <mergeCell ref="A136:D136"/>
    <mergeCell ref="A137:D137"/>
    <mergeCell ref="A124:D124"/>
    <mergeCell ref="A125:D125"/>
    <mergeCell ref="A126:D126"/>
    <mergeCell ref="A128:D128"/>
    <mergeCell ref="A129:D129"/>
    <mergeCell ref="A130:D130"/>
    <mergeCell ref="A117:D117"/>
    <mergeCell ref="A118:D118"/>
    <mergeCell ref="A120:D120"/>
    <mergeCell ref="A121:D121"/>
    <mergeCell ref="A122:D122"/>
    <mergeCell ref="A107:F107"/>
    <mergeCell ref="A108:D108"/>
    <mergeCell ref="A109:D109"/>
    <mergeCell ref="A110:D110"/>
    <mergeCell ref="A111:D111"/>
    <mergeCell ref="A112:D112"/>
    <mergeCell ref="A113:D113"/>
    <mergeCell ref="A114:D114"/>
    <mergeCell ref="A140:F140"/>
    <mergeCell ref="A141:F141"/>
    <mergeCell ref="A71:F71"/>
    <mergeCell ref="A63:F63"/>
    <mergeCell ref="A4:F4"/>
    <mergeCell ref="A72:F72"/>
    <mergeCell ref="A80:D80"/>
    <mergeCell ref="A82:D82"/>
    <mergeCell ref="A83:D83"/>
    <mergeCell ref="A90:D90"/>
    <mergeCell ref="A135:F135"/>
    <mergeCell ref="A131:F131"/>
    <mergeCell ref="A127:F127"/>
    <mergeCell ref="A123:F123"/>
    <mergeCell ref="A119:F119"/>
    <mergeCell ref="A115:F115"/>
    <mergeCell ref="A92:D92"/>
    <mergeCell ref="A47:D47"/>
    <mergeCell ref="A51:C51"/>
    <mergeCell ref="A57:C57"/>
    <mergeCell ref="A60:C60"/>
    <mergeCell ref="A138:D138"/>
    <mergeCell ref="A139:D139"/>
    <mergeCell ref="A116:D116"/>
    <mergeCell ref="A3:F3"/>
    <mergeCell ref="J1:K1"/>
    <mergeCell ref="A9:F9"/>
    <mergeCell ref="A18:F18"/>
    <mergeCell ref="A36:F36"/>
    <mergeCell ref="A56:D56"/>
    <mergeCell ref="A86:C86"/>
    <mergeCell ref="A46:D46"/>
    <mergeCell ref="A50:C50"/>
    <mergeCell ref="A53:C53"/>
    <mergeCell ref="A54:C54"/>
    <mergeCell ref="A55:C55"/>
    <mergeCell ref="A59:C59"/>
    <mergeCell ref="A41:D41"/>
    <mergeCell ref="A37:D37"/>
    <mergeCell ref="A42:D42"/>
    <mergeCell ref="A43:D43"/>
    <mergeCell ref="A44:D44"/>
    <mergeCell ref="A45:D45"/>
    <mergeCell ref="A34:D34"/>
    <mergeCell ref="A35:D35"/>
    <mergeCell ref="A38:D38"/>
    <mergeCell ref="A39:D39"/>
    <mergeCell ref="A40:D40"/>
  </mergeCells>
  <dataValidations count="1">
    <dataValidation type="decimal" allowBlank="1" showInputMessage="1" showErrorMessage="1" sqref="E6:E8 E10:E17 E19:E20 E23:E25 E28:E35 E37:E48 E50:E51 E53:E57 E59:E60 E65:E68 E70 E73 E75:E78 E80:E84 E86 E88:E98 E100:E103 E108:E114 E116:E118 E120:E122 E124:E126 E128:E130 E132:E134 E136:E139" xr:uid="{00000000-0002-0000-0500-000000000000}">
      <formula1>-1000000000000</formula1>
      <formula2>1000000000000</formula2>
    </dataValidation>
  </dataValidations>
  <hyperlinks>
    <hyperlink ref="A2" location="'Liste tableaux-Schedule Listing'!A1" display="'Liste tableaux-Schedule Listing'!A1" xr:uid="{00000000-0004-0000-0500-000000000000}"/>
  </hyperlinks>
  <printOptions horizontalCentered="1" gridLines="1"/>
  <pageMargins left="0.39370078740157499" right="0.39370078740157499" top="0.55118110236220497" bottom="0.511811023622047" header="0.31496062992126" footer="0.31496062992126"/>
  <pageSetup scale="52" orientation="portrait" r:id="rId1"/>
  <headerFooter alignWithMargins="0">
    <oddFooter>&amp;L&amp;8Autorité des marchés financiers
Avril 2019&amp;C&amp;8 3. Éléments de fonds propres selon Bâle III&amp;R&amp;8Page &amp;P de &amp;N</oddFooter>
  </headerFooter>
  <rowBreaks count="2" manualBreakCount="2">
    <brk id="61" max="16383" man="1"/>
    <brk id="104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B158D-6552-4F6C-9DC0-BEF8E67428E7}">
  <sheetPr codeName="Feuil7">
    <pageSetUpPr fitToPage="1"/>
  </sheetPr>
  <dimension ref="A1:K39"/>
  <sheetViews>
    <sheetView showGridLines="0" zoomScalePageLayoutView="70" workbookViewId="0">
      <selection activeCell="G15" sqref="G15"/>
    </sheetView>
  </sheetViews>
  <sheetFormatPr baseColWidth="10" defaultColWidth="6.109375" defaultRowHeight="13.2" x14ac:dyDescent="0.25"/>
  <cols>
    <col min="1" max="1" width="30.6640625" style="290" customWidth="1"/>
    <col min="2" max="4" width="15.33203125" style="290" customWidth="1"/>
    <col min="5" max="5" width="16.109375" style="290" customWidth="1"/>
    <col min="6" max="9" width="9.109375" style="290" customWidth="1"/>
    <col min="10" max="10" width="61" style="290" hidden="1" customWidth="1"/>
    <col min="11" max="11" width="49.5546875" style="290" hidden="1" customWidth="1"/>
    <col min="12" max="243" width="9.109375" style="290" customWidth="1"/>
    <col min="244" max="16384" width="6.109375" style="290"/>
  </cols>
  <sheetData>
    <row r="1" spans="1:11" ht="25.8" x14ac:dyDescent="0.5">
      <c r="A1" s="162" t="str">
        <f>IF(Lang=LangEn,K2,J2)</f>
        <v>Tableau 4 - Coussin contracyclique pour les PMID de catégorie III</v>
      </c>
      <c r="B1" s="163"/>
      <c r="C1" s="163"/>
      <c r="D1" s="163"/>
      <c r="E1" s="164"/>
      <c r="J1" s="383" t="s">
        <v>900</v>
      </c>
      <c r="K1" s="384"/>
    </row>
    <row r="2" spans="1:11" x14ac:dyDescent="0.25">
      <c r="A2" s="200" t="str">
        <f>IF(Lang=LangEn,K3,J3)</f>
        <v>Retour à la liste des tableaux</v>
      </c>
      <c r="B2" s="165"/>
      <c r="C2" s="165"/>
      <c r="D2" s="165"/>
      <c r="E2" s="165"/>
      <c r="J2" s="290" t="s">
        <v>289</v>
      </c>
      <c r="K2" s="290" t="s">
        <v>902</v>
      </c>
    </row>
    <row r="3" spans="1:11" x14ac:dyDescent="0.25">
      <c r="A3" s="526" t="str">
        <f>IF(Lang=LangEn,K4,J4)</f>
        <v>En milliers de dollars</v>
      </c>
      <c r="B3" s="527"/>
      <c r="C3" s="527"/>
      <c r="D3" s="527"/>
      <c r="E3" s="528"/>
      <c r="J3" s="290" t="s">
        <v>15</v>
      </c>
      <c r="K3" s="290" t="s">
        <v>694</v>
      </c>
    </row>
    <row r="4" spans="1:11" ht="18" x14ac:dyDescent="0.35">
      <c r="A4" s="166"/>
      <c r="B4" s="291"/>
      <c r="C4" s="291"/>
      <c r="D4" s="291"/>
      <c r="E4" s="167"/>
      <c r="J4" s="39" t="s">
        <v>16</v>
      </c>
      <c r="K4" s="39" t="s">
        <v>695</v>
      </c>
    </row>
    <row r="5" spans="1:11" ht="86.4" x14ac:dyDescent="0.25">
      <c r="A5" s="168" t="str">
        <f>IF(Lang=LangEn,K5,J5)</f>
        <v>Juridiction ayant déclenché un coussin contracyclique</v>
      </c>
      <c r="B5" s="168" t="str">
        <f>IF(Lang=LangEn,K6,J6)</f>
        <v>APR des expositions de crédit au secteur privé</v>
      </c>
      <c r="C5" s="168" t="str">
        <f>IF(Lang=LangEn,K7,J7)</f>
        <v>Pondération géographique de la juridiction (%)</v>
      </c>
      <c r="D5" s="168" t="str">
        <f>IF(Lang=LangEn,K8,J8)</f>
        <v>Taux de majoration des réserves de fonds propres contracycliques (%)</v>
      </c>
      <c r="E5" s="168" t="str">
        <f>IF(Lang=LangEn,K9,J9)</f>
        <v>Taux de majoration de la réserve pondérée (%)</v>
      </c>
      <c r="J5" s="290" t="s">
        <v>290</v>
      </c>
      <c r="K5" s="290" t="s">
        <v>903</v>
      </c>
    </row>
    <row r="6" spans="1:11" ht="29.25" customHeight="1" x14ac:dyDescent="0.25">
      <c r="A6" s="169"/>
      <c r="B6" s="170"/>
      <c r="C6" s="171" t="s">
        <v>295</v>
      </c>
      <c r="D6" s="171" t="s">
        <v>296</v>
      </c>
      <c r="E6" s="171" t="s">
        <v>297</v>
      </c>
      <c r="J6" s="290" t="s">
        <v>291</v>
      </c>
      <c r="K6" s="290" t="s">
        <v>904</v>
      </c>
    </row>
    <row r="7" spans="1:11" ht="14.4" x14ac:dyDescent="0.25">
      <c r="A7" s="172" t="str">
        <f t="shared" ref="A7:A36" si="0">IF(Lang=LangEn,K10,J10)</f>
        <v>Allemagne</v>
      </c>
      <c r="B7" s="173"/>
      <c r="C7" s="372"/>
      <c r="D7" s="372"/>
      <c r="E7" s="373"/>
      <c r="J7" s="290" t="s">
        <v>292</v>
      </c>
      <c r="K7" s="290" t="s">
        <v>905</v>
      </c>
    </row>
    <row r="8" spans="1:11" ht="14.4" x14ac:dyDescent="0.25">
      <c r="A8" s="172" t="str">
        <f t="shared" si="0"/>
        <v>Afrique du sud</v>
      </c>
      <c r="B8" s="173"/>
      <c r="C8" s="372"/>
      <c r="D8" s="372"/>
      <c r="E8" s="373"/>
      <c r="J8" s="290" t="s">
        <v>293</v>
      </c>
      <c r="K8" s="290" t="s">
        <v>906</v>
      </c>
    </row>
    <row r="9" spans="1:11" ht="14.4" x14ac:dyDescent="0.25">
      <c r="A9" s="172" t="str">
        <f t="shared" si="0"/>
        <v>Arabie Saoudite</v>
      </c>
      <c r="B9" s="173"/>
      <c r="C9" s="372"/>
      <c r="D9" s="372"/>
      <c r="E9" s="373"/>
      <c r="J9" s="290" t="s">
        <v>294</v>
      </c>
      <c r="K9" s="290" t="s">
        <v>907</v>
      </c>
    </row>
    <row r="10" spans="1:11" ht="14.4" x14ac:dyDescent="0.25">
      <c r="A10" s="172" t="str">
        <f t="shared" si="0"/>
        <v>Argentine</v>
      </c>
      <c r="B10" s="173"/>
      <c r="C10" s="372"/>
      <c r="D10" s="372"/>
      <c r="E10" s="373"/>
      <c r="J10" s="290" t="s">
        <v>298</v>
      </c>
      <c r="K10" s="290" t="s">
        <v>908</v>
      </c>
    </row>
    <row r="11" spans="1:11" ht="14.4" x14ac:dyDescent="0.25">
      <c r="A11" s="172" t="str">
        <f t="shared" si="0"/>
        <v>Australie</v>
      </c>
      <c r="B11" s="173"/>
      <c r="C11" s="372"/>
      <c r="D11" s="372"/>
      <c r="E11" s="373"/>
      <c r="J11" s="290" t="s">
        <v>299</v>
      </c>
      <c r="K11" s="290" t="s">
        <v>909</v>
      </c>
    </row>
    <row r="12" spans="1:11" ht="14.4" x14ac:dyDescent="0.25">
      <c r="A12" s="172" t="str">
        <f t="shared" si="0"/>
        <v>Belgique</v>
      </c>
      <c r="B12" s="173"/>
      <c r="C12" s="372"/>
      <c r="D12" s="372"/>
      <c r="E12" s="373"/>
      <c r="J12" s="290" t="s">
        <v>300</v>
      </c>
      <c r="K12" s="290" t="s">
        <v>910</v>
      </c>
    </row>
    <row r="13" spans="1:11" ht="14.4" x14ac:dyDescent="0.25">
      <c r="A13" s="172" t="str">
        <f t="shared" si="0"/>
        <v>Brésil</v>
      </c>
      <c r="B13" s="173"/>
      <c r="C13" s="372"/>
      <c r="D13" s="372"/>
      <c r="E13" s="373"/>
      <c r="J13" s="290" t="s">
        <v>301</v>
      </c>
      <c r="K13" s="290" t="s">
        <v>911</v>
      </c>
    </row>
    <row r="14" spans="1:11" ht="14.4" x14ac:dyDescent="0.25">
      <c r="A14" s="172" t="str">
        <f t="shared" si="0"/>
        <v>Canada</v>
      </c>
      <c r="B14" s="173"/>
      <c r="C14" s="372"/>
      <c r="D14" s="372"/>
      <c r="E14" s="373"/>
      <c r="J14" s="290" t="s">
        <v>302</v>
      </c>
      <c r="K14" s="290" t="s">
        <v>912</v>
      </c>
    </row>
    <row r="15" spans="1:11" ht="14.4" x14ac:dyDescent="0.25">
      <c r="A15" s="172" t="str">
        <f t="shared" si="0"/>
        <v>Chine</v>
      </c>
      <c r="B15" s="173"/>
      <c r="C15" s="372"/>
      <c r="D15" s="372"/>
      <c r="E15" s="373"/>
      <c r="J15" s="290" t="s">
        <v>303</v>
      </c>
      <c r="K15" s="290" t="s">
        <v>913</v>
      </c>
    </row>
    <row r="16" spans="1:11" ht="14.4" x14ac:dyDescent="0.25">
      <c r="A16" s="172" t="str">
        <f t="shared" si="0"/>
        <v>Corée du sud</v>
      </c>
      <c r="B16" s="173"/>
      <c r="C16" s="372"/>
      <c r="D16" s="372"/>
      <c r="E16" s="373"/>
      <c r="J16" s="290" t="s">
        <v>304</v>
      </c>
      <c r="K16" s="290" t="s">
        <v>914</v>
      </c>
    </row>
    <row r="17" spans="1:11" ht="14.4" x14ac:dyDescent="0.25">
      <c r="A17" s="172" t="str">
        <f t="shared" si="0"/>
        <v>Espagne</v>
      </c>
      <c r="B17" s="173"/>
      <c r="C17" s="372"/>
      <c r="D17" s="372"/>
      <c r="E17" s="373"/>
      <c r="J17" s="290" t="s">
        <v>305</v>
      </c>
      <c r="K17" s="290" t="s">
        <v>305</v>
      </c>
    </row>
    <row r="18" spans="1:11" ht="14.4" x14ac:dyDescent="0.25">
      <c r="A18" s="172" t="str">
        <f t="shared" si="0"/>
        <v>États-Unis</v>
      </c>
      <c r="B18" s="173"/>
      <c r="C18" s="372"/>
      <c r="D18" s="372"/>
      <c r="E18" s="373"/>
      <c r="J18" s="290" t="s">
        <v>306</v>
      </c>
      <c r="K18" s="290" t="s">
        <v>915</v>
      </c>
    </row>
    <row r="19" spans="1:11" ht="14.4" x14ac:dyDescent="0.25">
      <c r="A19" s="172" t="str">
        <f t="shared" si="0"/>
        <v>France</v>
      </c>
      <c r="B19" s="173"/>
      <c r="C19" s="372"/>
      <c r="D19" s="372"/>
      <c r="E19" s="373"/>
      <c r="J19" s="290" t="s">
        <v>307</v>
      </c>
      <c r="K19" s="290" t="s">
        <v>916</v>
      </c>
    </row>
    <row r="20" spans="1:11" ht="14.4" x14ac:dyDescent="0.25">
      <c r="A20" s="172" t="str">
        <f t="shared" si="0"/>
        <v>Hong Kong SAR</v>
      </c>
      <c r="B20" s="173"/>
      <c r="C20" s="372"/>
      <c r="D20" s="372"/>
      <c r="E20" s="373"/>
      <c r="J20" s="290" t="s">
        <v>308</v>
      </c>
      <c r="K20" s="290" t="s">
        <v>917</v>
      </c>
    </row>
    <row r="21" spans="1:11" ht="14.4" x14ac:dyDescent="0.25">
      <c r="A21" s="172" t="str">
        <f t="shared" si="0"/>
        <v>Inde</v>
      </c>
      <c r="B21" s="173"/>
      <c r="C21" s="372"/>
      <c r="D21" s="372"/>
      <c r="E21" s="373"/>
      <c r="J21" s="290" t="s">
        <v>309</v>
      </c>
      <c r="K21" s="290" t="s">
        <v>918</v>
      </c>
    </row>
    <row r="22" spans="1:11" ht="14.4" x14ac:dyDescent="0.25">
      <c r="A22" s="172" t="str">
        <f t="shared" si="0"/>
        <v>Indonésie</v>
      </c>
      <c r="B22" s="173"/>
      <c r="C22" s="372"/>
      <c r="D22" s="372"/>
      <c r="E22" s="373"/>
      <c r="J22" s="290" t="s">
        <v>310</v>
      </c>
      <c r="K22" s="290" t="s">
        <v>310</v>
      </c>
    </row>
    <row r="23" spans="1:11" ht="14.4" x14ac:dyDescent="0.25">
      <c r="A23" s="172" t="str">
        <f t="shared" si="0"/>
        <v>Italie</v>
      </c>
      <c r="B23" s="173"/>
      <c r="C23" s="372"/>
      <c r="D23" s="372"/>
      <c r="E23" s="373"/>
      <c r="J23" s="290" t="s">
        <v>311</v>
      </c>
      <c r="K23" s="290" t="s">
        <v>311</v>
      </c>
    </row>
    <row r="24" spans="1:11" ht="14.4" x14ac:dyDescent="0.25">
      <c r="A24" s="172" t="str">
        <f t="shared" si="0"/>
        <v>Japon</v>
      </c>
      <c r="B24" s="173"/>
      <c r="C24" s="372"/>
      <c r="D24" s="372"/>
      <c r="E24" s="373"/>
      <c r="J24" s="290" t="s">
        <v>312</v>
      </c>
      <c r="K24" s="290" t="s">
        <v>919</v>
      </c>
    </row>
    <row r="25" spans="1:11" ht="14.4" x14ac:dyDescent="0.25">
      <c r="A25" s="172" t="str">
        <f t="shared" si="0"/>
        <v>Luxembourg</v>
      </c>
      <c r="B25" s="173"/>
      <c r="C25" s="372"/>
      <c r="D25" s="372"/>
      <c r="E25" s="373"/>
      <c r="J25" s="290" t="s">
        <v>313</v>
      </c>
      <c r="K25" s="290" t="s">
        <v>920</v>
      </c>
    </row>
    <row r="26" spans="1:11" ht="14.4" x14ac:dyDescent="0.25">
      <c r="A26" s="172" t="str">
        <f t="shared" si="0"/>
        <v>Mexique</v>
      </c>
      <c r="B26" s="173"/>
      <c r="C26" s="372"/>
      <c r="D26" s="372"/>
      <c r="E26" s="373"/>
      <c r="J26" s="290" t="s">
        <v>314</v>
      </c>
      <c r="K26" s="290" t="s">
        <v>921</v>
      </c>
    </row>
    <row r="27" spans="1:11" ht="14.4" x14ac:dyDescent="0.25">
      <c r="A27" s="172" t="str">
        <f t="shared" si="0"/>
        <v>Norvège</v>
      </c>
      <c r="B27" s="173"/>
      <c r="C27" s="372"/>
      <c r="D27" s="372"/>
      <c r="E27" s="373"/>
      <c r="J27" s="290" t="s">
        <v>315</v>
      </c>
      <c r="K27" s="290" t="s">
        <v>922</v>
      </c>
    </row>
    <row r="28" spans="1:11" ht="14.4" x14ac:dyDescent="0.25">
      <c r="A28" s="172" t="str">
        <f t="shared" si="0"/>
        <v>Pays-Bas</v>
      </c>
      <c r="B28" s="173"/>
      <c r="C28" s="372"/>
      <c r="D28" s="372"/>
      <c r="E28" s="373"/>
      <c r="J28" s="290" t="s">
        <v>316</v>
      </c>
      <c r="K28" s="290" t="s">
        <v>316</v>
      </c>
    </row>
    <row r="29" spans="1:11" ht="14.4" x14ac:dyDescent="0.25">
      <c r="A29" s="172" t="str">
        <f t="shared" si="0"/>
        <v>Royaume-Uni</v>
      </c>
      <c r="B29" s="173"/>
      <c r="C29" s="372"/>
      <c r="D29" s="372"/>
      <c r="E29" s="373"/>
      <c r="J29" s="290" t="s">
        <v>317</v>
      </c>
      <c r="K29" s="290" t="s">
        <v>923</v>
      </c>
    </row>
    <row r="30" spans="1:11" ht="14.4" x14ac:dyDescent="0.25">
      <c r="A30" s="172" t="str">
        <f t="shared" si="0"/>
        <v>Russie</v>
      </c>
      <c r="B30" s="173"/>
      <c r="C30" s="372"/>
      <c r="D30" s="372"/>
      <c r="E30" s="373"/>
      <c r="J30" s="290" t="s">
        <v>318</v>
      </c>
      <c r="K30" s="290" t="s">
        <v>924</v>
      </c>
    </row>
    <row r="31" spans="1:11" ht="14.4" x14ac:dyDescent="0.25">
      <c r="A31" s="172" t="str">
        <f t="shared" si="0"/>
        <v>Singapour</v>
      </c>
      <c r="B31" s="173"/>
      <c r="C31" s="372"/>
      <c r="D31" s="372"/>
      <c r="E31" s="373"/>
      <c r="J31" s="290" t="s">
        <v>319</v>
      </c>
      <c r="K31" s="290" t="s">
        <v>925</v>
      </c>
    </row>
    <row r="32" spans="1:11" ht="14.4" x14ac:dyDescent="0.25">
      <c r="A32" s="172" t="str">
        <f t="shared" si="0"/>
        <v>Suède</v>
      </c>
      <c r="B32" s="173"/>
      <c r="C32" s="372"/>
      <c r="D32" s="372"/>
      <c r="E32" s="373"/>
      <c r="J32" s="290" t="s">
        <v>320</v>
      </c>
      <c r="K32" s="290" t="s">
        <v>926</v>
      </c>
    </row>
    <row r="33" spans="1:11" ht="14.4" x14ac:dyDescent="0.25">
      <c r="A33" s="172" t="str">
        <f t="shared" si="0"/>
        <v>Suisse</v>
      </c>
      <c r="B33" s="173"/>
      <c r="C33" s="372"/>
      <c r="D33" s="372"/>
      <c r="E33" s="373"/>
      <c r="J33" s="290" t="s">
        <v>321</v>
      </c>
      <c r="K33" s="290" t="s">
        <v>927</v>
      </c>
    </row>
    <row r="34" spans="1:11" ht="13.5" customHeight="1" x14ac:dyDescent="0.25">
      <c r="A34" s="172" t="str">
        <f t="shared" si="0"/>
        <v>Turquie</v>
      </c>
      <c r="B34" s="173"/>
      <c r="C34" s="373"/>
      <c r="D34" s="374"/>
      <c r="E34" s="373"/>
      <c r="J34" s="290" t="s">
        <v>322</v>
      </c>
      <c r="K34" s="290" t="s">
        <v>928</v>
      </c>
    </row>
    <row r="35" spans="1:11" ht="14.4" x14ac:dyDescent="0.25">
      <c r="A35" s="174" t="str">
        <f t="shared" si="0"/>
        <v>b) Autres pays</v>
      </c>
      <c r="B35" s="175"/>
      <c r="C35" s="176"/>
      <c r="D35" s="177"/>
      <c r="E35" s="178"/>
      <c r="J35" s="290" t="s">
        <v>323</v>
      </c>
      <c r="K35" s="290" t="s">
        <v>929</v>
      </c>
    </row>
    <row r="36" spans="1:11" ht="32.25" customHeight="1" x14ac:dyDescent="0.25">
      <c r="A36" s="174" t="str">
        <f t="shared" si="0"/>
        <v>c) Total pour toutes les juridictions</v>
      </c>
      <c r="B36" s="309"/>
      <c r="C36" s="179"/>
      <c r="D36" s="245" t="s">
        <v>328</v>
      </c>
      <c r="E36" s="375"/>
      <c r="J36" s="290" t="s">
        <v>324</v>
      </c>
      <c r="K36" s="290" t="s">
        <v>930</v>
      </c>
    </row>
    <row r="37" spans="1:11" x14ac:dyDescent="0.25">
      <c r="B37" s="292"/>
      <c r="J37" s="290" t="s">
        <v>325</v>
      </c>
      <c r="K37" s="290" t="s">
        <v>931</v>
      </c>
    </row>
    <row r="38" spans="1:11" x14ac:dyDescent="0.25">
      <c r="J38" s="290" t="s">
        <v>326</v>
      </c>
      <c r="K38" s="290" t="s">
        <v>932</v>
      </c>
    </row>
    <row r="39" spans="1:11" x14ac:dyDescent="0.25">
      <c r="J39" s="290" t="s">
        <v>327</v>
      </c>
      <c r="K39" s="290" t="s">
        <v>933</v>
      </c>
    </row>
  </sheetData>
  <sheetProtection algorithmName="SHA-512" hashValue="4oINmvypotGrwWplCNgn8asO1lgWJdN4MQP2H+aoWJ68MNbTGwh8tYyJoVqapgJJgnO1RiOALUZDzDLcb7OvfA==" saltValue="rHx4rKAkh595yUcVPovATg==" spinCount="100000" sheet="1" objects="1" scenarios="1"/>
  <mergeCells count="2">
    <mergeCell ref="J1:K1"/>
    <mergeCell ref="A3:E3"/>
  </mergeCells>
  <dataValidations count="3">
    <dataValidation type="decimal" operator="greaterThanOrEqual" allowBlank="1" showInputMessage="1" showErrorMessage="1" sqref="B7:B36 C7:C34" xr:uid="{00000000-0002-0000-0600-000000000000}">
      <formula1>0</formula1>
    </dataValidation>
    <dataValidation type="decimal" allowBlank="1" showInputMessage="1" showErrorMessage="1" sqref="D7:E34" xr:uid="{00000000-0002-0000-0600-000001000000}">
      <formula1>-1000</formula1>
      <formula2>1000</formula2>
    </dataValidation>
    <dataValidation type="decimal" allowBlank="1" showInputMessage="1" showErrorMessage="1" error="La valeur doit être comprise entre 0% et 2,5%._x000a__x000a_The value must be between 0% and 2.5%." sqref="E36" xr:uid="{00000000-0002-0000-0600-000002000000}">
      <formula1>0</formula1>
      <formula2>0.025</formula2>
    </dataValidation>
  </dataValidations>
  <hyperlinks>
    <hyperlink ref="A2" location="'Liste tableaux-Schedule Listing'!A1" tooltip="Section 3" display="Retour à la liste des tableaux" xr:uid="{00000000-0004-0000-0600-000000000000}"/>
  </hyperlinks>
  <pageMargins left="0.70866141732283505" right="0.70866141732283505" top="0.74803149606299202" bottom="0.74803149606299202" header="0.31496062992126" footer="0.31496062992126"/>
  <pageSetup scale="99" orientation="portrait" r:id="rId1"/>
  <headerFooter>
    <oddFooter>&amp;L&amp;8Autorité des marchés financiers
Avril 2019&amp;C 49. Coussin contracyclique&amp;RPage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6219C-F433-496C-AABE-07B151F453E0}">
  <sheetPr codeName="Validation"/>
  <dimension ref="A1:I353"/>
  <sheetViews>
    <sheetView zoomScale="85" zoomScaleNormal="85" workbookViewId="0">
      <pane ySplit="1" topLeftCell="A2" activePane="bottomLeft" state="frozen"/>
      <selection pane="bottomLeft" activeCell="B325" sqref="B1:B1048576"/>
    </sheetView>
  </sheetViews>
  <sheetFormatPr baseColWidth="10" defaultColWidth="11.44140625" defaultRowHeight="13.2" x14ac:dyDescent="0.25"/>
  <cols>
    <col min="1" max="1" width="13.88671875" style="297" bestFit="1" customWidth="1"/>
    <col min="2" max="2" width="72.109375" style="297" bestFit="1" customWidth="1"/>
    <col min="3" max="3" width="72.109375" style="297" customWidth="1"/>
    <col min="4" max="4" width="23.33203125" style="297" customWidth="1"/>
    <col min="5" max="5" width="27.109375" style="297" bestFit="1" customWidth="1"/>
    <col min="6" max="6" width="15.44140625" style="297" bestFit="1" customWidth="1"/>
    <col min="7" max="7" width="20.88671875" style="297" bestFit="1" customWidth="1"/>
    <col min="8" max="8" width="19.44140625" style="297" bestFit="1" customWidth="1"/>
    <col min="9" max="9" width="45.44140625" style="294" hidden="1" customWidth="1"/>
    <col min="10" max="16384" width="11.44140625" style="294"/>
  </cols>
  <sheetData>
    <row r="1" spans="1:9" ht="13.8" thickBot="1" x14ac:dyDescent="0.3">
      <c r="A1" s="293" t="str">
        <f>IF(Lang=LangEn,"No.","Numéro")</f>
        <v>Numéro</v>
      </c>
      <c r="B1" s="191" t="str">
        <f>IF(Lang=LangEn,"Rules (FR)","Règles (FR)")</f>
        <v>Règles (FR)</v>
      </c>
      <c r="C1" s="191" t="str">
        <f>IF(Lang=LangEn,"Rules (EN)","Règles (AN)")</f>
        <v>Règles (AN)</v>
      </c>
      <c r="D1" s="180" t="str">
        <f>IF(Lang=LangEn,"Values obtained","Valeurs obtenues")</f>
        <v>Valeurs obtenues</v>
      </c>
      <c r="E1" s="181" t="str">
        <f>IF(Lang=LangEn,"Comparative values","Valeurs comparatives")</f>
        <v>Valeurs comparatives</v>
      </c>
      <c r="F1" s="192" t="str">
        <f>IF(Lang=LangEn,"Results","Résultats")</f>
        <v>Résultats</v>
      </c>
      <c r="G1" s="192" t="str">
        <f>IF(Lang=LangEn,"Alert level","Niveau d'alerte")</f>
        <v>Niveau d'alerte</v>
      </c>
      <c r="H1" s="192" t="str">
        <f>IF(Lang=LangEn,"Message (EN)","Message (FR)")</f>
        <v>Message (FR)</v>
      </c>
      <c r="I1" s="294" t="s">
        <v>980</v>
      </c>
    </row>
    <row r="2" spans="1:9" x14ac:dyDescent="0.25">
      <c r="A2" s="250">
        <v>1</v>
      </c>
      <c r="B2" s="250" t="s">
        <v>1013</v>
      </c>
      <c r="C2" s="250" t="s">
        <v>1013</v>
      </c>
      <c r="D2" s="250">
        <f>DPA_F100001</f>
        <v>0</v>
      </c>
      <c r="E2" s="250" t="e">
        <f>DPA_F100002/(0.85*DPA_F100005+DPA_F100006)*100</f>
        <v>#DIV/0!</v>
      </c>
      <c r="F2" s="295" t="e">
        <f>IF(ABS(D2-E2)&lt;=10,0,1)</f>
        <v>#DIV/0!</v>
      </c>
      <c r="G2" s="295" t="s">
        <v>22</v>
      </c>
      <c r="H2" s="250" t="str">
        <f t="shared" ref="H2:H10" si="0">IF(Lang=LangEn,"Tab 1","Onglet 1")</f>
        <v>Onglet 1</v>
      </c>
      <c r="I2" s="294">
        <f>IFERROR(F2,IF(ERROR.TYPE(F2)=2,2,1))</f>
        <v>2</v>
      </c>
    </row>
    <row r="3" spans="1:9" x14ac:dyDescent="0.25">
      <c r="A3" s="250">
        <v>2</v>
      </c>
      <c r="B3" s="250" t="s">
        <v>976</v>
      </c>
      <c r="C3" s="250" t="s">
        <v>976</v>
      </c>
      <c r="D3" s="250">
        <f>DPA_F100002</f>
        <v>0</v>
      </c>
      <c r="E3" s="250">
        <f>DPA_F300046</f>
        <v>0</v>
      </c>
      <c r="F3" s="295">
        <f>IF(ABS(D3-E3)&lt;=10,0,1)</f>
        <v>0</v>
      </c>
      <c r="G3" s="295" t="s">
        <v>22</v>
      </c>
      <c r="H3" s="250" t="str">
        <f t="shared" si="0"/>
        <v>Onglet 1</v>
      </c>
      <c r="I3" s="294">
        <f t="shared" ref="I3:I66" si="1">IFERROR(F3,IF(ERROR.TYPE(F3)=2,2,1))</f>
        <v>0</v>
      </c>
    </row>
    <row r="4" spans="1:9" ht="13.8" x14ac:dyDescent="0.3">
      <c r="A4" s="250">
        <v>3</v>
      </c>
      <c r="B4" s="250" t="s">
        <v>329</v>
      </c>
      <c r="C4" s="250" t="s">
        <v>329</v>
      </c>
      <c r="D4" s="250">
        <f>DPA_F100003</f>
        <v>0</v>
      </c>
      <c r="E4" s="250">
        <v>0</v>
      </c>
      <c r="F4" s="250">
        <f>IF(D4&gt;=E4,0,1)</f>
        <v>0</v>
      </c>
      <c r="G4" s="295" t="s">
        <v>22</v>
      </c>
      <c r="H4" s="250" t="str">
        <f t="shared" si="0"/>
        <v>Onglet 1</v>
      </c>
      <c r="I4" s="294">
        <f t="shared" si="1"/>
        <v>0</v>
      </c>
    </row>
    <row r="5" spans="1:9" x14ac:dyDescent="0.25">
      <c r="A5" s="250">
        <v>4</v>
      </c>
      <c r="B5" s="250" t="s">
        <v>330</v>
      </c>
      <c r="C5" s="250" t="s">
        <v>330</v>
      </c>
      <c r="D5" s="250">
        <f>DPA_F100004</f>
        <v>0</v>
      </c>
      <c r="E5" s="250">
        <f>DPA_F300024-DPA_F300046</f>
        <v>0</v>
      </c>
      <c r="F5" s="295">
        <f t="shared" ref="F5:F7" si="2">IF(ABS(D5-E5)&lt;=10,0,1)</f>
        <v>0</v>
      </c>
      <c r="G5" s="295" t="s">
        <v>22</v>
      </c>
      <c r="H5" s="250" t="str">
        <f t="shared" si="0"/>
        <v>Onglet 1</v>
      </c>
      <c r="I5" s="294">
        <f t="shared" si="1"/>
        <v>0</v>
      </c>
    </row>
    <row r="6" spans="1:9" x14ac:dyDescent="0.25">
      <c r="A6" s="250">
        <v>5</v>
      </c>
      <c r="B6" s="250" t="s">
        <v>331</v>
      </c>
      <c r="C6" s="250" t="s">
        <v>331</v>
      </c>
      <c r="D6" s="250">
        <f>DPA_F100005</f>
        <v>0</v>
      </c>
      <c r="E6" s="250">
        <f>DPA_F100003-DPA_F100004</f>
        <v>0</v>
      </c>
      <c r="F6" s="295">
        <f t="shared" si="2"/>
        <v>0</v>
      </c>
      <c r="G6" s="295" t="s">
        <v>22</v>
      </c>
      <c r="H6" s="250" t="str">
        <f t="shared" si="0"/>
        <v>Onglet 1</v>
      </c>
      <c r="I6" s="294">
        <f t="shared" si="1"/>
        <v>0</v>
      </c>
    </row>
    <row r="7" spans="1:9" x14ac:dyDescent="0.25">
      <c r="A7" s="250">
        <v>6</v>
      </c>
      <c r="B7" s="296" t="s">
        <v>332</v>
      </c>
      <c r="C7" s="296" t="s">
        <v>969</v>
      </c>
      <c r="D7" s="250">
        <f>DPA_F100006</f>
        <v>0</v>
      </c>
      <c r="E7" s="250">
        <f>IF(DPA_F200183=0,DPA_F200005*12.5,DPA_F200183*12.5)</f>
        <v>0</v>
      </c>
      <c r="F7" s="295">
        <f t="shared" si="2"/>
        <v>0</v>
      </c>
      <c r="G7" s="295" t="s">
        <v>22</v>
      </c>
      <c r="H7" s="250" t="str">
        <f t="shared" si="0"/>
        <v>Onglet 1</v>
      </c>
      <c r="I7" s="294">
        <f t="shared" si="1"/>
        <v>0</v>
      </c>
    </row>
    <row r="8" spans="1:9" x14ac:dyDescent="0.25">
      <c r="A8" s="250">
        <v>7</v>
      </c>
      <c r="B8" s="250" t="s">
        <v>333</v>
      </c>
      <c r="C8" s="250" t="s">
        <v>333</v>
      </c>
      <c r="D8" s="250">
        <f>DPA_F100007</f>
        <v>0</v>
      </c>
      <c r="E8" s="250">
        <v>10.5</v>
      </c>
      <c r="F8" s="250">
        <f t="shared" ref="F8:F13" si="3">IF(D8&gt;=E8,0,1)</f>
        <v>1</v>
      </c>
      <c r="G8" s="295" t="s">
        <v>22</v>
      </c>
      <c r="H8" s="250" t="str">
        <f t="shared" si="0"/>
        <v>Onglet 1</v>
      </c>
      <c r="I8" s="294">
        <f t="shared" si="1"/>
        <v>1</v>
      </c>
    </row>
    <row r="9" spans="1:9" x14ac:dyDescent="0.25">
      <c r="A9" s="250">
        <v>8</v>
      </c>
      <c r="B9" s="250" t="s">
        <v>334</v>
      </c>
      <c r="C9" s="250" t="s">
        <v>334</v>
      </c>
      <c r="D9" s="250">
        <f>DPA_F100008</f>
        <v>0</v>
      </c>
      <c r="E9" s="250">
        <v>0</v>
      </c>
      <c r="F9" s="250">
        <f t="shared" si="3"/>
        <v>0</v>
      </c>
      <c r="G9" s="295" t="s">
        <v>22</v>
      </c>
      <c r="H9" s="250" t="str">
        <f t="shared" si="0"/>
        <v>Onglet 1</v>
      </c>
      <c r="I9" s="294">
        <f t="shared" si="1"/>
        <v>0</v>
      </c>
    </row>
    <row r="10" spans="1:9" x14ac:dyDescent="0.25">
      <c r="A10" s="250">
        <v>9</v>
      </c>
      <c r="B10" s="250" t="s">
        <v>335</v>
      </c>
      <c r="C10" s="250" t="s">
        <v>335</v>
      </c>
      <c r="D10" s="250">
        <f>DPA_F100009</f>
        <v>0</v>
      </c>
      <c r="E10" s="250">
        <v>0</v>
      </c>
      <c r="F10" s="250">
        <f t="shared" si="3"/>
        <v>0</v>
      </c>
      <c r="G10" s="295" t="s">
        <v>22</v>
      </c>
      <c r="H10" s="250" t="str">
        <f t="shared" si="0"/>
        <v>Onglet 1</v>
      </c>
      <c r="I10" s="294">
        <f t="shared" si="1"/>
        <v>0</v>
      </c>
    </row>
    <row r="11" spans="1:9" x14ac:dyDescent="0.25">
      <c r="A11" s="250">
        <v>10</v>
      </c>
      <c r="B11" s="250" t="s">
        <v>336</v>
      </c>
      <c r="C11" s="250" t="s">
        <v>336</v>
      </c>
      <c r="D11" s="250">
        <f>DPA_F200001</f>
        <v>0</v>
      </c>
      <c r="E11" s="250">
        <v>0</v>
      </c>
      <c r="F11" s="250">
        <f t="shared" si="3"/>
        <v>0</v>
      </c>
      <c r="G11" s="295" t="s">
        <v>22</v>
      </c>
      <c r="H11" s="250" t="str">
        <f t="shared" ref="H11:H74" si="4">IF(Lang=LangEn,"Tab 2","Onglet 2")</f>
        <v>Onglet 2</v>
      </c>
      <c r="I11" s="294">
        <f t="shared" si="1"/>
        <v>0</v>
      </c>
    </row>
    <row r="12" spans="1:9" x14ac:dyDescent="0.25">
      <c r="A12" s="250">
        <v>11</v>
      </c>
      <c r="B12" s="250" t="s">
        <v>337</v>
      </c>
      <c r="C12" s="250" t="s">
        <v>337</v>
      </c>
      <c r="D12" s="250">
        <f>DPA_F200002</f>
        <v>0</v>
      </c>
      <c r="E12" s="250">
        <v>0</v>
      </c>
      <c r="F12" s="250">
        <f t="shared" si="3"/>
        <v>0</v>
      </c>
      <c r="G12" s="295" t="s">
        <v>22</v>
      </c>
      <c r="H12" s="250" t="str">
        <f t="shared" si="4"/>
        <v>Onglet 2</v>
      </c>
      <c r="I12" s="294">
        <f t="shared" si="1"/>
        <v>0</v>
      </c>
    </row>
    <row r="13" spans="1:9" x14ac:dyDescent="0.25">
      <c r="A13" s="250">
        <v>12</v>
      </c>
      <c r="B13" s="250" t="s">
        <v>338</v>
      </c>
      <c r="C13" s="250" t="s">
        <v>338</v>
      </c>
      <c r="D13" s="250">
        <f>DPA_F200003</f>
        <v>0</v>
      </c>
      <c r="E13" s="250">
        <v>0</v>
      </c>
      <c r="F13" s="250">
        <f t="shared" si="3"/>
        <v>0</v>
      </c>
      <c r="G13" s="295" t="s">
        <v>22</v>
      </c>
      <c r="H13" s="250" t="str">
        <f t="shared" si="4"/>
        <v>Onglet 2</v>
      </c>
      <c r="I13" s="294">
        <f t="shared" si="1"/>
        <v>0</v>
      </c>
    </row>
    <row r="14" spans="1:9" x14ac:dyDescent="0.25">
      <c r="A14" s="250">
        <v>13</v>
      </c>
      <c r="B14" s="250" t="s">
        <v>978</v>
      </c>
      <c r="C14" s="250" t="s">
        <v>978</v>
      </c>
      <c r="D14" s="250">
        <f>DPA_F200004</f>
        <v>0</v>
      </c>
      <c r="E14" s="250">
        <f>(DPA_F200001+DPA_F200002+DPA_F200003)/3</f>
        <v>0</v>
      </c>
      <c r="F14" s="295">
        <f t="shared" ref="F14:F15" si="5">IF(ABS(D14-E14)&lt;=10,0,1)</f>
        <v>0</v>
      </c>
      <c r="G14" s="295" t="s">
        <v>22</v>
      </c>
      <c r="H14" s="250" t="str">
        <f t="shared" si="4"/>
        <v>Onglet 2</v>
      </c>
      <c r="I14" s="294">
        <f t="shared" si="1"/>
        <v>0</v>
      </c>
    </row>
    <row r="15" spans="1:9" x14ac:dyDescent="0.25">
      <c r="A15" s="250">
        <v>14</v>
      </c>
      <c r="B15" s="250" t="s">
        <v>339</v>
      </c>
      <c r="C15" s="250" t="s">
        <v>339</v>
      </c>
      <c r="D15" s="250">
        <f>DPA_F200005</f>
        <v>0</v>
      </c>
      <c r="E15" s="250">
        <f>(0.15*DPA_F200004)</f>
        <v>0</v>
      </c>
      <c r="F15" s="295">
        <f t="shared" si="5"/>
        <v>0</v>
      </c>
      <c r="G15" s="295" t="s">
        <v>22</v>
      </c>
      <c r="H15" s="250" t="str">
        <f t="shared" si="4"/>
        <v>Onglet 2</v>
      </c>
      <c r="I15" s="294">
        <f t="shared" si="1"/>
        <v>0</v>
      </c>
    </row>
    <row r="16" spans="1:9" x14ac:dyDescent="0.25">
      <c r="A16" s="250">
        <v>15</v>
      </c>
      <c r="B16" s="250" t="s">
        <v>340</v>
      </c>
      <c r="C16" s="250" t="s">
        <v>340</v>
      </c>
      <c r="D16" s="250">
        <f>DPA_F200006</f>
        <v>0</v>
      </c>
      <c r="E16" s="250">
        <v>0</v>
      </c>
      <c r="F16" s="250">
        <f t="shared" ref="F16:F19" si="6">IF(D16&gt;=E16,0,1)</f>
        <v>0</v>
      </c>
      <c r="G16" s="295" t="s">
        <v>22</v>
      </c>
      <c r="H16" s="250" t="str">
        <f t="shared" si="4"/>
        <v>Onglet 2</v>
      </c>
      <c r="I16" s="294">
        <f t="shared" si="1"/>
        <v>0</v>
      </c>
    </row>
    <row r="17" spans="1:9" x14ac:dyDescent="0.25">
      <c r="A17" s="250">
        <v>16</v>
      </c>
      <c r="B17" s="250" t="s">
        <v>341</v>
      </c>
      <c r="C17" s="250" t="s">
        <v>341</v>
      </c>
      <c r="D17" s="250">
        <f>DPA_F200007</f>
        <v>0</v>
      </c>
      <c r="E17" s="250">
        <v>0</v>
      </c>
      <c r="F17" s="250">
        <f t="shared" si="6"/>
        <v>0</v>
      </c>
      <c r="G17" s="295" t="s">
        <v>22</v>
      </c>
      <c r="H17" s="250" t="str">
        <f t="shared" si="4"/>
        <v>Onglet 2</v>
      </c>
      <c r="I17" s="294">
        <f t="shared" si="1"/>
        <v>0</v>
      </c>
    </row>
    <row r="18" spans="1:9" x14ac:dyDescent="0.25">
      <c r="A18" s="250">
        <v>17</v>
      </c>
      <c r="B18" s="250" t="s">
        <v>342</v>
      </c>
      <c r="C18" s="250" t="s">
        <v>342</v>
      </c>
      <c r="D18" s="250">
        <f>DPA_F200008</f>
        <v>0</v>
      </c>
      <c r="E18" s="250">
        <v>0</v>
      </c>
      <c r="F18" s="250">
        <f t="shared" si="6"/>
        <v>0</v>
      </c>
      <c r="G18" s="295" t="s">
        <v>22</v>
      </c>
      <c r="H18" s="250" t="str">
        <f t="shared" si="4"/>
        <v>Onglet 2</v>
      </c>
      <c r="I18" s="294">
        <f t="shared" si="1"/>
        <v>0</v>
      </c>
    </row>
    <row r="19" spans="1:9" x14ac:dyDescent="0.25">
      <c r="A19" s="250">
        <v>18</v>
      </c>
      <c r="B19" s="250" t="s">
        <v>343</v>
      </c>
      <c r="C19" s="250" t="s">
        <v>343</v>
      </c>
      <c r="D19" s="250">
        <f>DPA_F200009</f>
        <v>0</v>
      </c>
      <c r="E19" s="250">
        <v>0</v>
      </c>
      <c r="F19" s="250">
        <f t="shared" si="6"/>
        <v>0</v>
      </c>
      <c r="G19" s="295" t="s">
        <v>22</v>
      </c>
      <c r="H19" s="250" t="str">
        <f t="shared" si="4"/>
        <v>Onglet 2</v>
      </c>
      <c r="I19" s="294">
        <f t="shared" si="1"/>
        <v>0</v>
      </c>
    </row>
    <row r="20" spans="1:9" x14ac:dyDescent="0.25">
      <c r="A20" s="250">
        <v>19</v>
      </c>
      <c r="B20" s="250" t="s">
        <v>979</v>
      </c>
      <c r="C20" s="250" t="s">
        <v>979</v>
      </c>
      <c r="D20" s="250">
        <f>DPA_F200009</f>
        <v>0</v>
      </c>
      <c r="E20" s="250">
        <f>(DPA_F200006+DPA_F200007+DPA_F200008)/3</f>
        <v>0</v>
      </c>
      <c r="F20" s="295">
        <f>IF(ABS(D20-E20)&lt;=10,0,1)</f>
        <v>0</v>
      </c>
      <c r="G20" s="295" t="s">
        <v>22</v>
      </c>
      <c r="H20" s="250" t="str">
        <f t="shared" si="4"/>
        <v>Onglet 2</v>
      </c>
      <c r="I20" s="294">
        <f t="shared" si="1"/>
        <v>0</v>
      </c>
    </row>
    <row r="21" spans="1:9" x14ac:dyDescent="0.25">
      <c r="A21" s="250">
        <v>20</v>
      </c>
      <c r="B21" s="250" t="s">
        <v>344</v>
      </c>
      <c r="C21" s="250" t="s">
        <v>344</v>
      </c>
      <c r="D21" s="250">
        <f>DPA_F200010</f>
        <v>0</v>
      </c>
      <c r="E21" s="250">
        <v>0</v>
      </c>
      <c r="F21" s="250">
        <f>IF(D21&gt;=E21,0,1)</f>
        <v>0</v>
      </c>
      <c r="G21" s="295" t="s">
        <v>22</v>
      </c>
      <c r="H21" s="250" t="str">
        <f t="shared" si="4"/>
        <v>Onglet 2</v>
      </c>
      <c r="I21" s="294">
        <f t="shared" si="1"/>
        <v>0</v>
      </c>
    </row>
    <row r="22" spans="1:9" x14ac:dyDescent="0.25">
      <c r="A22" s="250">
        <v>21</v>
      </c>
      <c r="B22" s="250" t="s">
        <v>345</v>
      </c>
      <c r="C22" s="250" t="s">
        <v>345</v>
      </c>
      <c r="D22" s="250">
        <f>DPA_F200010</f>
        <v>0</v>
      </c>
      <c r="E22" s="250">
        <f>DPA_F200009*0.0225</f>
        <v>0</v>
      </c>
      <c r="F22" s="295">
        <f>IF(ABS(D22-E22)&lt;=10,0,1)</f>
        <v>0</v>
      </c>
      <c r="G22" s="295" t="s">
        <v>22</v>
      </c>
      <c r="H22" s="250" t="str">
        <f t="shared" si="4"/>
        <v>Onglet 2</v>
      </c>
      <c r="I22" s="294">
        <f t="shared" si="1"/>
        <v>0</v>
      </c>
    </row>
    <row r="23" spans="1:9" x14ac:dyDescent="0.25">
      <c r="A23" s="250">
        <v>22</v>
      </c>
      <c r="B23" s="250" t="s">
        <v>346</v>
      </c>
      <c r="C23" s="250" t="s">
        <v>346</v>
      </c>
      <c r="D23" s="250">
        <f>DPA_F200011</f>
        <v>0</v>
      </c>
      <c r="E23" s="250">
        <v>0</v>
      </c>
      <c r="F23" s="250">
        <f t="shared" ref="F23:F29" si="7">IF(D23&gt;=E23,0,1)</f>
        <v>0</v>
      </c>
      <c r="G23" s="295" t="s">
        <v>22</v>
      </c>
      <c r="H23" s="250" t="str">
        <f t="shared" si="4"/>
        <v>Onglet 2</v>
      </c>
      <c r="I23" s="294">
        <f t="shared" si="1"/>
        <v>0</v>
      </c>
    </row>
    <row r="24" spans="1:9" x14ac:dyDescent="0.25">
      <c r="A24" s="250">
        <v>23</v>
      </c>
      <c r="B24" s="250" t="s">
        <v>347</v>
      </c>
      <c r="C24" s="250" t="s">
        <v>347</v>
      </c>
      <c r="D24" s="250">
        <f>DPA_F200012</f>
        <v>0</v>
      </c>
      <c r="E24" s="250">
        <v>0</v>
      </c>
      <c r="F24" s="250">
        <f t="shared" si="7"/>
        <v>0</v>
      </c>
      <c r="G24" s="295" t="s">
        <v>22</v>
      </c>
      <c r="H24" s="250" t="str">
        <f t="shared" si="4"/>
        <v>Onglet 2</v>
      </c>
      <c r="I24" s="294">
        <f t="shared" si="1"/>
        <v>0</v>
      </c>
    </row>
    <row r="25" spans="1:9" x14ac:dyDescent="0.25">
      <c r="A25" s="250">
        <v>24</v>
      </c>
      <c r="B25" s="250" t="s">
        <v>348</v>
      </c>
      <c r="C25" s="250" t="s">
        <v>348</v>
      </c>
      <c r="D25" s="250">
        <f>DPA_F200013</f>
        <v>0</v>
      </c>
      <c r="E25" s="250">
        <v>0</v>
      </c>
      <c r="F25" s="250">
        <f t="shared" si="7"/>
        <v>0</v>
      </c>
      <c r="G25" s="295" t="s">
        <v>22</v>
      </c>
      <c r="H25" s="250" t="str">
        <f t="shared" si="4"/>
        <v>Onglet 2</v>
      </c>
      <c r="I25" s="294">
        <f t="shared" si="1"/>
        <v>0</v>
      </c>
    </row>
    <row r="26" spans="1:9" x14ac:dyDescent="0.25">
      <c r="A26" s="250">
        <v>25</v>
      </c>
      <c r="B26" s="250" t="s">
        <v>349</v>
      </c>
      <c r="C26" s="250" t="s">
        <v>349</v>
      </c>
      <c r="D26" s="250">
        <f>DPA_F200014</f>
        <v>0</v>
      </c>
      <c r="E26" s="250">
        <v>0</v>
      </c>
      <c r="F26" s="250">
        <f t="shared" si="7"/>
        <v>0</v>
      </c>
      <c r="G26" s="295" t="s">
        <v>22</v>
      </c>
      <c r="H26" s="250" t="str">
        <f t="shared" si="4"/>
        <v>Onglet 2</v>
      </c>
      <c r="I26" s="294">
        <f t="shared" si="1"/>
        <v>0</v>
      </c>
    </row>
    <row r="27" spans="1:9" x14ac:dyDescent="0.25">
      <c r="A27" s="250">
        <v>26</v>
      </c>
      <c r="B27" s="250" t="s">
        <v>350</v>
      </c>
      <c r="C27" s="250" t="s">
        <v>350</v>
      </c>
      <c r="D27" s="250">
        <f>DPA_F200015</f>
        <v>0</v>
      </c>
      <c r="E27" s="250">
        <v>0</v>
      </c>
      <c r="F27" s="250">
        <f t="shared" si="7"/>
        <v>0</v>
      </c>
      <c r="G27" s="295" t="s">
        <v>22</v>
      </c>
      <c r="H27" s="250" t="str">
        <f t="shared" si="4"/>
        <v>Onglet 2</v>
      </c>
      <c r="I27" s="294">
        <f t="shared" si="1"/>
        <v>0</v>
      </c>
    </row>
    <row r="28" spans="1:9" x14ac:dyDescent="0.25">
      <c r="A28" s="250">
        <v>27</v>
      </c>
      <c r="B28" s="250" t="s">
        <v>351</v>
      </c>
      <c r="C28" s="250" t="s">
        <v>351</v>
      </c>
      <c r="D28" s="250">
        <f>DPA_F200016</f>
        <v>0</v>
      </c>
      <c r="E28" s="250">
        <v>0</v>
      </c>
      <c r="F28" s="250">
        <f t="shared" si="7"/>
        <v>0</v>
      </c>
      <c r="G28" s="295" t="s">
        <v>22</v>
      </c>
      <c r="H28" s="250" t="str">
        <f t="shared" si="4"/>
        <v>Onglet 2</v>
      </c>
      <c r="I28" s="294">
        <f t="shared" si="1"/>
        <v>0</v>
      </c>
    </row>
    <row r="29" spans="1:9" x14ac:dyDescent="0.25">
      <c r="A29" s="250">
        <v>28</v>
      </c>
      <c r="B29" s="250" t="s">
        <v>352</v>
      </c>
      <c r="C29" s="250" t="s">
        <v>352</v>
      </c>
      <c r="D29" s="250">
        <f>DPA_F200017</f>
        <v>0</v>
      </c>
      <c r="E29" s="250">
        <v>0</v>
      </c>
      <c r="F29" s="250">
        <f t="shared" si="7"/>
        <v>0</v>
      </c>
      <c r="G29" s="295" t="s">
        <v>22</v>
      </c>
      <c r="H29" s="250" t="str">
        <f t="shared" si="4"/>
        <v>Onglet 2</v>
      </c>
      <c r="I29" s="294">
        <f t="shared" si="1"/>
        <v>0</v>
      </c>
    </row>
    <row r="30" spans="1:9" x14ac:dyDescent="0.25">
      <c r="A30" s="250">
        <v>29</v>
      </c>
      <c r="B30" s="250" t="s">
        <v>353</v>
      </c>
      <c r="C30" s="250" t="s">
        <v>353</v>
      </c>
      <c r="D30" s="250">
        <f>DPA_F200017</f>
        <v>0</v>
      </c>
      <c r="E30" s="250">
        <f>DPA_F200011-DPA_F200014</f>
        <v>0</v>
      </c>
      <c r="F30" s="295">
        <f>IF(ABS(D30-E30)&lt;=10,0,1)</f>
        <v>0</v>
      </c>
      <c r="G30" s="295" t="s">
        <v>22</v>
      </c>
      <c r="H30" s="250" t="str">
        <f t="shared" si="4"/>
        <v>Onglet 2</v>
      </c>
      <c r="I30" s="294">
        <f t="shared" si="1"/>
        <v>0</v>
      </c>
    </row>
    <row r="31" spans="1:9" x14ac:dyDescent="0.25">
      <c r="A31" s="250">
        <v>30</v>
      </c>
      <c r="B31" s="250" t="s">
        <v>354</v>
      </c>
      <c r="C31" s="250" t="s">
        <v>354</v>
      </c>
      <c r="D31" s="250">
        <f>DPA_F200018</f>
        <v>0</v>
      </c>
      <c r="E31" s="250">
        <v>0</v>
      </c>
      <c r="F31" s="250">
        <f>IF(D31&gt;=E31,0,1)</f>
        <v>0</v>
      </c>
      <c r="G31" s="295" t="s">
        <v>22</v>
      </c>
      <c r="H31" s="250" t="str">
        <f t="shared" si="4"/>
        <v>Onglet 2</v>
      </c>
      <c r="I31" s="294">
        <f t="shared" si="1"/>
        <v>0</v>
      </c>
    </row>
    <row r="32" spans="1:9" x14ac:dyDescent="0.25">
      <c r="A32" s="250">
        <v>31</v>
      </c>
      <c r="B32" s="250" t="s">
        <v>355</v>
      </c>
      <c r="C32" s="250" t="s">
        <v>355</v>
      </c>
      <c r="D32" s="250">
        <f>DPA_F200018</f>
        <v>0</v>
      </c>
      <c r="E32" s="250">
        <f>DPA_F200012-DPA_F200015</f>
        <v>0</v>
      </c>
      <c r="F32" s="295">
        <f>IF(ABS(D32-E32)&lt;=10,0,1)</f>
        <v>0</v>
      </c>
      <c r="G32" s="295" t="s">
        <v>22</v>
      </c>
      <c r="H32" s="250" t="str">
        <f t="shared" si="4"/>
        <v>Onglet 2</v>
      </c>
      <c r="I32" s="294">
        <f t="shared" si="1"/>
        <v>0</v>
      </c>
    </row>
    <row r="33" spans="1:9" x14ac:dyDescent="0.25">
      <c r="A33" s="250">
        <v>32</v>
      </c>
      <c r="B33" s="250" t="s">
        <v>356</v>
      </c>
      <c r="C33" s="250" t="s">
        <v>356</v>
      </c>
      <c r="D33" s="250">
        <f>DPA_F200019</f>
        <v>0</v>
      </c>
      <c r="E33" s="250">
        <v>0</v>
      </c>
      <c r="F33" s="250">
        <f>IF(D33&gt;=E33,0,1)</f>
        <v>0</v>
      </c>
      <c r="G33" s="295" t="s">
        <v>22</v>
      </c>
      <c r="H33" s="250" t="str">
        <f t="shared" si="4"/>
        <v>Onglet 2</v>
      </c>
      <c r="I33" s="294">
        <f t="shared" si="1"/>
        <v>0</v>
      </c>
    </row>
    <row r="34" spans="1:9" x14ac:dyDescent="0.25">
      <c r="A34" s="250">
        <v>33</v>
      </c>
      <c r="B34" s="250" t="s">
        <v>357</v>
      </c>
      <c r="C34" s="250" t="s">
        <v>357</v>
      </c>
      <c r="D34" s="250">
        <f>DPA_F200019</f>
        <v>0</v>
      </c>
      <c r="E34" s="250">
        <f>DPA_F200013-DPA_F200016</f>
        <v>0</v>
      </c>
      <c r="F34" s="295">
        <f>IF(ABS(D34-E34)&lt;=10,0,1)</f>
        <v>0</v>
      </c>
      <c r="G34" s="295" t="s">
        <v>22</v>
      </c>
      <c r="H34" s="250" t="str">
        <f t="shared" si="4"/>
        <v>Onglet 2</v>
      </c>
      <c r="I34" s="294">
        <f t="shared" si="1"/>
        <v>0</v>
      </c>
    </row>
    <row r="35" spans="1:9" x14ac:dyDescent="0.25">
      <c r="A35" s="250">
        <v>34</v>
      </c>
      <c r="B35" s="250" t="s">
        <v>358</v>
      </c>
      <c r="C35" s="250" t="s">
        <v>358</v>
      </c>
      <c r="D35" s="250">
        <f>DPA_F200020</f>
        <v>0</v>
      </c>
      <c r="E35" s="250">
        <v>0</v>
      </c>
      <c r="F35" s="250">
        <f>IF(D35&gt;=E35,0,1)</f>
        <v>0</v>
      </c>
      <c r="G35" s="295" t="s">
        <v>22</v>
      </c>
      <c r="H35" s="250" t="str">
        <f t="shared" si="4"/>
        <v>Onglet 2</v>
      </c>
      <c r="I35" s="294">
        <f t="shared" si="1"/>
        <v>0</v>
      </c>
    </row>
    <row r="36" spans="1:9" x14ac:dyDescent="0.25">
      <c r="A36" s="250">
        <v>35</v>
      </c>
      <c r="B36" s="250" t="s">
        <v>359</v>
      </c>
      <c r="C36" s="250" t="s">
        <v>359</v>
      </c>
      <c r="D36" s="250">
        <f>DPA_F200020</f>
        <v>0</v>
      </c>
      <c r="E36" s="250">
        <f>(DPA_F200017+DPA_F200018+DPA_F200019)/3</f>
        <v>0</v>
      </c>
      <c r="F36" s="295">
        <f>IF(ABS(D36-E36)&lt;=10,0,1)</f>
        <v>0</v>
      </c>
      <c r="G36" s="295" t="s">
        <v>22</v>
      </c>
      <c r="H36" s="250" t="str">
        <f t="shared" si="4"/>
        <v>Onglet 2</v>
      </c>
      <c r="I36" s="294">
        <f t="shared" si="1"/>
        <v>0</v>
      </c>
    </row>
    <row r="37" spans="1:9" x14ac:dyDescent="0.25">
      <c r="A37" s="250">
        <v>36</v>
      </c>
      <c r="B37" s="250" t="s">
        <v>360</v>
      </c>
      <c r="C37" s="250" t="s">
        <v>360</v>
      </c>
      <c r="D37" s="250">
        <f>DPA_F200021</f>
        <v>0</v>
      </c>
      <c r="E37" s="250">
        <v>0</v>
      </c>
      <c r="F37" s="250">
        <f t="shared" ref="F37:F40" si="8">IF(D37&gt;=E37,0,1)</f>
        <v>0</v>
      </c>
      <c r="G37" s="295" t="s">
        <v>22</v>
      </c>
      <c r="H37" s="250" t="str">
        <f t="shared" si="4"/>
        <v>Onglet 2</v>
      </c>
      <c r="I37" s="294">
        <f t="shared" si="1"/>
        <v>0</v>
      </c>
    </row>
    <row r="38" spans="1:9" x14ac:dyDescent="0.25">
      <c r="A38" s="250">
        <v>37</v>
      </c>
      <c r="B38" s="250" t="s">
        <v>361</v>
      </c>
      <c r="C38" s="250" t="s">
        <v>361</v>
      </c>
      <c r="D38" s="250">
        <f>DPA_F200022</f>
        <v>0</v>
      </c>
      <c r="E38" s="250">
        <v>0</v>
      </c>
      <c r="F38" s="250">
        <f t="shared" si="8"/>
        <v>0</v>
      </c>
      <c r="G38" s="295" t="s">
        <v>22</v>
      </c>
      <c r="H38" s="250" t="str">
        <f t="shared" si="4"/>
        <v>Onglet 2</v>
      </c>
      <c r="I38" s="294">
        <f t="shared" si="1"/>
        <v>0</v>
      </c>
    </row>
    <row r="39" spans="1:9" x14ac:dyDescent="0.25">
      <c r="A39" s="250">
        <v>38</v>
      </c>
      <c r="B39" s="250" t="s">
        <v>362</v>
      </c>
      <c r="C39" s="250" t="s">
        <v>362</v>
      </c>
      <c r="D39" s="250">
        <f>DPA_F200023</f>
        <v>0</v>
      </c>
      <c r="E39" s="250">
        <v>0</v>
      </c>
      <c r="F39" s="250">
        <f t="shared" si="8"/>
        <v>0</v>
      </c>
      <c r="G39" s="295" t="s">
        <v>22</v>
      </c>
      <c r="H39" s="250" t="str">
        <f t="shared" si="4"/>
        <v>Onglet 2</v>
      </c>
      <c r="I39" s="294">
        <f t="shared" si="1"/>
        <v>0</v>
      </c>
    </row>
    <row r="40" spans="1:9" x14ac:dyDescent="0.25">
      <c r="A40" s="250">
        <v>39</v>
      </c>
      <c r="B40" s="250" t="s">
        <v>363</v>
      </c>
      <c r="C40" s="250" t="s">
        <v>363</v>
      </c>
      <c r="D40" s="250">
        <f>DPA_F200024</f>
        <v>0</v>
      </c>
      <c r="E40" s="250">
        <v>0</v>
      </c>
      <c r="F40" s="250">
        <f t="shared" si="8"/>
        <v>0</v>
      </c>
      <c r="G40" s="295" t="s">
        <v>22</v>
      </c>
      <c r="H40" s="250" t="str">
        <f t="shared" si="4"/>
        <v>Onglet 2</v>
      </c>
      <c r="I40" s="294">
        <f t="shared" si="1"/>
        <v>0</v>
      </c>
    </row>
    <row r="41" spans="1:9" x14ac:dyDescent="0.25">
      <c r="A41" s="250">
        <v>40</v>
      </c>
      <c r="B41" s="250" t="s">
        <v>364</v>
      </c>
      <c r="C41" s="250" t="s">
        <v>364</v>
      </c>
      <c r="D41" s="250">
        <f>DPA_F200024</f>
        <v>0</v>
      </c>
      <c r="E41" s="250">
        <f>(DPA_F200021+DPA_F200022+DPA_F200023)/3</f>
        <v>0</v>
      </c>
      <c r="F41" s="295">
        <f>IF(ABS(D41-E41)&lt;=10,0,1)</f>
        <v>0</v>
      </c>
      <c r="G41" s="295" t="s">
        <v>22</v>
      </c>
      <c r="H41" s="250" t="str">
        <f t="shared" si="4"/>
        <v>Onglet 2</v>
      </c>
      <c r="I41" s="294">
        <f t="shared" si="1"/>
        <v>0</v>
      </c>
    </row>
    <row r="42" spans="1:9" x14ac:dyDescent="0.25">
      <c r="A42" s="250">
        <v>41</v>
      </c>
      <c r="B42" s="250" t="s">
        <v>365</v>
      </c>
      <c r="C42" s="250" t="s">
        <v>365</v>
      </c>
      <c r="D42" s="250">
        <f>DPA_F200025</f>
        <v>0</v>
      </c>
      <c r="E42" s="250">
        <v>0</v>
      </c>
      <c r="F42" s="250">
        <f>IF(D42&gt;=E42,0,1)</f>
        <v>0</v>
      </c>
      <c r="G42" s="295" t="s">
        <v>22</v>
      </c>
      <c r="H42" s="250" t="str">
        <f t="shared" si="4"/>
        <v>Onglet 2</v>
      </c>
      <c r="I42" s="294">
        <f t="shared" si="1"/>
        <v>0</v>
      </c>
    </row>
    <row r="43" spans="1:9" x14ac:dyDescent="0.25">
      <c r="A43" s="250">
        <v>42</v>
      </c>
      <c r="B43" s="250" t="s">
        <v>366</v>
      </c>
      <c r="C43" s="250" t="s">
        <v>366</v>
      </c>
      <c r="D43" s="250">
        <f>DPA_F200025</f>
        <v>0</v>
      </c>
      <c r="E43" s="250">
        <f>MIN(DPA_F200010,DPA_F200020)+DPA_F200024</f>
        <v>0</v>
      </c>
      <c r="F43" s="295">
        <f>IF(ABS(D43-E43)&lt;=10,0,1)</f>
        <v>0</v>
      </c>
      <c r="G43" s="295" t="s">
        <v>22</v>
      </c>
      <c r="H43" s="250" t="str">
        <f t="shared" si="4"/>
        <v>Onglet 2</v>
      </c>
      <c r="I43" s="294">
        <f t="shared" si="1"/>
        <v>0</v>
      </c>
    </row>
    <row r="44" spans="1:9" x14ac:dyDescent="0.25">
      <c r="A44" s="250">
        <v>43</v>
      </c>
      <c r="B44" s="250" t="s">
        <v>367</v>
      </c>
      <c r="C44" s="250" t="s">
        <v>367</v>
      </c>
      <c r="D44" s="250">
        <f>DPA_F200026</f>
        <v>0</v>
      </c>
      <c r="E44" s="250">
        <v>0</v>
      </c>
      <c r="F44" s="250">
        <f t="shared" ref="F44:F47" si="9">IF(D44&gt;=E44,0,1)</f>
        <v>0</v>
      </c>
      <c r="G44" s="295" t="s">
        <v>22</v>
      </c>
      <c r="H44" s="250" t="str">
        <f t="shared" si="4"/>
        <v>Onglet 2</v>
      </c>
      <c r="I44" s="294">
        <f t="shared" si="1"/>
        <v>0</v>
      </c>
    </row>
    <row r="45" spans="1:9" x14ac:dyDescent="0.25">
      <c r="A45" s="250">
        <v>44</v>
      </c>
      <c r="B45" s="250" t="s">
        <v>368</v>
      </c>
      <c r="C45" s="250" t="s">
        <v>368</v>
      </c>
      <c r="D45" s="250">
        <f>DPA_F200027</f>
        <v>0</v>
      </c>
      <c r="E45" s="250">
        <v>0</v>
      </c>
      <c r="F45" s="250">
        <f t="shared" si="9"/>
        <v>0</v>
      </c>
      <c r="G45" s="295" t="s">
        <v>22</v>
      </c>
      <c r="H45" s="250" t="str">
        <f t="shared" si="4"/>
        <v>Onglet 2</v>
      </c>
      <c r="I45" s="294">
        <f t="shared" si="1"/>
        <v>0</v>
      </c>
    </row>
    <row r="46" spans="1:9" x14ac:dyDescent="0.25">
      <c r="A46" s="250">
        <v>45</v>
      </c>
      <c r="B46" s="250" t="s">
        <v>369</v>
      </c>
      <c r="C46" s="250" t="s">
        <v>369</v>
      </c>
      <c r="D46" s="250">
        <f>DPA_F200028</f>
        <v>0</v>
      </c>
      <c r="E46" s="250">
        <v>0</v>
      </c>
      <c r="F46" s="250">
        <f t="shared" si="9"/>
        <v>0</v>
      </c>
      <c r="G46" s="295" t="s">
        <v>22</v>
      </c>
      <c r="H46" s="250" t="str">
        <f t="shared" si="4"/>
        <v>Onglet 2</v>
      </c>
      <c r="I46" s="294">
        <f t="shared" si="1"/>
        <v>0</v>
      </c>
    </row>
    <row r="47" spans="1:9" x14ac:dyDescent="0.25">
      <c r="A47" s="250">
        <v>46</v>
      </c>
      <c r="B47" s="250" t="s">
        <v>370</v>
      </c>
      <c r="C47" s="250" t="s">
        <v>370</v>
      </c>
      <c r="D47" s="250">
        <f>DPA_F200029</f>
        <v>0</v>
      </c>
      <c r="E47" s="250">
        <v>0</v>
      </c>
      <c r="F47" s="250">
        <f t="shared" si="9"/>
        <v>0</v>
      </c>
      <c r="G47" s="295" t="s">
        <v>22</v>
      </c>
      <c r="H47" s="250" t="str">
        <f t="shared" si="4"/>
        <v>Onglet 2</v>
      </c>
      <c r="I47" s="294">
        <f t="shared" si="1"/>
        <v>0</v>
      </c>
    </row>
    <row r="48" spans="1:9" x14ac:dyDescent="0.25">
      <c r="A48" s="250">
        <v>47</v>
      </c>
      <c r="B48" s="250" t="s">
        <v>371</v>
      </c>
      <c r="C48" s="250" t="s">
        <v>371</v>
      </c>
      <c r="D48" s="250">
        <f>DPA_F200029</f>
        <v>0</v>
      </c>
      <c r="E48" s="250">
        <f>(DPA_F200026+DPA_F200027+DPA_F200028)/3</f>
        <v>0</v>
      </c>
      <c r="F48" s="295">
        <f>IF(ABS(D48-E48)&lt;=10,0,1)</f>
        <v>0</v>
      </c>
      <c r="G48" s="295" t="s">
        <v>22</v>
      </c>
      <c r="H48" s="250" t="str">
        <f t="shared" si="4"/>
        <v>Onglet 2</v>
      </c>
      <c r="I48" s="294">
        <f t="shared" si="1"/>
        <v>0</v>
      </c>
    </row>
    <row r="49" spans="1:9" x14ac:dyDescent="0.25">
      <c r="A49" s="250">
        <v>48</v>
      </c>
      <c r="B49" s="250" t="s">
        <v>372</v>
      </c>
      <c r="C49" s="250" t="s">
        <v>372</v>
      </c>
      <c r="D49" s="250">
        <f>DPA_F200030</f>
        <v>0</v>
      </c>
      <c r="E49" s="250">
        <v>0</v>
      </c>
      <c r="F49" s="250">
        <f t="shared" ref="F49:F52" si="10">IF(D49&gt;=E49,0,1)</f>
        <v>0</v>
      </c>
      <c r="G49" s="295" t="s">
        <v>22</v>
      </c>
      <c r="H49" s="250" t="str">
        <f t="shared" si="4"/>
        <v>Onglet 2</v>
      </c>
      <c r="I49" s="294">
        <f t="shared" si="1"/>
        <v>0</v>
      </c>
    </row>
    <row r="50" spans="1:9" x14ac:dyDescent="0.25">
      <c r="A50" s="250">
        <v>49</v>
      </c>
      <c r="B50" s="250" t="s">
        <v>373</v>
      </c>
      <c r="C50" s="250" t="s">
        <v>373</v>
      </c>
      <c r="D50" s="250">
        <f>DPA_F200031</f>
        <v>0</v>
      </c>
      <c r="E50" s="250">
        <v>0</v>
      </c>
      <c r="F50" s="250">
        <f t="shared" si="10"/>
        <v>0</v>
      </c>
      <c r="G50" s="295" t="s">
        <v>22</v>
      </c>
      <c r="H50" s="250" t="str">
        <f t="shared" si="4"/>
        <v>Onglet 2</v>
      </c>
      <c r="I50" s="294">
        <f t="shared" si="1"/>
        <v>0</v>
      </c>
    </row>
    <row r="51" spans="1:9" x14ac:dyDescent="0.25">
      <c r="A51" s="250">
        <v>50</v>
      </c>
      <c r="B51" s="250" t="s">
        <v>374</v>
      </c>
      <c r="C51" s="250" t="s">
        <v>374</v>
      </c>
      <c r="D51" s="250">
        <f>DPA_F200032</f>
        <v>0</v>
      </c>
      <c r="E51" s="250">
        <v>0</v>
      </c>
      <c r="F51" s="250">
        <f t="shared" si="10"/>
        <v>0</v>
      </c>
      <c r="G51" s="295" t="s">
        <v>22</v>
      </c>
      <c r="H51" s="250" t="str">
        <f t="shared" si="4"/>
        <v>Onglet 2</v>
      </c>
      <c r="I51" s="294">
        <f t="shared" si="1"/>
        <v>0</v>
      </c>
    </row>
    <row r="52" spans="1:9" x14ac:dyDescent="0.25">
      <c r="A52" s="250">
        <v>51</v>
      </c>
      <c r="B52" s="250" t="s">
        <v>375</v>
      </c>
      <c r="C52" s="250" t="s">
        <v>375</v>
      </c>
      <c r="D52" s="250">
        <f>DPA_F200033</f>
        <v>0</v>
      </c>
      <c r="E52" s="250">
        <v>0</v>
      </c>
      <c r="F52" s="250">
        <f t="shared" si="10"/>
        <v>0</v>
      </c>
      <c r="G52" s="295" t="s">
        <v>22</v>
      </c>
      <c r="H52" s="250" t="str">
        <f t="shared" si="4"/>
        <v>Onglet 2</v>
      </c>
      <c r="I52" s="294">
        <f t="shared" si="1"/>
        <v>0</v>
      </c>
    </row>
    <row r="53" spans="1:9" x14ac:dyDescent="0.25">
      <c r="A53" s="250">
        <v>52</v>
      </c>
      <c r="B53" s="250" t="s">
        <v>376</v>
      </c>
      <c r="C53" s="250" t="s">
        <v>376</v>
      </c>
      <c r="D53" s="250">
        <f>DPA_F200033</f>
        <v>0</v>
      </c>
      <c r="E53" s="250">
        <f>(DPA_F200030+DPA_F200031+DPA_F200032)/3</f>
        <v>0</v>
      </c>
      <c r="F53" s="295">
        <f>IF(ABS(D53-E53)&lt;=10,0,1)</f>
        <v>0</v>
      </c>
      <c r="G53" s="295" t="s">
        <v>22</v>
      </c>
      <c r="H53" s="250" t="str">
        <f t="shared" si="4"/>
        <v>Onglet 2</v>
      </c>
      <c r="I53" s="294">
        <f t="shared" si="1"/>
        <v>0</v>
      </c>
    </row>
    <row r="54" spans="1:9" x14ac:dyDescent="0.25">
      <c r="A54" s="250">
        <v>53</v>
      </c>
      <c r="B54" s="250" t="s">
        <v>377</v>
      </c>
      <c r="C54" s="250" t="s">
        <v>377</v>
      </c>
      <c r="D54" s="250">
        <f>DPA_F200034</f>
        <v>0</v>
      </c>
      <c r="E54" s="250">
        <v>0</v>
      </c>
      <c r="F54" s="250">
        <f t="shared" ref="F54:F57" si="11">IF(D54&gt;=E54,0,1)</f>
        <v>0</v>
      </c>
      <c r="G54" s="295" t="s">
        <v>22</v>
      </c>
      <c r="H54" s="250" t="str">
        <f t="shared" si="4"/>
        <v>Onglet 2</v>
      </c>
      <c r="I54" s="294">
        <f t="shared" si="1"/>
        <v>0</v>
      </c>
    </row>
    <row r="55" spans="1:9" x14ac:dyDescent="0.25">
      <c r="A55" s="250">
        <v>54</v>
      </c>
      <c r="B55" s="250" t="s">
        <v>378</v>
      </c>
      <c r="C55" s="250" t="s">
        <v>378</v>
      </c>
      <c r="D55" s="250">
        <f>DPA_F200035</f>
        <v>0</v>
      </c>
      <c r="E55" s="250">
        <v>0</v>
      </c>
      <c r="F55" s="250">
        <f t="shared" si="11"/>
        <v>0</v>
      </c>
      <c r="G55" s="295" t="s">
        <v>22</v>
      </c>
      <c r="H55" s="250" t="str">
        <f t="shared" si="4"/>
        <v>Onglet 2</v>
      </c>
      <c r="I55" s="294">
        <f t="shared" si="1"/>
        <v>0</v>
      </c>
    </row>
    <row r="56" spans="1:9" x14ac:dyDescent="0.25">
      <c r="A56" s="250">
        <v>55</v>
      </c>
      <c r="B56" s="250" t="s">
        <v>379</v>
      </c>
      <c r="C56" s="250" t="s">
        <v>379</v>
      </c>
      <c r="D56" s="250">
        <f>DPA_F200036</f>
        <v>0</v>
      </c>
      <c r="E56" s="250">
        <v>0</v>
      </c>
      <c r="F56" s="250">
        <f t="shared" si="11"/>
        <v>0</v>
      </c>
      <c r="G56" s="295" t="s">
        <v>22</v>
      </c>
      <c r="H56" s="250" t="str">
        <f t="shared" si="4"/>
        <v>Onglet 2</v>
      </c>
      <c r="I56" s="294">
        <f t="shared" si="1"/>
        <v>0</v>
      </c>
    </row>
    <row r="57" spans="1:9" x14ac:dyDescent="0.25">
      <c r="A57" s="250">
        <v>56</v>
      </c>
      <c r="B57" s="250" t="s">
        <v>380</v>
      </c>
      <c r="C57" s="250" t="s">
        <v>380</v>
      </c>
      <c r="D57" s="250">
        <f>DPA_F200037</f>
        <v>0</v>
      </c>
      <c r="E57" s="250">
        <v>0</v>
      </c>
      <c r="F57" s="250">
        <f t="shared" si="11"/>
        <v>0</v>
      </c>
      <c r="G57" s="295" t="s">
        <v>22</v>
      </c>
      <c r="H57" s="250" t="str">
        <f t="shared" si="4"/>
        <v>Onglet 2</v>
      </c>
      <c r="I57" s="294">
        <f t="shared" si="1"/>
        <v>0</v>
      </c>
    </row>
    <row r="58" spans="1:9" x14ac:dyDescent="0.25">
      <c r="A58" s="250">
        <v>57</v>
      </c>
      <c r="B58" s="250" t="s">
        <v>381</v>
      </c>
      <c r="C58" s="250" t="s">
        <v>381</v>
      </c>
      <c r="D58" s="250">
        <f>DPA_F200037</f>
        <v>0</v>
      </c>
      <c r="E58" s="250">
        <f>(DPA_F200034+DPA_F200035+DPA_F200036)/3</f>
        <v>0</v>
      </c>
      <c r="F58" s="295">
        <f>IF(ABS(D58-E58)&lt;=10,0,1)</f>
        <v>0</v>
      </c>
      <c r="G58" s="295" t="s">
        <v>22</v>
      </c>
      <c r="H58" s="250" t="str">
        <f t="shared" si="4"/>
        <v>Onglet 2</v>
      </c>
      <c r="I58" s="294">
        <f t="shared" si="1"/>
        <v>0</v>
      </c>
    </row>
    <row r="59" spans="1:9" x14ac:dyDescent="0.25">
      <c r="A59" s="250">
        <v>58</v>
      </c>
      <c r="B59" s="250" t="s">
        <v>382</v>
      </c>
      <c r="C59" s="250" t="s">
        <v>382</v>
      </c>
      <c r="D59" s="250">
        <f>DPA_F200038</f>
        <v>0</v>
      </c>
      <c r="E59" s="250">
        <v>0</v>
      </c>
      <c r="F59" s="250">
        <f t="shared" ref="F59:F62" si="12">IF(D59&gt;=E59,0,1)</f>
        <v>0</v>
      </c>
      <c r="G59" s="295" t="s">
        <v>22</v>
      </c>
      <c r="H59" s="250" t="str">
        <f t="shared" si="4"/>
        <v>Onglet 2</v>
      </c>
      <c r="I59" s="294">
        <f t="shared" si="1"/>
        <v>0</v>
      </c>
    </row>
    <row r="60" spans="1:9" x14ac:dyDescent="0.25">
      <c r="A60" s="250">
        <v>59</v>
      </c>
      <c r="B60" s="250" t="s">
        <v>383</v>
      </c>
      <c r="C60" s="250" t="s">
        <v>383</v>
      </c>
      <c r="D60" s="250">
        <f>DPA_F200039</f>
        <v>0</v>
      </c>
      <c r="E60" s="250">
        <v>0</v>
      </c>
      <c r="F60" s="250">
        <f t="shared" si="12"/>
        <v>0</v>
      </c>
      <c r="G60" s="295" t="s">
        <v>22</v>
      </c>
      <c r="H60" s="250" t="str">
        <f t="shared" si="4"/>
        <v>Onglet 2</v>
      </c>
      <c r="I60" s="294">
        <f t="shared" si="1"/>
        <v>0</v>
      </c>
    </row>
    <row r="61" spans="1:9" x14ac:dyDescent="0.25">
      <c r="A61" s="250">
        <v>60</v>
      </c>
      <c r="B61" s="250" t="s">
        <v>384</v>
      </c>
      <c r="C61" s="250" t="s">
        <v>384</v>
      </c>
      <c r="D61" s="250">
        <f>DPA_F200040</f>
        <v>0</v>
      </c>
      <c r="E61" s="250">
        <v>0</v>
      </c>
      <c r="F61" s="250">
        <f t="shared" si="12"/>
        <v>0</v>
      </c>
      <c r="G61" s="295" t="s">
        <v>22</v>
      </c>
      <c r="H61" s="250" t="str">
        <f t="shared" si="4"/>
        <v>Onglet 2</v>
      </c>
      <c r="I61" s="294">
        <f t="shared" si="1"/>
        <v>0</v>
      </c>
    </row>
    <row r="62" spans="1:9" x14ac:dyDescent="0.25">
      <c r="A62" s="250">
        <v>61</v>
      </c>
      <c r="B62" s="250" t="s">
        <v>385</v>
      </c>
      <c r="C62" s="250" t="s">
        <v>385</v>
      </c>
      <c r="D62" s="250">
        <f>DPA_F200041</f>
        <v>0</v>
      </c>
      <c r="E62" s="250">
        <v>0</v>
      </c>
      <c r="F62" s="250">
        <f t="shared" si="12"/>
        <v>0</v>
      </c>
      <c r="G62" s="295" t="s">
        <v>22</v>
      </c>
      <c r="H62" s="250" t="str">
        <f t="shared" si="4"/>
        <v>Onglet 2</v>
      </c>
      <c r="I62" s="294">
        <f t="shared" si="1"/>
        <v>0</v>
      </c>
    </row>
    <row r="63" spans="1:9" x14ac:dyDescent="0.25">
      <c r="A63" s="250">
        <v>62</v>
      </c>
      <c r="B63" s="250" t="s">
        <v>386</v>
      </c>
      <c r="C63" s="250" t="s">
        <v>386</v>
      </c>
      <c r="D63" s="250">
        <f>DPA_F200041</f>
        <v>0</v>
      </c>
      <c r="E63" s="250">
        <f>(DPA_F200038+DPA_F200039+DPA_F200040)/3</f>
        <v>0</v>
      </c>
      <c r="F63" s="295">
        <f>IF(ABS(D63-E63)&lt;=10,0,1)</f>
        <v>0</v>
      </c>
      <c r="G63" s="295" t="s">
        <v>22</v>
      </c>
      <c r="H63" s="250" t="str">
        <f t="shared" si="4"/>
        <v>Onglet 2</v>
      </c>
      <c r="I63" s="294">
        <f t="shared" si="1"/>
        <v>0</v>
      </c>
    </row>
    <row r="64" spans="1:9" x14ac:dyDescent="0.25">
      <c r="A64" s="250">
        <v>63</v>
      </c>
      <c r="B64" s="250" t="s">
        <v>387</v>
      </c>
      <c r="C64" s="250" t="s">
        <v>387</v>
      </c>
      <c r="D64" s="250">
        <f>DPA_F200042</f>
        <v>0</v>
      </c>
      <c r="E64" s="250">
        <v>0</v>
      </c>
      <c r="F64" s="250">
        <f>IF(D64&gt;=E64,0,1)</f>
        <v>0</v>
      </c>
      <c r="G64" s="295" t="s">
        <v>22</v>
      </c>
      <c r="H64" s="250" t="str">
        <f t="shared" si="4"/>
        <v>Onglet 2</v>
      </c>
      <c r="I64" s="294">
        <f t="shared" si="1"/>
        <v>0</v>
      </c>
    </row>
    <row r="65" spans="1:9" ht="26.4" x14ac:dyDescent="0.25">
      <c r="A65" s="250">
        <v>64</v>
      </c>
      <c r="B65" s="296" t="s">
        <v>388</v>
      </c>
      <c r="C65" s="296" t="s">
        <v>388</v>
      </c>
      <c r="D65" s="250">
        <f>DPA_F200042</f>
        <v>0</v>
      </c>
      <c r="E65" s="250">
        <f>MAX(DPA_F200029,DPA_F200033)+MAX(DPA_F200037,DPA_F200041)</f>
        <v>0</v>
      </c>
      <c r="F65" s="295">
        <f>IF(ABS(D65-E65)&lt;=10,0,1)</f>
        <v>0</v>
      </c>
      <c r="G65" s="295" t="s">
        <v>22</v>
      </c>
      <c r="H65" s="250" t="str">
        <f t="shared" si="4"/>
        <v>Onglet 2</v>
      </c>
      <c r="I65" s="294">
        <f t="shared" si="1"/>
        <v>0</v>
      </c>
    </row>
    <row r="66" spans="1:9" x14ac:dyDescent="0.25">
      <c r="A66" s="250">
        <v>65</v>
      </c>
      <c r="B66" s="250" t="s">
        <v>389</v>
      </c>
      <c r="C66" s="250" t="s">
        <v>389</v>
      </c>
      <c r="D66" s="250">
        <f>DPA_F200043</f>
        <v>0</v>
      </c>
      <c r="E66" s="250">
        <v>0</v>
      </c>
      <c r="F66" s="250">
        <f t="shared" ref="F66:F69" si="13">IF(D66&gt;=E66,0,1)</f>
        <v>0</v>
      </c>
      <c r="G66" s="295" t="s">
        <v>22</v>
      </c>
      <c r="H66" s="250" t="str">
        <f t="shared" si="4"/>
        <v>Onglet 2</v>
      </c>
      <c r="I66" s="294">
        <f t="shared" si="1"/>
        <v>0</v>
      </c>
    </row>
    <row r="67" spans="1:9" x14ac:dyDescent="0.25">
      <c r="A67" s="250">
        <v>66</v>
      </c>
      <c r="B67" s="250" t="s">
        <v>390</v>
      </c>
      <c r="C67" s="250" t="s">
        <v>390</v>
      </c>
      <c r="D67" s="250">
        <f>DPA_F200044</f>
        <v>0</v>
      </c>
      <c r="E67" s="250">
        <v>0</v>
      </c>
      <c r="F67" s="250">
        <f t="shared" si="13"/>
        <v>0</v>
      </c>
      <c r="G67" s="295" t="s">
        <v>22</v>
      </c>
      <c r="H67" s="250" t="str">
        <f t="shared" si="4"/>
        <v>Onglet 2</v>
      </c>
      <c r="I67" s="294">
        <f t="shared" ref="I67:I130" si="14">IFERROR(F67,IF(ERROR.TYPE(F67)=2,2,1))</f>
        <v>0</v>
      </c>
    </row>
    <row r="68" spans="1:9" x14ac:dyDescent="0.25">
      <c r="A68" s="250">
        <v>67</v>
      </c>
      <c r="B68" s="250" t="s">
        <v>391</v>
      </c>
      <c r="C68" s="250" t="s">
        <v>391</v>
      </c>
      <c r="D68" s="250">
        <f>DPA_F200045</f>
        <v>0</v>
      </c>
      <c r="E68" s="250">
        <v>0</v>
      </c>
      <c r="F68" s="250">
        <f t="shared" si="13"/>
        <v>0</v>
      </c>
      <c r="G68" s="295" t="s">
        <v>22</v>
      </c>
      <c r="H68" s="250" t="str">
        <f t="shared" si="4"/>
        <v>Onglet 2</v>
      </c>
      <c r="I68" s="294">
        <f t="shared" si="14"/>
        <v>0</v>
      </c>
    </row>
    <row r="69" spans="1:9" x14ac:dyDescent="0.25">
      <c r="A69" s="250">
        <v>68</v>
      </c>
      <c r="B69" s="250" t="s">
        <v>392</v>
      </c>
      <c r="C69" s="250" t="s">
        <v>392</v>
      </c>
      <c r="D69" s="250">
        <f>DPA_F200046</f>
        <v>0</v>
      </c>
      <c r="E69" s="250">
        <v>0</v>
      </c>
      <c r="F69" s="250">
        <f t="shared" si="13"/>
        <v>0</v>
      </c>
      <c r="G69" s="295" t="s">
        <v>22</v>
      </c>
      <c r="H69" s="250" t="str">
        <f t="shared" si="4"/>
        <v>Onglet 2</v>
      </c>
      <c r="I69" s="294">
        <f t="shared" si="14"/>
        <v>0</v>
      </c>
    </row>
    <row r="70" spans="1:9" x14ac:dyDescent="0.25">
      <c r="A70" s="250">
        <v>69</v>
      </c>
      <c r="B70" s="250" t="s">
        <v>393</v>
      </c>
      <c r="C70" s="250" t="s">
        <v>393</v>
      </c>
      <c r="D70" s="250">
        <f>DPA_F200046</f>
        <v>0</v>
      </c>
      <c r="E70" s="250">
        <f>(DPA_F200043+DPA_F200044+DPA_F200045)/3</f>
        <v>0</v>
      </c>
      <c r="F70" s="295">
        <f>IF(ABS(D70-E70)&lt;=10,0,1)</f>
        <v>0</v>
      </c>
      <c r="G70" s="295" t="s">
        <v>22</v>
      </c>
      <c r="H70" s="250" t="str">
        <f t="shared" si="4"/>
        <v>Onglet 2</v>
      </c>
      <c r="I70" s="294">
        <f t="shared" si="14"/>
        <v>0</v>
      </c>
    </row>
    <row r="71" spans="1:9" x14ac:dyDescent="0.25">
      <c r="A71" s="250">
        <v>70</v>
      </c>
      <c r="B71" s="250" t="s">
        <v>394</v>
      </c>
      <c r="C71" s="250" t="s">
        <v>394</v>
      </c>
      <c r="D71" s="250">
        <f>DPA_F200047</f>
        <v>0</v>
      </c>
      <c r="E71" s="250">
        <v>0</v>
      </c>
      <c r="F71" s="250">
        <f t="shared" ref="F71:F74" si="15">IF(D71&gt;=E71,0,1)</f>
        <v>0</v>
      </c>
      <c r="G71" s="295" t="s">
        <v>22</v>
      </c>
      <c r="H71" s="250" t="str">
        <f t="shared" si="4"/>
        <v>Onglet 2</v>
      </c>
      <c r="I71" s="294">
        <f t="shared" si="14"/>
        <v>0</v>
      </c>
    </row>
    <row r="72" spans="1:9" x14ac:dyDescent="0.25">
      <c r="A72" s="250">
        <v>71</v>
      </c>
      <c r="B72" s="250" t="s">
        <v>395</v>
      </c>
      <c r="C72" s="250" t="s">
        <v>395</v>
      </c>
      <c r="D72" s="250">
        <f>DPA_F200048</f>
        <v>0</v>
      </c>
      <c r="E72" s="250">
        <v>0</v>
      </c>
      <c r="F72" s="250">
        <f t="shared" si="15"/>
        <v>0</v>
      </c>
      <c r="G72" s="295" t="s">
        <v>22</v>
      </c>
      <c r="H72" s="250" t="str">
        <f t="shared" si="4"/>
        <v>Onglet 2</v>
      </c>
      <c r="I72" s="294">
        <f t="shared" si="14"/>
        <v>0</v>
      </c>
    </row>
    <row r="73" spans="1:9" x14ac:dyDescent="0.25">
      <c r="A73" s="250">
        <v>72</v>
      </c>
      <c r="B73" s="250" t="s">
        <v>396</v>
      </c>
      <c r="C73" s="250" t="s">
        <v>396</v>
      </c>
      <c r="D73" s="250">
        <f>DPA_F200049</f>
        <v>0</v>
      </c>
      <c r="E73" s="250">
        <v>0</v>
      </c>
      <c r="F73" s="250">
        <f t="shared" si="15"/>
        <v>0</v>
      </c>
      <c r="G73" s="295" t="s">
        <v>22</v>
      </c>
      <c r="H73" s="250" t="str">
        <f t="shared" si="4"/>
        <v>Onglet 2</v>
      </c>
      <c r="I73" s="294">
        <f t="shared" si="14"/>
        <v>0</v>
      </c>
    </row>
    <row r="74" spans="1:9" x14ac:dyDescent="0.25">
      <c r="A74" s="250">
        <v>73</v>
      </c>
      <c r="B74" s="250" t="s">
        <v>397</v>
      </c>
      <c r="C74" s="250" t="s">
        <v>397</v>
      </c>
      <c r="D74" s="250">
        <f>DPA_F200050</f>
        <v>0</v>
      </c>
      <c r="E74" s="250">
        <v>0</v>
      </c>
      <c r="F74" s="250">
        <f t="shared" si="15"/>
        <v>0</v>
      </c>
      <c r="G74" s="295" t="s">
        <v>22</v>
      </c>
      <c r="H74" s="250" t="str">
        <f t="shared" si="4"/>
        <v>Onglet 2</v>
      </c>
      <c r="I74" s="294">
        <f t="shared" si="14"/>
        <v>0</v>
      </c>
    </row>
    <row r="75" spans="1:9" x14ac:dyDescent="0.25">
      <c r="A75" s="250">
        <v>74</v>
      </c>
      <c r="B75" s="250" t="s">
        <v>398</v>
      </c>
      <c r="C75" s="250" t="s">
        <v>398</v>
      </c>
      <c r="D75" s="250">
        <f>DPA_F200050</f>
        <v>0</v>
      </c>
      <c r="E75" s="250">
        <f>(DPA_F200047+DPA_F200048+DPA_F200049)/3</f>
        <v>0</v>
      </c>
      <c r="F75" s="295">
        <f>IF(ABS(D75-E75)&lt;=10,0,1)</f>
        <v>0</v>
      </c>
      <c r="G75" s="295" t="s">
        <v>22</v>
      </c>
      <c r="H75" s="250" t="str">
        <f t="shared" ref="H75:H138" si="16">IF(Lang=LangEn,"Tab 2","Onglet 2")</f>
        <v>Onglet 2</v>
      </c>
      <c r="I75" s="294">
        <f t="shared" si="14"/>
        <v>0</v>
      </c>
    </row>
    <row r="76" spans="1:9" x14ac:dyDescent="0.25">
      <c r="A76" s="250">
        <v>75</v>
      </c>
      <c r="B76" s="250" t="s">
        <v>399</v>
      </c>
      <c r="C76" s="250" t="s">
        <v>399</v>
      </c>
      <c r="D76" s="250">
        <f>DPA_F200051</f>
        <v>0</v>
      </c>
      <c r="E76" s="250">
        <v>0</v>
      </c>
      <c r="F76" s="250">
        <f>IF(D76&gt;=E76,0,1)</f>
        <v>0</v>
      </c>
      <c r="G76" s="295" t="s">
        <v>22</v>
      </c>
      <c r="H76" s="250" t="str">
        <f t="shared" si="16"/>
        <v>Onglet 2</v>
      </c>
      <c r="I76" s="294">
        <f t="shared" si="14"/>
        <v>0</v>
      </c>
    </row>
    <row r="77" spans="1:9" x14ac:dyDescent="0.25">
      <c r="A77" s="250">
        <v>76</v>
      </c>
      <c r="B77" s="250" t="s">
        <v>400</v>
      </c>
      <c r="C77" s="250" t="s">
        <v>400</v>
      </c>
      <c r="D77" s="250">
        <f>DPA_F200051</f>
        <v>0</v>
      </c>
      <c r="E77" s="250">
        <f>DPA_F200046+DPA_F200050</f>
        <v>0</v>
      </c>
      <c r="F77" s="295">
        <f>IF(ABS(D77-E77)&lt;=10,0,1)</f>
        <v>0</v>
      </c>
      <c r="G77" s="295" t="s">
        <v>22</v>
      </c>
      <c r="H77" s="250" t="str">
        <f t="shared" si="16"/>
        <v>Onglet 2</v>
      </c>
      <c r="I77" s="294">
        <f t="shared" si="14"/>
        <v>0</v>
      </c>
    </row>
    <row r="78" spans="1:9" x14ac:dyDescent="0.25">
      <c r="A78" s="250">
        <v>77</v>
      </c>
      <c r="B78" s="250" t="s">
        <v>401</v>
      </c>
      <c r="C78" s="250" t="s">
        <v>401</v>
      </c>
      <c r="D78" s="250">
        <f>DPA_F200052</f>
        <v>0</v>
      </c>
      <c r="E78" s="250">
        <v>0</v>
      </c>
      <c r="F78" s="250">
        <f>IF(D78&gt;=E78,0,1)</f>
        <v>0</v>
      </c>
      <c r="G78" s="295" t="s">
        <v>22</v>
      </c>
      <c r="H78" s="250" t="str">
        <f t="shared" si="16"/>
        <v>Onglet 2</v>
      </c>
      <c r="I78" s="294">
        <f t="shared" si="14"/>
        <v>0</v>
      </c>
    </row>
    <row r="79" spans="1:9" x14ac:dyDescent="0.25">
      <c r="A79" s="250">
        <v>78</v>
      </c>
      <c r="B79" s="250" t="s">
        <v>402</v>
      </c>
      <c r="C79" s="250" t="s">
        <v>402</v>
      </c>
      <c r="D79" s="250">
        <f>DPA_F200052</f>
        <v>0</v>
      </c>
      <c r="E79" s="250">
        <f>DPA_F200025+DPA_F200042+DPA_F200051</f>
        <v>0</v>
      </c>
      <c r="F79" s="295">
        <f>IF(ABS(D79-E79)&lt;=10,0,1)</f>
        <v>0</v>
      </c>
      <c r="G79" s="295" t="s">
        <v>22</v>
      </c>
      <c r="H79" s="250" t="str">
        <f t="shared" si="16"/>
        <v>Onglet 2</v>
      </c>
      <c r="I79" s="294">
        <f t="shared" si="14"/>
        <v>0</v>
      </c>
    </row>
    <row r="80" spans="1:9" x14ac:dyDescent="0.25">
      <c r="A80" s="250">
        <v>79</v>
      </c>
      <c r="B80" s="250" t="s">
        <v>403</v>
      </c>
      <c r="C80" s="250" t="s">
        <v>403</v>
      </c>
      <c r="D80" s="250">
        <f>DPA_F200053</f>
        <v>0</v>
      </c>
      <c r="E80" s="250">
        <v>0</v>
      </c>
      <c r="F80" s="250">
        <f t="shared" ref="F80:F82" si="17">IF(D80&gt;=E80,0,1)</f>
        <v>0</v>
      </c>
      <c r="G80" s="295" t="s">
        <v>22</v>
      </c>
      <c r="H80" s="250" t="str">
        <f t="shared" si="16"/>
        <v>Onglet 2</v>
      </c>
      <c r="I80" s="294">
        <f t="shared" si="14"/>
        <v>0</v>
      </c>
    </row>
    <row r="81" spans="1:9" x14ac:dyDescent="0.25">
      <c r="A81" s="250">
        <v>80</v>
      </c>
      <c r="B81" s="250" t="s">
        <v>404</v>
      </c>
      <c r="C81" s="250" t="s">
        <v>404</v>
      </c>
      <c r="D81" s="250">
        <f>DPA_F200054</f>
        <v>0</v>
      </c>
      <c r="E81" s="250">
        <v>0</v>
      </c>
      <c r="F81" s="250">
        <f t="shared" si="17"/>
        <v>0</v>
      </c>
      <c r="G81" s="295" t="s">
        <v>22</v>
      </c>
      <c r="H81" s="250" t="str">
        <f t="shared" si="16"/>
        <v>Onglet 2</v>
      </c>
      <c r="I81" s="294">
        <f t="shared" si="14"/>
        <v>0</v>
      </c>
    </row>
    <row r="82" spans="1:9" x14ac:dyDescent="0.25">
      <c r="A82" s="250">
        <v>81</v>
      </c>
      <c r="B82" s="250" t="s">
        <v>405</v>
      </c>
      <c r="C82" s="250" t="s">
        <v>405</v>
      </c>
      <c r="D82" s="250">
        <f>DPA_F200055</f>
        <v>0</v>
      </c>
      <c r="E82" s="250">
        <v>0</v>
      </c>
      <c r="F82" s="250">
        <f t="shared" si="17"/>
        <v>0</v>
      </c>
      <c r="G82" s="295" t="s">
        <v>22</v>
      </c>
      <c r="H82" s="250" t="str">
        <f t="shared" si="16"/>
        <v>Onglet 2</v>
      </c>
      <c r="I82" s="294">
        <f t="shared" si="14"/>
        <v>0</v>
      </c>
    </row>
    <row r="83" spans="1:9" x14ac:dyDescent="0.25">
      <c r="A83" s="250">
        <v>82</v>
      </c>
      <c r="B83" s="250" t="s">
        <v>406</v>
      </c>
      <c r="C83" s="250" t="s">
        <v>406</v>
      </c>
      <c r="D83" s="250">
        <f>DPA_F200055</f>
        <v>0</v>
      </c>
      <c r="E83" s="250">
        <f>DPA_F200052+DPA_F200053-DPA_F200054</f>
        <v>0</v>
      </c>
      <c r="F83" s="295">
        <f>IF(ABS(D83-E83)&lt;=10,0,1)</f>
        <v>0</v>
      </c>
      <c r="G83" s="295" t="s">
        <v>22</v>
      </c>
      <c r="H83" s="250" t="str">
        <f t="shared" si="16"/>
        <v>Onglet 2</v>
      </c>
      <c r="I83" s="294">
        <f t="shared" si="14"/>
        <v>0</v>
      </c>
    </row>
    <row r="84" spans="1:9" x14ac:dyDescent="0.25">
      <c r="A84" s="250">
        <v>83</v>
      </c>
      <c r="B84" s="250" t="s">
        <v>407</v>
      </c>
      <c r="C84" s="250" t="s">
        <v>407</v>
      </c>
      <c r="D84" s="250">
        <f>DPA_F200056</f>
        <v>0</v>
      </c>
      <c r="E84" s="250">
        <v>0</v>
      </c>
      <c r="F84" s="250">
        <f t="shared" ref="F84:F147" si="18">IF(D84&gt;=E84,0,1)</f>
        <v>0</v>
      </c>
      <c r="G84" s="295" t="s">
        <v>22</v>
      </c>
      <c r="H84" s="250" t="str">
        <f t="shared" si="16"/>
        <v>Onglet 2</v>
      </c>
      <c r="I84" s="294">
        <f t="shared" si="14"/>
        <v>0</v>
      </c>
    </row>
    <row r="85" spans="1:9" x14ac:dyDescent="0.25">
      <c r="A85" s="250">
        <v>84</v>
      </c>
      <c r="B85" s="250" t="s">
        <v>408</v>
      </c>
      <c r="C85" s="250" t="s">
        <v>408</v>
      </c>
      <c r="D85" s="250">
        <f>DPA_F200057</f>
        <v>0</v>
      </c>
      <c r="E85" s="250">
        <v>0</v>
      </c>
      <c r="F85" s="250">
        <f t="shared" si="18"/>
        <v>0</v>
      </c>
      <c r="G85" s="295" t="s">
        <v>22</v>
      </c>
      <c r="H85" s="250" t="str">
        <f t="shared" si="16"/>
        <v>Onglet 2</v>
      </c>
      <c r="I85" s="294">
        <f t="shared" si="14"/>
        <v>0</v>
      </c>
    </row>
    <row r="86" spans="1:9" x14ac:dyDescent="0.25">
      <c r="A86" s="250">
        <v>85</v>
      </c>
      <c r="B86" s="250" t="s">
        <v>409</v>
      </c>
      <c r="C86" s="250" t="s">
        <v>409</v>
      </c>
      <c r="D86" s="250">
        <f>DPA_F200058</f>
        <v>0</v>
      </c>
      <c r="E86" s="250">
        <v>0</v>
      </c>
      <c r="F86" s="250">
        <f t="shared" si="18"/>
        <v>0</v>
      </c>
      <c r="G86" s="295" t="s">
        <v>22</v>
      </c>
      <c r="H86" s="250" t="str">
        <f t="shared" si="16"/>
        <v>Onglet 2</v>
      </c>
      <c r="I86" s="294">
        <f t="shared" si="14"/>
        <v>0</v>
      </c>
    </row>
    <row r="87" spans="1:9" x14ac:dyDescent="0.25">
      <c r="A87" s="250">
        <v>86</v>
      </c>
      <c r="B87" s="250" t="s">
        <v>410</v>
      </c>
      <c r="C87" s="250" t="s">
        <v>410</v>
      </c>
      <c r="D87" s="250">
        <f>DPA_F200059</f>
        <v>0</v>
      </c>
      <c r="E87" s="250">
        <v>0</v>
      </c>
      <c r="F87" s="250">
        <f t="shared" si="18"/>
        <v>0</v>
      </c>
      <c r="G87" s="295" t="s">
        <v>22</v>
      </c>
      <c r="H87" s="250" t="str">
        <f t="shared" si="16"/>
        <v>Onglet 2</v>
      </c>
      <c r="I87" s="294">
        <f t="shared" si="14"/>
        <v>0</v>
      </c>
    </row>
    <row r="88" spans="1:9" x14ac:dyDescent="0.25">
      <c r="A88" s="250">
        <v>87</v>
      </c>
      <c r="B88" s="250" t="s">
        <v>411</v>
      </c>
      <c r="C88" s="250" t="s">
        <v>411</v>
      </c>
      <c r="D88" s="250">
        <f>DPA_F200060</f>
        <v>0</v>
      </c>
      <c r="E88" s="250">
        <v>0</v>
      </c>
      <c r="F88" s="250">
        <f t="shared" si="18"/>
        <v>0</v>
      </c>
      <c r="G88" s="295" t="s">
        <v>22</v>
      </c>
      <c r="H88" s="250" t="str">
        <f t="shared" si="16"/>
        <v>Onglet 2</v>
      </c>
      <c r="I88" s="294">
        <f t="shared" si="14"/>
        <v>0</v>
      </c>
    </row>
    <row r="89" spans="1:9" x14ac:dyDescent="0.25">
      <c r="A89" s="250">
        <v>88</v>
      </c>
      <c r="B89" s="250" t="s">
        <v>412</v>
      </c>
      <c r="C89" s="250" t="s">
        <v>412</v>
      </c>
      <c r="D89" s="250">
        <f>DPA_F200061</f>
        <v>0</v>
      </c>
      <c r="E89" s="250">
        <v>0</v>
      </c>
      <c r="F89" s="250">
        <f t="shared" si="18"/>
        <v>0</v>
      </c>
      <c r="G89" s="295" t="s">
        <v>22</v>
      </c>
      <c r="H89" s="250" t="str">
        <f t="shared" si="16"/>
        <v>Onglet 2</v>
      </c>
      <c r="I89" s="294">
        <f t="shared" si="14"/>
        <v>0</v>
      </c>
    </row>
    <row r="90" spans="1:9" x14ac:dyDescent="0.25">
      <c r="A90" s="250">
        <v>89</v>
      </c>
      <c r="B90" s="250" t="s">
        <v>413</v>
      </c>
      <c r="C90" s="250" t="s">
        <v>413</v>
      </c>
      <c r="D90" s="250">
        <f>DPA_F200062</f>
        <v>0</v>
      </c>
      <c r="E90" s="250">
        <v>0</v>
      </c>
      <c r="F90" s="250">
        <f t="shared" si="18"/>
        <v>0</v>
      </c>
      <c r="G90" s="295" t="s">
        <v>22</v>
      </c>
      <c r="H90" s="250" t="str">
        <f t="shared" si="16"/>
        <v>Onglet 2</v>
      </c>
      <c r="I90" s="294">
        <f t="shared" si="14"/>
        <v>0</v>
      </c>
    </row>
    <row r="91" spans="1:9" x14ac:dyDescent="0.25">
      <c r="A91" s="250">
        <v>90</v>
      </c>
      <c r="B91" s="250" t="s">
        <v>414</v>
      </c>
      <c r="C91" s="250" t="s">
        <v>414</v>
      </c>
      <c r="D91" s="250">
        <f>DPA_F200063</f>
        <v>0</v>
      </c>
      <c r="E91" s="250">
        <v>0</v>
      </c>
      <c r="F91" s="250">
        <f t="shared" si="18"/>
        <v>0</v>
      </c>
      <c r="G91" s="295" t="s">
        <v>22</v>
      </c>
      <c r="H91" s="250" t="str">
        <f t="shared" si="16"/>
        <v>Onglet 2</v>
      </c>
      <c r="I91" s="294">
        <f t="shared" si="14"/>
        <v>0</v>
      </c>
    </row>
    <row r="92" spans="1:9" x14ac:dyDescent="0.25">
      <c r="A92" s="250">
        <v>91</v>
      </c>
      <c r="B92" s="250" t="s">
        <v>415</v>
      </c>
      <c r="C92" s="250" t="s">
        <v>415</v>
      </c>
      <c r="D92" s="250">
        <f>DPA_F200064</f>
        <v>0</v>
      </c>
      <c r="E92" s="250">
        <v>0</v>
      </c>
      <c r="F92" s="250">
        <f t="shared" si="18"/>
        <v>0</v>
      </c>
      <c r="G92" s="295" t="s">
        <v>22</v>
      </c>
      <c r="H92" s="250" t="str">
        <f t="shared" si="16"/>
        <v>Onglet 2</v>
      </c>
      <c r="I92" s="294">
        <f t="shared" si="14"/>
        <v>0</v>
      </c>
    </row>
    <row r="93" spans="1:9" x14ac:dyDescent="0.25">
      <c r="A93" s="250">
        <v>92</v>
      </c>
      <c r="B93" s="250" t="s">
        <v>416</v>
      </c>
      <c r="C93" s="250" t="s">
        <v>416</v>
      </c>
      <c r="D93" s="250">
        <f>DPA_F200065</f>
        <v>0</v>
      </c>
      <c r="E93" s="250">
        <v>0</v>
      </c>
      <c r="F93" s="250">
        <f t="shared" si="18"/>
        <v>0</v>
      </c>
      <c r="G93" s="295" t="s">
        <v>22</v>
      </c>
      <c r="H93" s="250" t="str">
        <f t="shared" si="16"/>
        <v>Onglet 2</v>
      </c>
      <c r="I93" s="294">
        <f t="shared" si="14"/>
        <v>0</v>
      </c>
    </row>
    <row r="94" spans="1:9" x14ac:dyDescent="0.25">
      <c r="A94" s="250">
        <v>93</v>
      </c>
      <c r="B94" s="250" t="s">
        <v>417</v>
      </c>
      <c r="C94" s="250" t="s">
        <v>417</v>
      </c>
      <c r="D94" s="250">
        <f>DPA_F200066</f>
        <v>0</v>
      </c>
      <c r="E94" s="250">
        <v>0</v>
      </c>
      <c r="F94" s="250">
        <f t="shared" si="18"/>
        <v>0</v>
      </c>
      <c r="G94" s="295" t="s">
        <v>22</v>
      </c>
      <c r="H94" s="250" t="str">
        <f t="shared" si="16"/>
        <v>Onglet 2</v>
      </c>
      <c r="I94" s="294">
        <f t="shared" si="14"/>
        <v>0</v>
      </c>
    </row>
    <row r="95" spans="1:9" x14ac:dyDescent="0.25">
      <c r="A95" s="250">
        <v>94</v>
      </c>
      <c r="B95" s="250" t="s">
        <v>418</v>
      </c>
      <c r="C95" s="250" t="s">
        <v>418</v>
      </c>
      <c r="D95" s="250">
        <f>DPA_F200067</f>
        <v>0</v>
      </c>
      <c r="E95" s="250">
        <v>0</v>
      </c>
      <c r="F95" s="250">
        <f t="shared" si="18"/>
        <v>0</v>
      </c>
      <c r="G95" s="295" t="s">
        <v>22</v>
      </c>
      <c r="H95" s="250" t="str">
        <f t="shared" si="16"/>
        <v>Onglet 2</v>
      </c>
      <c r="I95" s="294">
        <f t="shared" si="14"/>
        <v>0</v>
      </c>
    </row>
    <row r="96" spans="1:9" x14ac:dyDescent="0.25">
      <c r="A96" s="250">
        <v>95</v>
      </c>
      <c r="B96" s="250" t="s">
        <v>419</v>
      </c>
      <c r="C96" s="250" t="s">
        <v>419</v>
      </c>
      <c r="D96" s="250">
        <f>DPA_F200068</f>
        <v>0</v>
      </c>
      <c r="E96" s="250">
        <v>0</v>
      </c>
      <c r="F96" s="250">
        <f t="shared" si="18"/>
        <v>0</v>
      </c>
      <c r="G96" s="295" t="s">
        <v>22</v>
      </c>
      <c r="H96" s="250" t="str">
        <f t="shared" si="16"/>
        <v>Onglet 2</v>
      </c>
      <c r="I96" s="294">
        <f t="shared" si="14"/>
        <v>0</v>
      </c>
    </row>
    <row r="97" spans="1:9" x14ac:dyDescent="0.25">
      <c r="A97" s="250">
        <v>96</v>
      </c>
      <c r="B97" s="250" t="s">
        <v>420</v>
      </c>
      <c r="C97" s="250" t="s">
        <v>420</v>
      </c>
      <c r="D97" s="250">
        <f>DPA_F200069</f>
        <v>0</v>
      </c>
      <c r="E97" s="250">
        <v>0</v>
      </c>
      <c r="F97" s="250">
        <f t="shared" si="18"/>
        <v>0</v>
      </c>
      <c r="G97" s="295" t="s">
        <v>22</v>
      </c>
      <c r="H97" s="250" t="str">
        <f t="shared" si="16"/>
        <v>Onglet 2</v>
      </c>
      <c r="I97" s="294">
        <f t="shared" si="14"/>
        <v>0</v>
      </c>
    </row>
    <row r="98" spans="1:9" x14ac:dyDescent="0.25">
      <c r="A98" s="250">
        <v>97</v>
      </c>
      <c r="B98" s="250" t="s">
        <v>421</v>
      </c>
      <c r="C98" s="250" t="s">
        <v>421</v>
      </c>
      <c r="D98" s="250">
        <f>DPA_F200070</f>
        <v>0</v>
      </c>
      <c r="E98" s="250">
        <v>0</v>
      </c>
      <c r="F98" s="250">
        <f t="shared" si="18"/>
        <v>0</v>
      </c>
      <c r="G98" s="295" t="s">
        <v>22</v>
      </c>
      <c r="H98" s="250" t="str">
        <f t="shared" si="16"/>
        <v>Onglet 2</v>
      </c>
      <c r="I98" s="294">
        <f t="shared" si="14"/>
        <v>0</v>
      </c>
    </row>
    <row r="99" spans="1:9" x14ac:dyDescent="0.25">
      <c r="A99" s="250">
        <v>98</v>
      </c>
      <c r="B99" s="250" t="s">
        <v>422</v>
      </c>
      <c r="C99" s="250" t="s">
        <v>422</v>
      </c>
      <c r="D99" s="250">
        <f>DPA_F200071</f>
        <v>0</v>
      </c>
      <c r="E99" s="250">
        <v>0</v>
      </c>
      <c r="F99" s="250">
        <f t="shared" si="18"/>
        <v>0</v>
      </c>
      <c r="G99" s="295" t="s">
        <v>22</v>
      </c>
      <c r="H99" s="250" t="str">
        <f t="shared" si="16"/>
        <v>Onglet 2</v>
      </c>
      <c r="I99" s="294">
        <f t="shared" si="14"/>
        <v>0</v>
      </c>
    </row>
    <row r="100" spans="1:9" x14ac:dyDescent="0.25">
      <c r="A100" s="250">
        <v>99</v>
      </c>
      <c r="B100" s="250" t="s">
        <v>423</v>
      </c>
      <c r="C100" s="250" t="s">
        <v>423</v>
      </c>
      <c r="D100" s="250">
        <f>DPA_F200072</f>
        <v>0</v>
      </c>
      <c r="E100" s="250">
        <v>0</v>
      </c>
      <c r="F100" s="250">
        <f t="shared" si="18"/>
        <v>0</v>
      </c>
      <c r="G100" s="295" t="s">
        <v>22</v>
      </c>
      <c r="H100" s="250" t="str">
        <f t="shared" si="16"/>
        <v>Onglet 2</v>
      </c>
      <c r="I100" s="294">
        <f t="shared" si="14"/>
        <v>0</v>
      </c>
    </row>
    <row r="101" spans="1:9" x14ac:dyDescent="0.25">
      <c r="A101" s="250">
        <v>100</v>
      </c>
      <c r="B101" s="250" t="s">
        <v>424</v>
      </c>
      <c r="C101" s="250" t="s">
        <v>424</v>
      </c>
      <c r="D101" s="250">
        <f>DPA_F200073</f>
        <v>0</v>
      </c>
      <c r="E101" s="250">
        <v>0</v>
      </c>
      <c r="F101" s="250">
        <f t="shared" si="18"/>
        <v>0</v>
      </c>
      <c r="G101" s="295" t="s">
        <v>22</v>
      </c>
      <c r="H101" s="250" t="str">
        <f t="shared" si="16"/>
        <v>Onglet 2</v>
      </c>
      <c r="I101" s="294">
        <f t="shared" si="14"/>
        <v>0</v>
      </c>
    </row>
    <row r="102" spans="1:9" x14ac:dyDescent="0.25">
      <c r="A102" s="250">
        <v>101</v>
      </c>
      <c r="B102" s="250" t="s">
        <v>425</v>
      </c>
      <c r="C102" s="250" t="s">
        <v>425</v>
      </c>
      <c r="D102" s="250">
        <f>DPA_F200074</f>
        <v>0</v>
      </c>
      <c r="E102" s="250">
        <v>0</v>
      </c>
      <c r="F102" s="250">
        <f t="shared" si="18"/>
        <v>0</v>
      </c>
      <c r="G102" s="295" t="s">
        <v>22</v>
      </c>
      <c r="H102" s="250" t="str">
        <f t="shared" si="16"/>
        <v>Onglet 2</v>
      </c>
      <c r="I102" s="294">
        <f t="shared" si="14"/>
        <v>0</v>
      </c>
    </row>
    <row r="103" spans="1:9" x14ac:dyDescent="0.25">
      <c r="A103" s="250">
        <v>102</v>
      </c>
      <c r="B103" s="250" t="s">
        <v>426</v>
      </c>
      <c r="C103" s="250" t="s">
        <v>426</v>
      </c>
      <c r="D103" s="250">
        <f>DPA_F200075</f>
        <v>0</v>
      </c>
      <c r="E103" s="250">
        <v>0</v>
      </c>
      <c r="F103" s="250">
        <f t="shared" si="18"/>
        <v>0</v>
      </c>
      <c r="G103" s="295" t="s">
        <v>22</v>
      </c>
      <c r="H103" s="250" t="str">
        <f t="shared" si="16"/>
        <v>Onglet 2</v>
      </c>
      <c r="I103" s="294">
        <f t="shared" si="14"/>
        <v>0</v>
      </c>
    </row>
    <row r="104" spans="1:9" x14ac:dyDescent="0.25">
      <c r="A104" s="250">
        <v>103</v>
      </c>
      <c r="B104" s="250" t="s">
        <v>427</v>
      </c>
      <c r="C104" s="250" t="s">
        <v>427</v>
      </c>
      <c r="D104" s="250">
        <f>DPA_F200076</f>
        <v>0</v>
      </c>
      <c r="E104" s="250">
        <v>0</v>
      </c>
      <c r="F104" s="250">
        <f t="shared" si="18"/>
        <v>0</v>
      </c>
      <c r="G104" s="295" t="s">
        <v>22</v>
      </c>
      <c r="H104" s="250" t="str">
        <f t="shared" si="16"/>
        <v>Onglet 2</v>
      </c>
      <c r="I104" s="294">
        <f t="shared" si="14"/>
        <v>0</v>
      </c>
    </row>
    <row r="105" spans="1:9" x14ac:dyDescent="0.25">
      <c r="A105" s="250">
        <v>104</v>
      </c>
      <c r="B105" s="250" t="s">
        <v>428</v>
      </c>
      <c r="C105" s="250" t="s">
        <v>428</v>
      </c>
      <c r="D105" s="250">
        <f>DPA_F200077</f>
        <v>0</v>
      </c>
      <c r="E105" s="250">
        <v>0</v>
      </c>
      <c r="F105" s="250">
        <f t="shared" si="18"/>
        <v>0</v>
      </c>
      <c r="G105" s="295" t="s">
        <v>22</v>
      </c>
      <c r="H105" s="250" t="str">
        <f t="shared" si="16"/>
        <v>Onglet 2</v>
      </c>
      <c r="I105" s="294">
        <f t="shared" si="14"/>
        <v>0</v>
      </c>
    </row>
    <row r="106" spans="1:9" x14ac:dyDescent="0.25">
      <c r="A106" s="250">
        <v>105</v>
      </c>
      <c r="B106" s="250" t="s">
        <v>429</v>
      </c>
      <c r="C106" s="250" t="s">
        <v>429</v>
      </c>
      <c r="D106" s="250">
        <f>DPA_F200078</f>
        <v>0</v>
      </c>
      <c r="E106" s="250">
        <v>0</v>
      </c>
      <c r="F106" s="250">
        <f t="shared" si="18"/>
        <v>0</v>
      </c>
      <c r="G106" s="295" t="s">
        <v>22</v>
      </c>
      <c r="H106" s="250" t="str">
        <f t="shared" si="16"/>
        <v>Onglet 2</v>
      </c>
      <c r="I106" s="294">
        <f t="shared" si="14"/>
        <v>0</v>
      </c>
    </row>
    <row r="107" spans="1:9" x14ac:dyDescent="0.25">
      <c r="A107" s="250">
        <v>106</v>
      </c>
      <c r="B107" s="250" t="s">
        <v>430</v>
      </c>
      <c r="C107" s="250" t="s">
        <v>430</v>
      </c>
      <c r="D107" s="250">
        <f>DPA_F200079</f>
        <v>0</v>
      </c>
      <c r="E107" s="250">
        <v>0</v>
      </c>
      <c r="F107" s="250">
        <f t="shared" si="18"/>
        <v>0</v>
      </c>
      <c r="G107" s="295" t="s">
        <v>22</v>
      </c>
      <c r="H107" s="250" t="str">
        <f t="shared" si="16"/>
        <v>Onglet 2</v>
      </c>
      <c r="I107" s="294">
        <f t="shared" si="14"/>
        <v>0</v>
      </c>
    </row>
    <row r="108" spans="1:9" x14ac:dyDescent="0.25">
      <c r="A108" s="250">
        <v>107</v>
      </c>
      <c r="B108" s="250" t="s">
        <v>431</v>
      </c>
      <c r="C108" s="250" t="s">
        <v>431</v>
      </c>
      <c r="D108" s="250">
        <f>DPA_F200080</f>
        <v>0</v>
      </c>
      <c r="E108" s="250">
        <v>0</v>
      </c>
      <c r="F108" s="250">
        <f t="shared" si="18"/>
        <v>0</v>
      </c>
      <c r="G108" s="295" t="s">
        <v>22</v>
      </c>
      <c r="H108" s="250" t="str">
        <f t="shared" si="16"/>
        <v>Onglet 2</v>
      </c>
      <c r="I108" s="294">
        <f t="shared" si="14"/>
        <v>0</v>
      </c>
    </row>
    <row r="109" spans="1:9" x14ac:dyDescent="0.25">
      <c r="A109" s="250">
        <v>108</v>
      </c>
      <c r="B109" s="250" t="s">
        <v>432</v>
      </c>
      <c r="C109" s="250" t="s">
        <v>432</v>
      </c>
      <c r="D109" s="250">
        <f>DPA_F200081</f>
        <v>0</v>
      </c>
      <c r="E109" s="250">
        <v>0</v>
      </c>
      <c r="F109" s="250">
        <f t="shared" si="18"/>
        <v>0</v>
      </c>
      <c r="G109" s="295" t="s">
        <v>22</v>
      </c>
      <c r="H109" s="250" t="str">
        <f t="shared" si="16"/>
        <v>Onglet 2</v>
      </c>
      <c r="I109" s="294">
        <f t="shared" si="14"/>
        <v>0</v>
      </c>
    </row>
    <row r="110" spans="1:9" x14ac:dyDescent="0.25">
      <c r="A110" s="250">
        <v>109</v>
      </c>
      <c r="B110" s="250" t="s">
        <v>433</v>
      </c>
      <c r="C110" s="250" t="s">
        <v>433</v>
      </c>
      <c r="D110" s="250">
        <f>DPA_F200082</f>
        <v>0</v>
      </c>
      <c r="E110" s="250">
        <v>0</v>
      </c>
      <c r="F110" s="250">
        <f t="shared" si="18"/>
        <v>0</v>
      </c>
      <c r="G110" s="295" t="s">
        <v>22</v>
      </c>
      <c r="H110" s="250" t="str">
        <f t="shared" si="16"/>
        <v>Onglet 2</v>
      </c>
      <c r="I110" s="294">
        <f t="shared" si="14"/>
        <v>0</v>
      </c>
    </row>
    <row r="111" spans="1:9" x14ac:dyDescent="0.25">
      <c r="A111" s="250">
        <v>110</v>
      </c>
      <c r="B111" s="250" t="s">
        <v>434</v>
      </c>
      <c r="C111" s="250" t="s">
        <v>434</v>
      </c>
      <c r="D111" s="250">
        <f>DPA_F200083</f>
        <v>0</v>
      </c>
      <c r="E111" s="250">
        <v>0</v>
      </c>
      <c r="F111" s="250">
        <f t="shared" si="18"/>
        <v>0</v>
      </c>
      <c r="G111" s="295" t="s">
        <v>22</v>
      </c>
      <c r="H111" s="250" t="str">
        <f t="shared" si="16"/>
        <v>Onglet 2</v>
      </c>
      <c r="I111" s="294">
        <f t="shared" si="14"/>
        <v>0</v>
      </c>
    </row>
    <row r="112" spans="1:9" x14ac:dyDescent="0.25">
      <c r="A112" s="250">
        <v>111</v>
      </c>
      <c r="B112" s="250" t="s">
        <v>435</v>
      </c>
      <c r="C112" s="250" t="s">
        <v>435</v>
      </c>
      <c r="D112" s="250">
        <f>DPA_F200084</f>
        <v>0</v>
      </c>
      <c r="E112" s="250">
        <v>0</v>
      </c>
      <c r="F112" s="250">
        <f t="shared" si="18"/>
        <v>0</v>
      </c>
      <c r="G112" s="295" t="s">
        <v>22</v>
      </c>
      <c r="H112" s="250" t="str">
        <f t="shared" si="16"/>
        <v>Onglet 2</v>
      </c>
      <c r="I112" s="294">
        <f t="shared" si="14"/>
        <v>0</v>
      </c>
    </row>
    <row r="113" spans="1:9" x14ac:dyDescent="0.25">
      <c r="A113" s="250">
        <v>112</v>
      </c>
      <c r="B113" s="250" t="s">
        <v>436</v>
      </c>
      <c r="C113" s="250" t="s">
        <v>436</v>
      </c>
      <c r="D113" s="250">
        <f>DPA_F200085</f>
        <v>0</v>
      </c>
      <c r="E113" s="250">
        <v>0</v>
      </c>
      <c r="F113" s="250">
        <f t="shared" si="18"/>
        <v>0</v>
      </c>
      <c r="G113" s="295" t="s">
        <v>22</v>
      </c>
      <c r="H113" s="250" t="str">
        <f t="shared" si="16"/>
        <v>Onglet 2</v>
      </c>
      <c r="I113" s="294">
        <f t="shared" si="14"/>
        <v>0</v>
      </c>
    </row>
    <row r="114" spans="1:9" x14ac:dyDescent="0.25">
      <c r="A114" s="250">
        <v>113</v>
      </c>
      <c r="B114" s="250" t="s">
        <v>437</v>
      </c>
      <c r="C114" s="250" t="s">
        <v>437</v>
      </c>
      <c r="D114" s="250">
        <f>DPA_F200086</f>
        <v>0</v>
      </c>
      <c r="E114" s="250">
        <v>0</v>
      </c>
      <c r="F114" s="250">
        <f t="shared" si="18"/>
        <v>0</v>
      </c>
      <c r="G114" s="295" t="s">
        <v>22</v>
      </c>
      <c r="H114" s="250" t="str">
        <f t="shared" si="16"/>
        <v>Onglet 2</v>
      </c>
      <c r="I114" s="294">
        <f t="shared" si="14"/>
        <v>0</v>
      </c>
    </row>
    <row r="115" spans="1:9" x14ac:dyDescent="0.25">
      <c r="A115" s="250">
        <v>114</v>
      </c>
      <c r="B115" s="250" t="s">
        <v>438</v>
      </c>
      <c r="C115" s="250" t="s">
        <v>438</v>
      </c>
      <c r="D115" s="250">
        <f>DPA_F200087</f>
        <v>0</v>
      </c>
      <c r="E115" s="250">
        <v>0</v>
      </c>
      <c r="F115" s="250">
        <f t="shared" si="18"/>
        <v>0</v>
      </c>
      <c r="G115" s="295" t="s">
        <v>22</v>
      </c>
      <c r="H115" s="250" t="str">
        <f t="shared" si="16"/>
        <v>Onglet 2</v>
      </c>
      <c r="I115" s="294">
        <f t="shared" si="14"/>
        <v>0</v>
      </c>
    </row>
    <row r="116" spans="1:9" x14ac:dyDescent="0.25">
      <c r="A116" s="250">
        <v>115</v>
      </c>
      <c r="B116" s="250" t="s">
        <v>439</v>
      </c>
      <c r="C116" s="250" t="s">
        <v>439</v>
      </c>
      <c r="D116" s="250">
        <f>DPA_F200088</f>
        <v>0</v>
      </c>
      <c r="E116" s="250">
        <v>0</v>
      </c>
      <c r="F116" s="250">
        <f t="shared" si="18"/>
        <v>0</v>
      </c>
      <c r="G116" s="295" t="s">
        <v>22</v>
      </c>
      <c r="H116" s="250" t="str">
        <f t="shared" si="16"/>
        <v>Onglet 2</v>
      </c>
      <c r="I116" s="294">
        <f t="shared" si="14"/>
        <v>0</v>
      </c>
    </row>
    <row r="117" spans="1:9" x14ac:dyDescent="0.25">
      <c r="A117" s="250">
        <v>116</v>
      </c>
      <c r="B117" s="250" t="s">
        <v>440</v>
      </c>
      <c r="C117" s="250" t="s">
        <v>440</v>
      </c>
      <c r="D117" s="250">
        <f>DPA_F200089</f>
        <v>0</v>
      </c>
      <c r="E117" s="250">
        <v>0</v>
      </c>
      <c r="F117" s="250">
        <f t="shared" si="18"/>
        <v>0</v>
      </c>
      <c r="G117" s="295" t="s">
        <v>22</v>
      </c>
      <c r="H117" s="250" t="str">
        <f t="shared" si="16"/>
        <v>Onglet 2</v>
      </c>
      <c r="I117" s="294">
        <f t="shared" si="14"/>
        <v>0</v>
      </c>
    </row>
    <row r="118" spans="1:9" x14ac:dyDescent="0.25">
      <c r="A118" s="250">
        <v>117</v>
      </c>
      <c r="B118" s="250" t="s">
        <v>441</v>
      </c>
      <c r="C118" s="250" t="s">
        <v>441</v>
      </c>
      <c r="D118" s="250">
        <f>DPA_F200090</f>
        <v>0</v>
      </c>
      <c r="E118" s="250">
        <v>0</v>
      </c>
      <c r="F118" s="250">
        <f t="shared" si="18"/>
        <v>0</v>
      </c>
      <c r="G118" s="295" t="s">
        <v>22</v>
      </c>
      <c r="H118" s="250" t="str">
        <f t="shared" si="16"/>
        <v>Onglet 2</v>
      </c>
      <c r="I118" s="294">
        <f t="shared" si="14"/>
        <v>0</v>
      </c>
    </row>
    <row r="119" spans="1:9" x14ac:dyDescent="0.25">
      <c r="A119" s="250">
        <v>118</v>
      </c>
      <c r="B119" s="250" t="s">
        <v>442</v>
      </c>
      <c r="C119" s="250" t="s">
        <v>442</v>
      </c>
      <c r="D119" s="250">
        <f>DPA_F200091</f>
        <v>0</v>
      </c>
      <c r="E119" s="250">
        <v>0</v>
      </c>
      <c r="F119" s="250">
        <f t="shared" si="18"/>
        <v>0</v>
      </c>
      <c r="G119" s="295" t="s">
        <v>22</v>
      </c>
      <c r="H119" s="250" t="str">
        <f t="shared" si="16"/>
        <v>Onglet 2</v>
      </c>
      <c r="I119" s="294">
        <f t="shared" si="14"/>
        <v>0</v>
      </c>
    </row>
    <row r="120" spans="1:9" x14ac:dyDescent="0.25">
      <c r="A120" s="250">
        <v>119</v>
      </c>
      <c r="B120" s="250" t="s">
        <v>443</v>
      </c>
      <c r="C120" s="250" t="s">
        <v>443</v>
      </c>
      <c r="D120" s="250">
        <f>DPA_F200092</f>
        <v>0</v>
      </c>
      <c r="E120" s="250">
        <v>0</v>
      </c>
      <c r="F120" s="250">
        <f t="shared" si="18"/>
        <v>0</v>
      </c>
      <c r="G120" s="295" t="s">
        <v>22</v>
      </c>
      <c r="H120" s="250" t="str">
        <f t="shared" si="16"/>
        <v>Onglet 2</v>
      </c>
      <c r="I120" s="294">
        <f t="shared" si="14"/>
        <v>0</v>
      </c>
    </row>
    <row r="121" spans="1:9" x14ac:dyDescent="0.25">
      <c r="A121" s="250">
        <v>120</v>
      </c>
      <c r="B121" s="250" t="s">
        <v>444</v>
      </c>
      <c r="C121" s="250" t="s">
        <v>444</v>
      </c>
      <c r="D121" s="250">
        <f>DPA_F200093</f>
        <v>0</v>
      </c>
      <c r="E121" s="250">
        <v>0</v>
      </c>
      <c r="F121" s="250">
        <f t="shared" si="18"/>
        <v>0</v>
      </c>
      <c r="G121" s="295" t="s">
        <v>22</v>
      </c>
      <c r="H121" s="250" t="str">
        <f t="shared" si="16"/>
        <v>Onglet 2</v>
      </c>
      <c r="I121" s="294">
        <f t="shared" si="14"/>
        <v>0</v>
      </c>
    </row>
    <row r="122" spans="1:9" x14ac:dyDescent="0.25">
      <c r="A122" s="250">
        <v>121</v>
      </c>
      <c r="B122" s="250" t="s">
        <v>445</v>
      </c>
      <c r="C122" s="250" t="s">
        <v>445</v>
      </c>
      <c r="D122" s="250">
        <f>DPA_F200094</f>
        <v>0</v>
      </c>
      <c r="E122" s="250">
        <v>0</v>
      </c>
      <c r="F122" s="250">
        <f t="shared" si="18"/>
        <v>0</v>
      </c>
      <c r="G122" s="295" t="s">
        <v>22</v>
      </c>
      <c r="H122" s="250" t="str">
        <f t="shared" si="16"/>
        <v>Onglet 2</v>
      </c>
      <c r="I122" s="294">
        <f t="shared" si="14"/>
        <v>0</v>
      </c>
    </row>
    <row r="123" spans="1:9" x14ac:dyDescent="0.25">
      <c r="A123" s="250">
        <v>122</v>
      </c>
      <c r="B123" s="250" t="s">
        <v>446</v>
      </c>
      <c r="C123" s="250" t="s">
        <v>446</v>
      </c>
      <c r="D123" s="250">
        <f>DPA_F200095</f>
        <v>0</v>
      </c>
      <c r="E123" s="250">
        <v>0</v>
      </c>
      <c r="F123" s="250">
        <f t="shared" si="18"/>
        <v>0</v>
      </c>
      <c r="G123" s="295" t="s">
        <v>22</v>
      </c>
      <c r="H123" s="250" t="str">
        <f t="shared" si="16"/>
        <v>Onglet 2</v>
      </c>
      <c r="I123" s="294">
        <f t="shared" si="14"/>
        <v>0</v>
      </c>
    </row>
    <row r="124" spans="1:9" x14ac:dyDescent="0.25">
      <c r="A124" s="250">
        <v>123</v>
      </c>
      <c r="B124" s="250" t="s">
        <v>447</v>
      </c>
      <c r="C124" s="250" t="s">
        <v>447</v>
      </c>
      <c r="D124" s="250">
        <f>DPA_F200096</f>
        <v>0</v>
      </c>
      <c r="E124" s="250">
        <v>0</v>
      </c>
      <c r="F124" s="250">
        <f t="shared" si="18"/>
        <v>0</v>
      </c>
      <c r="G124" s="295" t="s">
        <v>22</v>
      </c>
      <c r="H124" s="250" t="str">
        <f t="shared" si="16"/>
        <v>Onglet 2</v>
      </c>
      <c r="I124" s="294">
        <f t="shared" si="14"/>
        <v>0</v>
      </c>
    </row>
    <row r="125" spans="1:9" x14ac:dyDescent="0.25">
      <c r="A125" s="250">
        <v>124</v>
      </c>
      <c r="B125" s="250" t="s">
        <v>448</v>
      </c>
      <c r="C125" s="250" t="s">
        <v>448</v>
      </c>
      <c r="D125" s="250">
        <f>DPA_F200097</f>
        <v>0</v>
      </c>
      <c r="E125" s="250">
        <v>0</v>
      </c>
      <c r="F125" s="250">
        <f t="shared" si="18"/>
        <v>0</v>
      </c>
      <c r="G125" s="295" t="s">
        <v>22</v>
      </c>
      <c r="H125" s="250" t="str">
        <f t="shared" si="16"/>
        <v>Onglet 2</v>
      </c>
      <c r="I125" s="294">
        <f t="shared" si="14"/>
        <v>0</v>
      </c>
    </row>
    <row r="126" spans="1:9" x14ac:dyDescent="0.25">
      <c r="A126" s="250">
        <v>125</v>
      </c>
      <c r="B126" s="250" t="s">
        <v>449</v>
      </c>
      <c r="C126" s="250" t="s">
        <v>449</v>
      </c>
      <c r="D126" s="250">
        <f>DPA_F200098</f>
        <v>0</v>
      </c>
      <c r="E126" s="250">
        <v>0</v>
      </c>
      <c r="F126" s="250">
        <f t="shared" si="18"/>
        <v>0</v>
      </c>
      <c r="G126" s="295" t="s">
        <v>22</v>
      </c>
      <c r="H126" s="250" t="str">
        <f t="shared" si="16"/>
        <v>Onglet 2</v>
      </c>
      <c r="I126" s="294">
        <f t="shared" si="14"/>
        <v>0</v>
      </c>
    </row>
    <row r="127" spans="1:9" x14ac:dyDescent="0.25">
      <c r="A127" s="250">
        <v>126</v>
      </c>
      <c r="B127" s="250" t="s">
        <v>450</v>
      </c>
      <c r="C127" s="250" t="s">
        <v>450</v>
      </c>
      <c r="D127" s="250">
        <f>DPA_F200099</f>
        <v>0</v>
      </c>
      <c r="E127" s="250">
        <v>0</v>
      </c>
      <c r="F127" s="250">
        <f t="shared" si="18"/>
        <v>0</v>
      </c>
      <c r="G127" s="295" t="s">
        <v>22</v>
      </c>
      <c r="H127" s="250" t="str">
        <f t="shared" si="16"/>
        <v>Onglet 2</v>
      </c>
      <c r="I127" s="294">
        <f t="shared" si="14"/>
        <v>0</v>
      </c>
    </row>
    <row r="128" spans="1:9" x14ac:dyDescent="0.25">
      <c r="A128" s="250">
        <v>127</v>
      </c>
      <c r="B128" s="250" t="s">
        <v>451</v>
      </c>
      <c r="C128" s="250" t="s">
        <v>451</v>
      </c>
      <c r="D128" s="250">
        <f>DPA_F200100</f>
        <v>0</v>
      </c>
      <c r="E128" s="250">
        <v>0</v>
      </c>
      <c r="F128" s="250">
        <f t="shared" si="18"/>
        <v>0</v>
      </c>
      <c r="G128" s="295" t="s">
        <v>22</v>
      </c>
      <c r="H128" s="250" t="str">
        <f t="shared" si="16"/>
        <v>Onglet 2</v>
      </c>
      <c r="I128" s="294">
        <f t="shared" si="14"/>
        <v>0</v>
      </c>
    </row>
    <row r="129" spans="1:9" x14ac:dyDescent="0.25">
      <c r="A129" s="250">
        <v>128</v>
      </c>
      <c r="B129" s="250" t="s">
        <v>452</v>
      </c>
      <c r="C129" s="250" t="s">
        <v>452</v>
      </c>
      <c r="D129" s="250">
        <f>DPA_F200101</f>
        <v>0</v>
      </c>
      <c r="E129" s="250">
        <v>0</v>
      </c>
      <c r="F129" s="250">
        <f t="shared" si="18"/>
        <v>0</v>
      </c>
      <c r="G129" s="295" t="s">
        <v>22</v>
      </c>
      <c r="H129" s="250" t="str">
        <f t="shared" si="16"/>
        <v>Onglet 2</v>
      </c>
      <c r="I129" s="294">
        <f t="shared" si="14"/>
        <v>0</v>
      </c>
    </row>
    <row r="130" spans="1:9" x14ac:dyDescent="0.25">
      <c r="A130" s="250">
        <v>129</v>
      </c>
      <c r="B130" s="250" t="s">
        <v>453</v>
      </c>
      <c r="C130" s="250" t="s">
        <v>453</v>
      </c>
      <c r="D130" s="250">
        <f>DPA_F200102</f>
        <v>0</v>
      </c>
      <c r="E130" s="250">
        <v>0</v>
      </c>
      <c r="F130" s="250">
        <f t="shared" si="18"/>
        <v>0</v>
      </c>
      <c r="G130" s="295" t="s">
        <v>22</v>
      </c>
      <c r="H130" s="250" t="str">
        <f t="shared" si="16"/>
        <v>Onglet 2</v>
      </c>
      <c r="I130" s="294">
        <f t="shared" si="14"/>
        <v>0</v>
      </c>
    </row>
    <row r="131" spans="1:9" x14ac:dyDescent="0.25">
      <c r="A131" s="250">
        <v>130</v>
      </c>
      <c r="B131" s="250" t="s">
        <v>454</v>
      </c>
      <c r="C131" s="250" t="s">
        <v>454</v>
      </c>
      <c r="D131" s="250">
        <f>DPA_F200103</f>
        <v>0</v>
      </c>
      <c r="E131" s="250">
        <v>0</v>
      </c>
      <c r="F131" s="250">
        <f t="shared" si="18"/>
        <v>0</v>
      </c>
      <c r="G131" s="295" t="s">
        <v>22</v>
      </c>
      <c r="H131" s="250" t="str">
        <f t="shared" si="16"/>
        <v>Onglet 2</v>
      </c>
      <c r="I131" s="294">
        <f t="shared" ref="I131:I194" si="19">IFERROR(F131,IF(ERROR.TYPE(F131)=2,2,1))</f>
        <v>0</v>
      </c>
    </row>
    <row r="132" spans="1:9" x14ac:dyDescent="0.25">
      <c r="A132" s="250">
        <v>131</v>
      </c>
      <c r="B132" s="250" t="s">
        <v>455</v>
      </c>
      <c r="C132" s="250" t="s">
        <v>455</v>
      </c>
      <c r="D132" s="250">
        <f>DPA_F200104</f>
        <v>0</v>
      </c>
      <c r="E132" s="250">
        <v>0</v>
      </c>
      <c r="F132" s="250">
        <f t="shared" si="18"/>
        <v>0</v>
      </c>
      <c r="G132" s="295" t="s">
        <v>22</v>
      </c>
      <c r="H132" s="250" t="str">
        <f t="shared" si="16"/>
        <v>Onglet 2</v>
      </c>
      <c r="I132" s="294">
        <f t="shared" si="19"/>
        <v>0</v>
      </c>
    </row>
    <row r="133" spans="1:9" x14ac:dyDescent="0.25">
      <c r="A133" s="250">
        <v>132</v>
      </c>
      <c r="B133" s="250" t="s">
        <v>456</v>
      </c>
      <c r="C133" s="250" t="s">
        <v>456</v>
      </c>
      <c r="D133" s="250">
        <f>DPA_F200105</f>
        <v>0</v>
      </c>
      <c r="E133" s="250">
        <v>0</v>
      </c>
      <c r="F133" s="250">
        <f t="shared" si="18"/>
        <v>0</v>
      </c>
      <c r="G133" s="295" t="s">
        <v>22</v>
      </c>
      <c r="H133" s="250" t="str">
        <f t="shared" si="16"/>
        <v>Onglet 2</v>
      </c>
      <c r="I133" s="294">
        <f t="shared" si="19"/>
        <v>0</v>
      </c>
    </row>
    <row r="134" spans="1:9" x14ac:dyDescent="0.25">
      <c r="A134" s="250">
        <v>133</v>
      </c>
      <c r="B134" s="250" t="s">
        <v>457</v>
      </c>
      <c r="C134" s="250" t="s">
        <v>457</v>
      </c>
      <c r="D134" s="250">
        <f>DPA_F200106</f>
        <v>0</v>
      </c>
      <c r="E134" s="250">
        <v>0</v>
      </c>
      <c r="F134" s="250">
        <f t="shared" si="18"/>
        <v>0</v>
      </c>
      <c r="G134" s="295" t="s">
        <v>22</v>
      </c>
      <c r="H134" s="250" t="str">
        <f t="shared" si="16"/>
        <v>Onglet 2</v>
      </c>
      <c r="I134" s="294">
        <f t="shared" si="19"/>
        <v>0</v>
      </c>
    </row>
    <row r="135" spans="1:9" x14ac:dyDescent="0.25">
      <c r="A135" s="250">
        <v>134</v>
      </c>
      <c r="B135" s="250" t="s">
        <v>458</v>
      </c>
      <c r="C135" s="250" t="s">
        <v>458</v>
      </c>
      <c r="D135" s="250">
        <f>DPA_F200107</f>
        <v>0</v>
      </c>
      <c r="E135" s="250">
        <v>0</v>
      </c>
      <c r="F135" s="250">
        <f t="shared" si="18"/>
        <v>0</v>
      </c>
      <c r="G135" s="295" t="s">
        <v>22</v>
      </c>
      <c r="H135" s="250" t="str">
        <f t="shared" si="16"/>
        <v>Onglet 2</v>
      </c>
      <c r="I135" s="294">
        <f t="shared" si="19"/>
        <v>0</v>
      </c>
    </row>
    <row r="136" spans="1:9" x14ac:dyDescent="0.25">
      <c r="A136" s="250">
        <v>135</v>
      </c>
      <c r="B136" s="250" t="s">
        <v>459</v>
      </c>
      <c r="C136" s="250" t="s">
        <v>459</v>
      </c>
      <c r="D136" s="250">
        <f>DPA_F200108</f>
        <v>0</v>
      </c>
      <c r="E136" s="250">
        <v>0</v>
      </c>
      <c r="F136" s="250">
        <f t="shared" si="18"/>
        <v>0</v>
      </c>
      <c r="G136" s="295" t="s">
        <v>22</v>
      </c>
      <c r="H136" s="250" t="str">
        <f t="shared" si="16"/>
        <v>Onglet 2</v>
      </c>
      <c r="I136" s="294">
        <f t="shared" si="19"/>
        <v>0</v>
      </c>
    </row>
    <row r="137" spans="1:9" x14ac:dyDescent="0.25">
      <c r="A137" s="250">
        <v>136</v>
      </c>
      <c r="B137" s="250" t="s">
        <v>460</v>
      </c>
      <c r="C137" s="250" t="s">
        <v>460</v>
      </c>
      <c r="D137" s="250">
        <f>DPA_F200109</f>
        <v>0</v>
      </c>
      <c r="E137" s="250">
        <v>0</v>
      </c>
      <c r="F137" s="250">
        <f t="shared" si="18"/>
        <v>0</v>
      </c>
      <c r="G137" s="295" t="s">
        <v>22</v>
      </c>
      <c r="H137" s="250" t="str">
        <f t="shared" si="16"/>
        <v>Onglet 2</v>
      </c>
      <c r="I137" s="294">
        <f t="shared" si="19"/>
        <v>0</v>
      </c>
    </row>
    <row r="138" spans="1:9" x14ac:dyDescent="0.25">
      <c r="A138" s="250">
        <v>137</v>
      </c>
      <c r="B138" s="250" t="s">
        <v>461</v>
      </c>
      <c r="C138" s="250" t="s">
        <v>461</v>
      </c>
      <c r="D138" s="250">
        <f>DPA_F200110</f>
        <v>0</v>
      </c>
      <c r="E138" s="250">
        <v>0</v>
      </c>
      <c r="F138" s="250">
        <f t="shared" si="18"/>
        <v>0</v>
      </c>
      <c r="G138" s="295" t="s">
        <v>22</v>
      </c>
      <c r="H138" s="250" t="str">
        <f t="shared" si="16"/>
        <v>Onglet 2</v>
      </c>
      <c r="I138" s="294">
        <f t="shared" si="19"/>
        <v>0</v>
      </c>
    </row>
    <row r="139" spans="1:9" x14ac:dyDescent="0.25">
      <c r="A139" s="250">
        <v>138</v>
      </c>
      <c r="B139" s="250" t="s">
        <v>462</v>
      </c>
      <c r="C139" s="250" t="s">
        <v>462</v>
      </c>
      <c r="D139" s="250">
        <f>DPA_F200111</f>
        <v>0</v>
      </c>
      <c r="E139" s="250">
        <v>0</v>
      </c>
      <c r="F139" s="250">
        <f t="shared" si="18"/>
        <v>0</v>
      </c>
      <c r="G139" s="295" t="s">
        <v>22</v>
      </c>
      <c r="H139" s="250" t="str">
        <f t="shared" ref="H139:H202" si="20">IF(Lang=LangEn,"Tab 2","Onglet 2")</f>
        <v>Onglet 2</v>
      </c>
      <c r="I139" s="294">
        <f t="shared" si="19"/>
        <v>0</v>
      </c>
    </row>
    <row r="140" spans="1:9" x14ac:dyDescent="0.25">
      <c r="A140" s="250">
        <v>139</v>
      </c>
      <c r="B140" s="250" t="s">
        <v>463</v>
      </c>
      <c r="C140" s="250" t="s">
        <v>463</v>
      </c>
      <c r="D140" s="250">
        <f>DPA_F200112</f>
        <v>0</v>
      </c>
      <c r="E140" s="250">
        <v>0</v>
      </c>
      <c r="F140" s="250">
        <f t="shared" si="18"/>
        <v>0</v>
      </c>
      <c r="G140" s="295" t="s">
        <v>22</v>
      </c>
      <c r="H140" s="250" t="str">
        <f t="shared" si="20"/>
        <v>Onglet 2</v>
      </c>
      <c r="I140" s="294">
        <f t="shared" si="19"/>
        <v>0</v>
      </c>
    </row>
    <row r="141" spans="1:9" x14ac:dyDescent="0.25">
      <c r="A141" s="250">
        <v>140</v>
      </c>
      <c r="B141" s="250" t="s">
        <v>464</v>
      </c>
      <c r="C141" s="250" t="s">
        <v>464</v>
      </c>
      <c r="D141" s="250">
        <f>DPA_F200113</f>
        <v>0</v>
      </c>
      <c r="E141" s="250">
        <v>0</v>
      </c>
      <c r="F141" s="250">
        <f t="shared" si="18"/>
        <v>0</v>
      </c>
      <c r="G141" s="295" t="s">
        <v>22</v>
      </c>
      <c r="H141" s="250" t="str">
        <f t="shared" si="20"/>
        <v>Onglet 2</v>
      </c>
      <c r="I141" s="294">
        <f t="shared" si="19"/>
        <v>0</v>
      </c>
    </row>
    <row r="142" spans="1:9" x14ac:dyDescent="0.25">
      <c r="A142" s="250">
        <v>141</v>
      </c>
      <c r="B142" s="250" t="s">
        <v>465</v>
      </c>
      <c r="C142" s="250" t="s">
        <v>465</v>
      </c>
      <c r="D142" s="250">
        <f>DPA_F200114</f>
        <v>0</v>
      </c>
      <c r="E142" s="250">
        <v>0</v>
      </c>
      <c r="F142" s="250">
        <f t="shared" si="18"/>
        <v>0</v>
      </c>
      <c r="G142" s="295" t="s">
        <v>22</v>
      </c>
      <c r="H142" s="250" t="str">
        <f t="shared" si="20"/>
        <v>Onglet 2</v>
      </c>
      <c r="I142" s="294">
        <f t="shared" si="19"/>
        <v>0</v>
      </c>
    </row>
    <row r="143" spans="1:9" x14ac:dyDescent="0.25">
      <c r="A143" s="250">
        <v>142</v>
      </c>
      <c r="B143" s="250" t="s">
        <v>466</v>
      </c>
      <c r="C143" s="250" t="s">
        <v>466</v>
      </c>
      <c r="D143" s="250">
        <f>DPA_F200115</f>
        <v>0</v>
      </c>
      <c r="E143" s="250">
        <v>0</v>
      </c>
      <c r="F143" s="250">
        <f t="shared" si="18"/>
        <v>0</v>
      </c>
      <c r="G143" s="295" t="s">
        <v>22</v>
      </c>
      <c r="H143" s="250" t="str">
        <f t="shared" si="20"/>
        <v>Onglet 2</v>
      </c>
      <c r="I143" s="294">
        <f t="shared" si="19"/>
        <v>0</v>
      </c>
    </row>
    <row r="144" spans="1:9" x14ac:dyDescent="0.25">
      <c r="A144" s="250">
        <v>143</v>
      </c>
      <c r="B144" s="250" t="s">
        <v>467</v>
      </c>
      <c r="C144" s="250" t="s">
        <v>467</v>
      </c>
      <c r="D144" s="250">
        <f>DPA_F200116</f>
        <v>0</v>
      </c>
      <c r="E144" s="250">
        <v>0</v>
      </c>
      <c r="F144" s="250">
        <f t="shared" si="18"/>
        <v>0</v>
      </c>
      <c r="G144" s="295" t="s">
        <v>22</v>
      </c>
      <c r="H144" s="250" t="str">
        <f t="shared" si="20"/>
        <v>Onglet 2</v>
      </c>
      <c r="I144" s="294">
        <f t="shared" si="19"/>
        <v>0</v>
      </c>
    </row>
    <row r="145" spans="1:9" x14ac:dyDescent="0.25">
      <c r="A145" s="250">
        <v>144</v>
      </c>
      <c r="B145" s="250" t="s">
        <v>468</v>
      </c>
      <c r="C145" s="250" t="s">
        <v>468</v>
      </c>
      <c r="D145" s="250">
        <f>DPA_F200117</f>
        <v>0</v>
      </c>
      <c r="E145" s="250">
        <v>0</v>
      </c>
      <c r="F145" s="250">
        <f t="shared" si="18"/>
        <v>0</v>
      </c>
      <c r="G145" s="295" t="s">
        <v>22</v>
      </c>
      <c r="H145" s="250" t="str">
        <f t="shared" si="20"/>
        <v>Onglet 2</v>
      </c>
      <c r="I145" s="294">
        <f t="shared" si="19"/>
        <v>0</v>
      </c>
    </row>
    <row r="146" spans="1:9" x14ac:dyDescent="0.25">
      <c r="A146" s="250">
        <v>145</v>
      </c>
      <c r="B146" s="250" t="s">
        <v>469</v>
      </c>
      <c r="C146" s="250" t="s">
        <v>469</v>
      </c>
      <c r="D146" s="250">
        <f>DPA_F200118</f>
        <v>0</v>
      </c>
      <c r="E146" s="250">
        <v>0</v>
      </c>
      <c r="F146" s="250">
        <f t="shared" si="18"/>
        <v>0</v>
      </c>
      <c r="G146" s="295" t="s">
        <v>22</v>
      </c>
      <c r="H146" s="250" t="str">
        <f t="shared" si="20"/>
        <v>Onglet 2</v>
      </c>
      <c r="I146" s="294">
        <f t="shared" si="19"/>
        <v>0</v>
      </c>
    </row>
    <row r="147" spans="1:9" x14ac:dyDescent="0.25">
      <c r="A147" s="250">
        <v>146</v>
      </c>
      <c r="B147" s="250" t="s">
        <v>470</v>
      </c>
      <c r="C147" s="250" t="s">
        <v>470</v>
      </c>
      <c r="D147" s="250">
        <f>DPA_F200119</f>
        <v>0</v>
      </c>
      <c r="E147" s="250">
        <v>0</v>
      </c>
      <c r="F147" s="250">
        <f t="shared" si="18"/>
        <v>0</v>
      </c>
      <c r="G147" s="295" t="s">
        <v>22</v>
      </c>
      <c r="H147" s="250" t="str">
        <f t="shared" si="20"/>
        <v>Onglet 2</v>
      </c>
      <c r="I147" s="294">
        <f t="shared" si="19"/>
        <v>0</v>
      </c>
    </row>
    <row r="148" spans="1:9" x14ac:dyDescent="0.25">
      <c r="A148" s="250">
        <v>147</v>
      </c>
      <c r="B148" s="250" t="s">
        <v>471</v>
      </c>
      <c r="C148" s="250" t="s">
        <v>471</v>
      </c>
      <c r="D148" s="250">
        <f>DPA_F200120</f>
        <v>0</v>
      </c>
      <c r="E148" s="250">
        <v>0</v>
      </c>
      <c r="F148" s="250">
        <f t="shared" ref="F148:F165" si="21">IF(D148&gt;=E148,0,1)</f>
        <v>0</v>
      </c>
      <c r="G148" s="295" t="s">
        <v>22</v>
      </c>
      <c r="H148" s="250" t="str">
        <f t="shared" si="20"/>
        <v>Onglet 2</v>
      </c>
      <c r="I148" s="294">
        <f t="shared" si="19"/>
        <v>0</v>
      </c>
    </row>
    <row r="149" spans="1:9" x14ac:dyDescent="0.25">
      <c r="A149" s="250">
        <v>148</v>
      </c>
      <c r="B149" s="250" t="s">
        <v>472</v>
      </c>
      <c r="C149" s="250" t="s">
        <v>472</v>
      </c>
      <c r="D149" s="250">
        <f>DPA_F200121</f>
        <v>0</v>
      </c>
      <c r="E149" s="250">
        <v>0</v>
      </c>
      <c r="F149" s="250">
        <f t="shared" si="21"/>
        <v>0</v>
      </c>
      <c r="G149" s="295" t="s">
        <v>22</v>
      </c>
      <c r="H149" s="250" t="str">
        <f t="shared" si="20"/>
        <v>Onglet 2</v>
      </c>
      <c r="I149" s="294">
        <f t="shared" si="19"/>
        <v>0</v>
      </c>
    </row>
    <row r="150" spans="1:9" x14ac:dyDescent="0.25">
      <c r="A150" s="250">
        <v>149</v>
      </c>
      <c r="B150" s="250" t="s">
        <v>473</v>
      </c>
      <c r="C150" s="250" t="s">
        <v>473</v>
      </c>
      <c r="D150" s="250">
        <f>DPA_F200122</f>
        <v>0</v>
      </c>
      <c r="E150" s="250">
        <v>0</v>
      </c>
      <c r="F150" s="250">
        <f t="shared" si="21"/>
        <v>0</v>
      </c>
      <c r="G150" s="295" t="s">
        <v>22</v>
      </c>
      <c r="H150" s="250" t="str">
        <f t="shared" si="20"/>
        <v>Onglet 2</v>
      </c>
      <c r="I150" s="294">
        <f t="shared" si="19"/>
        <v>0</v>
      </c>
    </row>
    <row r="151" spans="1:9" x14ac:dyDescent="0.25">
      <c r="A151" s="250">
        <v>150</v>
      </c>
      <c r="B151" s="250" t="s">
        <v>474</v>
      </c>
      <c r="C151" s="250" t="s">
        <v>474</v>
      </c>
      <c r="D151" s="250">
        <f>DPA_F200123</f>
        <v>0</v>
      </c>
      <c r="E151" s="250">
        <v>0</v>
      </c>
      <c r="F151" s="250">
        <f t="shared" si="21"/>
        <v>0</v>
      </c>
      <c r="G151" s="295" t="s">
        <v>22</v>
      </c>
      <c r="H151" s="250" t="str">
        <f t="shared" si="20"/>
        <v>Onglet 2</v>
      </c>
      <c r="I151" s="294">
        <f t="shared" si="19"/>
        <v>0</v>
      </c>
    </row>
    <row r="152" spans="1:9" x14ac:dyDescent="0.25">
      <c r="A152" s="250">
        <v>151</v>
      </c>
      <c r="B152" s="250" t="s">
        <v>475</v>
      </c>
      <c r="C152" s="250" t="s">
        <v>475</v>
      </c>
      <c r="D152" s="250">
        <f>DPA_F200124</f>
        <v>0</v>
      </c>
      <c r="E152" s="250">
        <v>0</v>
      </c>
      <c r="F152" s="250">
        <f t="shared" si="21"/>
        <v>0</v>
      </c>
      <c r="G152" s="295" t="s">
        <v>22</v>
      </c>
      <c r="H152" s="250" t="str">
        <f t="shared" si="20"/>
        <v>Onglet 2</v>
      </c>
      <c r="I152" s="294">
        <f t="shared" si="19"/>
        <v>0</v>
      </c>
    </row>
    <row r="153" spans="1:9" x14ac:dyDescent="0.25">
      <c r="A153" s="250">
        <v>152</v>
      </c>
      <c r="B153" s="250" t="s">
        <v>476</v>
      </c>
      <c r="C153" s="250" t="s">
        <v>476</v>
      </c>
      <c r="D153" s="250">
        <f>DPA_F200125</f>
        <v>0</v>
      </c>
      <c r="E153" s="250">
        <v>0</v>
      </c>
      <c r="F153" s="250">
        <f t="shared" si="21"/>
        <v>0</v>
      </c>
      <c r="G153" s="295" t="s">
        <v>22</v>
      </c>
      <c r="H153" s="250" t="str">
        <f t="shared" si="20"/>
        <v>Onglet 2</v>
      </c>
      <c r="I153" s="294">
        <f t="shared" si="19"/>
        <v>0</v>
      </c>
    </row>
    <row r="154" spans="1:9" x14ac:dyDescent="0.25">
      <c r="A154" s="250">
        <v>153</v>
      </c>
      <c r="B154" s="250" t="s">
        <v>477</v>
      </c>
      <c r="C154" s="250" t="s">
        <v>477</v>
      </c>
      <c r="D154" s="250">
        <f>DPA_F200126</f>
        <v>0</v>
      </c>
      <c r="E154" s="250">
        <v>0</v>
      </c>
      <c r="F154" s="250">
        <f t="shared" si="21"/>
        <v>0</v>
      </c>
      <c r="G154" s="295" t="s">
        <v>22</v>
      </c>
      <c r="H154" s="250" t="str">
        <f t="shared" si="20"/>
        <v>Onglet 2</v>
      </c>
      <c r="I154" s="294">
        <f t="shared" si="19"/>
        <v>0</v>
      </c>
    </row>
    <row r="155" spans="1:9" x14ac:dyDescent="0.25">
      <c r="A155" s="250">
        <v>154</v>
      </c>
      <c r="B155" s="250" t="s">
        <v>478</v>
      </c>
      <c r="C155" s="250" t="s">
        <v>478</v>
      </c>
      <c r="D155" s="250">
        <f>DPA_F200127</f>
        <v>0</v>
      </c>
      <c r="E155" s="250">
        <v>0</v>
      </c>
      <c r="F155" s="250">
        <f t="shared" si="21"/>
        <v>0</v>
      </c>
      <c r="G155" s="295" t="s">
        <v>22</v>
      </c>
      <c r="H155" s="250" t="str">
        <f t="shared" si="20"/>
        <v>Onglet 2</v>
      </c>
      <c r="I155" s="294">
        <f t="shared" si="19"/>
        <v>0</v>
      </c>
    </row>
    <row r="156" spans="1:9" x14ac:dyDescent="0.25">
      <c r="A156" s="250">
        <v>155</v>
      </c>
      <c r="B156" s="250" t="s">
        <v>479</v>
      </c>
      <c r="C156" s="250" t="s">
        <v>479</v>
      </c>
      <c r="D156" s="250">
        <f>DPA_F200128</f>
        <v>0</v>
      </c>
      <c r="E156" s="250">
        <v>0</v>
      </c>
      <c r="F156" s="250">
        <f t="shared" si="21"/>
        <v>0</v>
      </c>
      <c r="G156" s="295" t="s">
        <v>22</v>
      </c>
      <c r="H156" s="250" t="str">
        <f t="shared" si="20"/>
        <v>Onglet 2</v>
      </c>
      <c r="I156" s="294">
        <f t="shared" si="19"/>
        <v>0</v>
      </c>
    </row>
    <row r="157" spans="1:9" x14ac:dyDescent="0.25">
      <c r="A157" s="250">
        <v>156</v>
      </c>
      <c r="B157" s="250" t="s">
        <v>480</v>
      </c>
      <c r="C157" s="250" t="s">
        <v>480</v>
      </c>
      <c r="D157" s="250">
        <f>DPA_F200129</f>
        <v>0</v>
      </c>
      <c r="E157" s="250">
        <v>0</v>
      </c>
      <c r="F157" s="250">
        <f t="shared" si="21"/>
        <v>0</v>
      </c>
      <c r="G157" s="295" t="s">
        <v>22</v>
      </c>
      <c r="H157" s="250" t="str">
        <f t="shared" si="20"/>
        <v>Onglet 2</v>
      </c>
      <c r="I157" s="294">
        <f t="shared" si="19"/>
        <v>0</v>
      </c>
    </row>
    <row r="158" spans="1:9" x14ac:dyDescent="0.25">
      <c r="A158" s="250">
        <v>157</v>
      </c>
      <c r="B158" s="250" t="s">
        <v>481</v>
      </c>
      <c r="C158" s="250" t="s">
        <v>481</v>
      </c>
      <c r="D158" s="250">
        <f>DPA_F200130</f>
        <v>0</v>
      </c>
      <c r="E158" s="250">
        <v>0</v>
      </c>
      <c r="F158" s="250">
        <f t="shared" si="21"/>
        <v>0</v>
      </c>
      <c r="G158" s="295" t="s">
        <v>22</v>
      </c>
      <c r="H158" s="250" t="str">
        <f t="shared" si="20"/>
        <v>Onglet 2</v>
      </c>
      <c r="I158" s="294">
        <f t="shared" si="19"/>
        <v>0</v>
      </c>
    </row>
    <row r="159" spans="1:9" x14ac:dyDescent="0.25">
      <c r="A159" s="250">
        <v>158</v>
      </c>
      <c r="B159" s="250" t="s">
        <v>482</v>
      </c>
      <c r="C159" s="250" t="s">
        <v>482</v>
      </c>
      <c r="D159" s="250">
        <f>DPA_F200131</f>
        <v>0</v>
      </c>
      <c r="E159" s="250">
        <v>0</v>
      </c>
      <c r="F159" s="250">
        <f t="shared" si="21"/>
        <v>0</v>
      </c>
      <c r="G159" s="295" t="s">
        <v>22</v>
      </c>
      <c r="H159" s="250" t="str">
        <f t="shared" si="20"/>
        <v>Onglet 2</v>
      </c>
      <c r="I159" s="294">
        <f t="shared" si="19"/>
        <v>0</v>
      </c>
    </row>
    <row r="160" spans="1:9" x14ac:dyDescent="0.25">
      <c r="A160" s="250">
        <v>159</v>
      </c>
      <c r="B160" s="250" t="s">
        <v>483</v>
      </c>
      <c r="C160" s="250" t="s">
        <v>483</v>
      </c>
      <c r="D160" s="250">
        <f>DPA_F200132</f>
        <v>0</v>
      </c>
      <c r="E160" s="250">
        <v>0</v>
      </c>
      <c r="F160" s="250">
        <f t="shared" si="21"/>
        <v>0</v>
      </c>
      <c r="G160" s="295" t="s">
        <v>22</v>
      </c>
      <c r="H160" s="250" t="str">
        <f t="shared" si="20"/>
        <v>Onglet 2</v>
      </c>
      <c r="I160" s="294">
        <f t="shared" si="19"/>
        <v>0</v>
      </c>
    </row>
    <row r="161" spans="1:9" x14ac:dyDescent="0.25">
      <c r="A161" s="250">
        <v>160</v>
      </c>
      <c r="B161" s="250" t="s">
        <v>484</v>
      </c>
      <c r="C161" s="250" t="s">
        <v>484</v>
      </c>
      <c r="D161" s="250">
        <f>DPA_F200133</f>
        <v>0</v>
      </c>
      <c r="E161" s="250">
        <v>0</v>
      </c>
      <c r="F161" s="250">
        <f t="shared" si="21"/>
        <v>0</v>
      </c>
      <c r="G161" s="295" t="s">
        <v>22</v>
      </c>
      <c r="H161" s="250" t="str">
        <f t="shared" si="20"/>
        <v>Onglet 2</v>
      </c>
      <c r="I161" s="294">
        <f t="shared" si="19"/>
        <v>0</v>
      </c>
    </row>
    <row r="162" spans="1:9" x14ac:dyDescent="0.25">
      <c r="A162" s="250">
        <v>161</v>
      </c>
      <c r="B162" s="250" t="s">
        <v>485</v>
      </c>
      <c r="C162" s="250" t="s">
        <v>485</v>
      </c>
      <c r="D162" s="250">
        <f>DPA_F200134</f>
        <v>0</v>
      </c>
      <c r="E162" s="250">
        <v>0</v>
      </c>
      <c r="F162" s="250">
        <f t="shared" si="21"/>
        <v>0</v>
      </c>
      <c r="G162" s="295" t="s">
        <v>22</v>
      </c>
      <c r="H162" s="250" t="str">
        <f t="shared" si="20"/>
        <v>Onglet 2</v>
      </c>
      <c r="I162" s="294">
        <f t="shared" si="19"/>
        <v>0</v>
      </c>
    </row>
    <row r="163" spans="1:9" x14ac:dyDescent="0.25">
      <c r="A163" s="250">
        <v>162</v>
      </c>
      <c r="B163" s="250" t="s">
        <v>486</v>
      </c>
      <c r="C163" s="250" t="s">
        <v>486</v>
      </c>
      <c r="D163" s="250">
        <f>DPA_F200135</f>
        <v>0</v>
      </c>
      <c r="E163" s="250">
        <v>0</v>
      </c>
      <c r="F163" s="250">
        <f t="shared" si="21"/>
        <v>0</v>
      </c>
      <c r="G163" s="295" t="s">
        <v>22</v>
      </c>
      <c r="H163" s="250" t="str">
        <f t="shared" si="20"/>
        <v>Onglet 2</v>
      </c>
      <c r="I163" s="294">
        <f t="shared" si="19"/>
        <v>0</v>
      </c>
    </row>
    <row r="164" spans="1:9" x14ac:dyDescent="0.25">
      <c r="A164" s="250">
        <v>163</v>
      </c>
      <c r="B164" s="250" t="s">
        <v>487</v>
      </c>
      <c r="C164" s="250" t="s">
        <v>487</v>
      </c>
      <c r="D164" s="250">
        <f>DPA_F200136</f>
        <v>0</v>
      </c>
      <c r="E164" s="250">
        <v>0</v>
      </c>
      <c r="F164" s="250">
        <f t="shared" si="21"/>
        <v>0</v>
      </c>
      <c r="G164" s="295" t="s">
        <v>22</v>
      </c>
      <c r="H164" s="250" t="str">
        <f t="shared" si="20"/>
        <v>Onglet 2</v>
      </c>
      <c r="I164" s="294">
        <f t="shared" si="19"/>
        <v>0</v>
      </c>
    </row>
    <row r="165" spans="1:9" x14ac:dyDescent="0.25">
      <c r="A165" s="250">
        <v>164</v>
      </c>
      <c r="B165" s="250" t="s">
        <v>488</v>
      </c>
      <c r="C165" s="250" t="s">
        <v>488</v>
      </c>
      <c r="D165" s="250">
        <f>DPA_F200137</f>
        <v>0</v>
      </c>
      <c r="E165" s="250">
        <v>0</v>
      </c>
      <c r="F165" s="250">
        <f t="shared" si="21"/>
        <v>0</v>
      </c>
      <c r="G165" s="295" t="s">
        <v>22</v>
      </c>
      <c r="H165" s="250" t="str">
        <f t="shared" si="20"/>
        <v>Onglet 2</v>
      </c>
      <c r="I165" s="294">
        <f t="shared" si="19"/>
        <v>0</v>
      </c>
    </row>
    <row r="166" spans="1:9" x14ac:dyDescent="0.25">
      <c r="A166" s="250">
        <v>165</v>
      </c>
      <c r="B166" s="250" t="s">
        <v>975</v>
      </c>
      <c r="C166" s="250" t="s">
        <v>974</v>
      </c>
      <c r="D166" s="250">
        <f>DPA_F200137</f>
        <v>0</v>
      </c>
      <c r="E166" s="250" t="e">
        <f>AVERAGE(DPA_F200127:DPA_F200136)</f>
        <v>#DIV/0!</v>
      </c>
      <c r="F166" s="295" t="e">
        <f>IF(ABS(D166-E166)&lt;=10,0,1)</f>
        <v>#DIV/0!</v>
      </c>
      <c r="G166" s="295" t="s">
        <v>22</v>
      </c>
      <c r="H166" s="250" t="str">
        <f t="shared" si="20"/>
        <v>Onglet 2</v>
      </c>
      <c r="I166" s="294">
        <f t="shared" si="19"/>
        <v>2</v>
      </c>
    </row>
    <row r="167" spans="1:9" x14ac:dyDescent="0.25">
      <c r="A167" s="250">
        <v>166</v>
      </c>
      <c r="B167" s="250" t="s">
        <v>489</v>
      </c>
      <c r="C167" s="250" t="s">
        <v>489</v>
      </c>
      <c r="D167" s="250">
        <f>DPA_F200138</f>
        <v>0</v>
      </c>
      <c r="E167" s="250">
        <v>0</v>
      </c>
      <c r="F167" s="250">
        <f>IF(D167&gt;=E167,0,1)</f>
        <v>0</v>
      </c>
      <c r="G167" s="295" t="s">
        <v>22</v>
      </c>
      <c r="H167" s="250" t="str">
        <f t="shared" si="20"/>
        <v>Onglet 2</v>
      </c>
      <c r="I167" s="294">
        <f t="shared" si="19"/>
        <v>0</v>
      </c>
    </row>
    <row r="168" spans="1:9" x14ac:dyDescent="0.25">
      <c r="A168" s="250">
        <v>167</v>
      </c>
      <c r="B168" s="250" t="s">
        <v>490</v>
      </c>
      <c r="C168" s="250" t="s">
        <v>490</v>
      </c>
      <c r="D168" s="250">
        <f>DPA_F200138</f>
        <v>0</v>
      </c>
      <c r="E168" s="250">
        <f>DPA_F200137*15</f>
        <v>0</v>
      </c>
      <c r="F168" s="295">
        <f>IF(ABS(D168-E168)&lt;=10,0,1)</f>
        <v>0</v>
      </c>
      <c r="G168" s="295" t="s">
        <v>22</v>
      </c>
      <c r="H168" s="250" t="str">
        <f t="shared" si="20"/>
        <v>Onglet 2</v>
      </c>
      <c r="I168" s="294">
        <f t="shared" si="19"/>
        <v>0</v>
      </c>
    </row>
    <row r="169" spans="1:9" x14ac:dyDescent="0.25">
      <c r="A169" s="250">
        <v>168</v>
      </c>
      <c r="B169" s="250" t="s">
        <v>491</v>
      </c>
      <c r="C169" s="250" t="s">
        <v>491</v>
      </c>
      <c r="D169" s="250">
        <f>DPA_F200139</f>
        <v>0</v>
      </c>
      <c r="E169" s="250">
        <v>0</v>
      </c>
      <c r="F169" s="250">
        <f t="shared" ref="F169:F199" si="22">IF(D169&gt;=E169,0,1)</f>
        <v>0</v>
      </c>
      <c r="G169" s="295" t="s">
        <v>22</v>
      </c>
      <c r="H169" s="250" t="str">
        <f t="shared" si="20"/>
        <v>Onglet 2</v>
      </c>
      <c r="I169" s="294">
        <f t="shared" si="19"/>
        <v>0</v>
      </c>
    </row>
    <row r="170" spans="1:9" x14ac:dyDescent="0.25">
      <c r="A170" s="250">
        <v>169</v>
      </c>
      <c r="B170" s="250" t="s">
        <v>492</v>
      </c>
      <c r="C170" s="250" t="s">
        <v>492</v>
      </c>
      <c r="D170" s="250">
        <f>DPA_F200140</f>
        <v>0</v>
      </c>
      <c r="E170" s="250">
        <v>0</v>
      </c>
      <c r="F170" s="250">
        <f t="shared" si="22"/>
        <v>0</v>
      </c>
      <c r="G170" s="295" t="s">
        <v>22</v>
      </c>
      <c r="H170" s="250" t="str">
        <f t="shared" si="20"/>
        <v>Onglet 2</v>
      </c>
      <c r="I170" s="294">
        <f t="shared" si="19"/>
        <v>0</v>
      </c>
    </row>
    <row r="171" spans="1:9" x14ac:dyDescent="0.25">
      <c r="A171" s="250">
        <v>170</v>
      </c>
      <c r="B171" s="250" t="s">
        <v>493</v>
      </c>
      <c r="C171" s="250" t="s">
        <v>493</v>
      </c>
      <c r="D171" s="250">
        <f>DPA_F200141</f>
        <v>0</v>
      </c>
      <c r="E171" s="250">
        <v>0</v>
      </c>
      <c r="F171" s="250">
        <f t="shared" si="22"/>
        <v>0</v>
      </c>
      <c r="G171" s="295" t="s">
        <v>22</v>
      </c>
      <c r="H171" s="250" t="str">
        <f t="shared" si="20"/>
        <v>Onglet 2</v>
      </c>
      <c r="I171" s="294">
        <f t="shared" si="19"/>
        <v>0</v>
      </c>
    </row>
    <row r="172" spans="1:9" x14ac:dyDescent="0.25">
      <c r="A172" s="250">
        <v>171</v>
      </c>
      <c r="B172" s="250" t="s">
        <v>494</v>
      </c>
      <c r="C172" s="250" t="s">
        <v>494</v>
      </c>
      <c r="D172" s="250">
        <f>DPA_F200142</f>
        <v>0</v>
      </c>
      <c r="E172" s="250">
        <v>0</v>
      </c>
      <c r="F172" s="250">
        <f t="shared" si="22"/>
        <v>0</v>
      </c>
      <c r="G172" s="295" t="s">
        <v>22</v>
      </c>
      <c r="H172" s="250" t="str">
        <f t="shared" si="20"/>
        <v>Onglet 2</v>
      </c>
      <c r="I172" s="294">
        <f t="shared" si="19"/>
        <v>0</v>
      </c>
    </row>
    <row r="173" spans="1:9" x14ac:dyDescent="0.25">
      <c r="A173" s="250">
        <v>172</v>
      </c>
      <c r="B173" s="250" t="s">
        <v>495</v>
      </c>
      <c r="C173" s="250" t="s">
        <v>495</v>
      </c>
      <c r="D173" s="250">
        <f>DPA_F200143</f>
        <v>0</v>
      </c>
      <c r="E173" s="250">
        <v>0</v>
      </c>
      <c r="F173" s="250">
        <f t="shared" si="22"/>
        <v>0</v>
      </c>
      <c r="G173" s="295" t="s">
        <v>22</v>
      </c>
      <c r="H173" s="250" t="str">
        <f t="shared" si="20"/>
        <v>Onglet 2</v>
      </c>
      <c r="I173" s="294">
        <f t="shared" si="19"/>
        <v>0</v>
      </c>
    </row>
    <row r="174" spans="1:9" x14ac:dyDescent="0.25">
      <c r="A174" s="250">
        <v>173</v>
      </c>
      <c r="B174" s="250" t="s">
        <v>496</v>
      </c>
      <c r="C174" s="250" t="s">
        <v>496</v>
      </c>
      <c r="D174" s="250">
        <f>DPA_F200144</f>
        <v>0</v>
      </c>
      <c r="E174" s="250">
        <v>0</v>
      </c>
      <c r="F174" s="250">
        <f t="shared" si="22"/>
        <v>0</v>
      </c>
      <c r="G174" s="295" t="s">
        <v>22</v>
      </c>
      <c r="H174" s="250" t="str">
        <f t="shared" si="20"/>
        <v>Onglet 2</v>
      </c>
      <c r="I174" s="294">
        <f t="shared" si="19"/>
        <v>0</v>
      </c>
    </row>
    <row r="175" spans="1:9" x14ac:dyDescent="0.25">
      <c r="A175" s="250">
        <v>174</v>
      </c>
      <c r="B175" s="250" t="s">
        <v>497</v>
      </c>
      <c r="C175" s="250" t="s">
        <v>497</v>
      </c>
      <c r="D175" s="250">
        <f>DPA_F200145</f>
        <v>0</v>
      </c>
      <c r="E175" s="250">
        <v>0</v>
      </c>
      <c r="F175" s="250">
        <f t="shared" si="22"/>
        <v>0</v>
      </c>
      <c r="G175" s="295" t="s">
        <v>22</v>
      </c>
      <c r="H175" s="250" t="str">
        <f t="shared" si="20"/>
        <v>Onglet 2</v>
      </c>
      <c r="I175" s="294">
        <f t="shared" si="19"/>
        <v>0</v>
      </c>
    </row>
    <row r="176" spans="1:9" x14ac:dyDescent="0.25">
      <c r="A176" s="250">
        <v>175</v>
      </c>
      <c r="B176" s="250" t="s">
        <v>498</v>
      </c>
      <c r="C176" s="250" t="s">
        <v>498</v>
      </c>
      <c r="D176" s="250">
        <f>DPA_F200146</f>
        <v>0</v>
      </c>
      <c r="E176" s="250">
        <v>0</v>
      </c>
      <c r="F176" s="250">
        <f t="shared" si="22"/>
        <v>0</v>
      </c>
      <c r="G176" s="295" t="s">
        <v>22</v>
      </c>
      <c r="H176" s="250" t="str">
        <f t="shared" si="20"/>
        <v>Onglet 2</v>
      </c>
      <c r="I176" s="294">
        <f t="shared" si="19"/>
        <v>0</v>
      </c>
    </row>
    <row r="177" spans="1:9" x14ac:dyDescent="0.25">
      <c r="A177" s="250">
        <v>176</v>
      </c>
      <c r="B177" s="250" t="s">
        <v>499</v>
      </c>
      <c r="C177" s="250" t="s">
        <v>499</v>
      </c>
      <c r="D177" s="250">
        <f>DPA_F200147</f>
        <v>0</v>
      </c>
      <c r="E177" s="250">
        <v>0</v>
      </c>
      <c r="F177" s="250">
        <f t="shared" si="22"/>
        <v>0</v>
      </c>
      <c r="G177" s="295" t="s">
        <v>22</v>
      </c>
      <c r="H177" s="250" t="str">
        <f t="shared" si="20"/>
        <v>Onglet 2</v>
      </c>
      <c r="I177" s="294">
        <f t="shared" si="19"/>
        <v>0</v>
      </c>
    </row>
    <row r="178" spans="1:9" x14ac:dyDescent="0.25">
      <c r="A178" s="250">
        <v>177</v>
      </c>
      <c r="B178" s="250" t="s">
        <v>500</v>
      </c>
      <c r="C178" s="250" t="s">
        <v>500</v>
      </c>
      <c r="D178" s="250">
        <f>DPA_F200148</f>
        <v>0</v>
      </c>
      <c r="E178" s="250">
        <v>0</v>
      </c>
      <c r="F178" s="250">
        <f t="shared" si="22"/>
        <v>0</v>
      </c>
      <c r="G178" s="295" t="s">
        <v>22</v>
      </c>
      <c r="H178" s="250" t="str">
        <f t="shared" si="20"/>
        <v>Onglet 2</v>
      </c>
      <c r="I178" s="294">
        <f t="shared" si="19"/>
        <v>0</v>
      </c>
    </row>
    <row r="179" spans="1:9" x14ac:dyDescent="0.25">
      <c r="A179" s="250">
        <v>178</v>
      </c>
      <c r="B179" s="250" t="s">
        <v>501</v>
      </c>
      <c r="C179" s="250" t="s">
        <v>501</v>
      </c>
      <c r="D179" s="250">
        <f>DPA_F200149</f>
        <v>0</v>
      </c>
      <c r="E179" s="250">
        <v>0</v>
      </c>
      <c r="F179" s="250">
        <f t="shared" si="22"/>
        <v>0</v>
      </c>
      <c r="G179" s="295" t="s">
        <v>22</v>
      </c>
      <c r="H179" s="250" t="str">
        <f t="shared" si="20"/>
        <v>Onglet 2</v>
      </c>
      <c r="I179" s="294">
        <f t="shared" si="19"/>
        <v>0</v>
      </c>
    </row>
    <row r="180" spans="1:9" x14ac:dyDescent="0.25">
      <c r="A180" s="250">
        <v>179</v>
      </c>
      <c r="B180" s="250" t="s">
        <v>502</v>
      </c>
      <c r="C180" s="250" t="s">
        <v>502</v>
      </c>
      <c r="D180" s="250">
        <f>DPA_F200150</f>
        <v>0</v>
      </c>
      <c r="E180" s="250">
        <v>0</v>
      </c>
      <c r="F180" s="250">
        <f t="shared" si="22"/>
        <v>0</v>
      </c>
      <c r="G180" s="295" t="s">
        <v>22</v>
      </c>
      <c r="H180" s="250" t="str">
        <f t="shared" si="20"/>
        <v>Onglet 2</v>
      </c>
      <c r="I180" s="294">
        <f t="shared" si="19"/>
        <v>0</v>
      </c>
    </row>
    <row r="181" spans="1:9" x14ac:dyDescent="0.25">
      <c r="A181" s="250">
        <v>180</v>
      </c>
      <c r="B181" s="250" t="s">
        <v>503</v>
      </c>
      <c r="C181" s="250" t="s">
        <v>503</v>
      </c>
      <c r="D181" s="250">
        <f>DPA_F200151</f>
        <v>0</v>
      </c>
      <c r="E181" s="250">
        <v>0</v>
      </c>
      <c r="F181" s="250">
        <f t="shared" si="22"/>
        <v>0</v>
      </c>
      <c r="G181" s="295" t="s">
        <v>22</v>
      </c>
      <c r="H181" s="250" t="str">
        <f t="shared" si="20"/>
        <v>Onglet 2</v>
      </c>
      <c r="I181" s="294">
        <f t="shared" si="19"/>
        <v>0</v>
      </c>
    </row>
    <row r="182" spans="1:9" x14ac:dyDescent="0.25">
      <c r="A182" s="250">
        <v>181</v>
      </c>
      <c r="B182" s="250" t="s">
        <v>504</v>
      </c>
      <c r="C182" s="250" t="s">
        <v>504</v>
      </c>
      <c r="D182" s="250">
        <f>DPA_F200152</f>
        <v>0</v>
      </c>
      <c r="E182" s="250">
        <v>0</v>
      </c>
      <c r="F182" s="250">
        <f t="shared" si="22"/>
        <v>0</v>
      </c>
      <c r="G182" s="295" t="s">
        <v>22</v>
      </c>
      <c r="H182" s="250" t="str">
        <f t="shared" si="20"/>
        <v>Onglet 2</v>
      </c>
      <c r="I182" s="294">
        <f t="shared" si="19"/>
        <v>0</v>
      </c>
    </row>
    <row r="183" spans="1:9" x14ac:dyDescent="0.25">
      <c r="A183" s="250">
        <v>182</v>
      </c>
      <c r="B183" s="250" t="s">
        <v>505</v>
      </c>
      <c r="C183" s="250" t="s">
        <v>505</v>
      </c>
      <c r="D183" s="250">
        <f>DPA_F200153</f>
        <v>0</v>
      </c>
      <c r="E183" s="250">
        <v>0</v>
      </c>
      <c r="F183" s="250">
        <f t="shared" si="22"/>
        <v>0</v>
      </c>
      <c r="G183" s="295" t="s">
        <v>22</v>
      </c>
      <c r="H183" s="250" t="str">
        <f t="shared" si="20"/>
        <v>Onglet 2</v>
      </c>
      <c r="I183" s="294">
        <f t="shared" si="19"/>
        <v>0</v>
      </c>
    </row>
    <row r="184" spans="1:9" x14ac:dyDescent="0.25">
      <c r="A184" s="250">
        <v>183</v>
      </c>
      <c r="B184" s="250" t="s">
        <v>506</v>
      </c>
      <c r="C184" s="250" t="s">
        <v>506</v>
      </c>
      <c r="D184" s="250">
        <f>DPA_F200154</f>
        <v>0</v>
      </c>
      <c r="E184" s="250">
        <v>0</v>
      </c>
      <c r="F184" s="250">
        <f t="shared" si="22"/>
        <v>0</v>
      </c>
      <c r="G184" s="295" t="s">
        <v>22</v>
      </c>
      <c r="H184" s="250" t="str">
        <f t="shared" si="20"/>
        <v>Onglet 2</v>
      </c>
      <c r="I184" s="294">
        <f t="shared" si="19"/>
        <v>0</v>
      </c>
    </row>
    <row r="185" spans="1:9" x14ac:dyDescent="0.25">
      <c r="A185" s="250">
        <v>184</v>
      </c>
      <c r="B185" s="250" t="s">
        <v>507</v>
      </c>
      <c r="C185" s="250" t="s">
        <v>507</v>
      </c>
      <c r="D185" s="250">
        <f>DPA_F200155</f>
        <v>0</v>
      </c>
      <c r="E185" s="250">
        <v>0</v>
      </c>
      <c r="F185" s="250">
        <f t="shared" si="22"/>
        <v>0</v>
      </c>
      <c r="G185" s="295" t="s">
        <v>22</v>
      </c>
      <c r="H185" s="250" t="str">
        <f t="shared" si="20"/>
        <v>Onglet 2</v>
      </c>
      <c r="I185" s="294">
        <f t="shared" si="19"/>
        <v>0</v>
      </c>
    </row>
    <row r="186" spans="1:9" x14ac:dyDescent="0.25">
      <c r="A186" s="250">
        <v>185</v>
      </c>
      <c r="B186" s="250" t="s">
        <v>508</v>
      </c>
      <c r="C186" s="250" t="s">
        <v>508</v>
      </c>
      <c r="D186" s="250">
        <f>DPA_F200156</f>
        <v>0</v>
      </c>
      <c r="E186" s="250">
        <v>0</v>
      </c>
      <c r="F186" s="250">
        <f t="shared" si="22"/>
        <v>0</v>
      </c>
      <c r="G186" s="295" t="s">
        <v>22</v>
      </c>
      <c r="H186" s="250" t="str">
        <f t="shared" si="20"/>
        <v>Onglet 2</v>
      </c>
      <c r="I186" s="294">
        <f t="shared" si="19"/>
        <v>0</v>
      </c>
    </row>
    <row r="187" spans="1:9" x14ac:dyDescent="0.25">
      <c r="A187" s="250">
        <v>186</v>
      </c>
      <c r="B187" s="250" t="s">
        <v>509</v>
      </c>
      <c r="C187" s="250" t="s">
        <v>509</v>
      </c>
      <c r="D187" s="250">
        <f>DPA_F200157</f>
        <v>0</v>
      </c>
      <c r="E187" s="250">
        <v>0</v>
      </c>
      <c r="F187" s="250">
        <f t="shared" si="22"/>
        <v>0</v>
      </c>
      <c r="G187" s="295" t="s">
        <v>22</v>
      </c>
      <c r="H187" s="250" t="str">
        <f t="shared" si="20"/>
        <v>Onglet 2</v>
      </c>
      <c r="I187" s="294">
        <f t="shared" si="19"/>
        <v>0</v>
      </c>
    </row>
    <row r="188" spans="1:9" x14ac:dyDescent="0.25">
      <c r="A188" s="250">
        <v>187</v>
      </c>
      <c r="B188" s="250" t="s">
        <v>510</v>
      </c>
      <c r="C188" s="250" t="s">
        <v>510</v>
      </c>
      <c r="D188" s="250">
        <f>DPA_F200158</f>
        <v>0</v>
      </c>
      <c r="E188" s="250">
        <v>0</v>
      </c>
      <c r="F188" s="250">
        <f t="shared" si="22"/>
        <v>0</v>
      </c>
      <c r="G188" s="295" t="s">
        <v>22</v>
      </c>
      <c r="H188" s="250" t="str">
        <f t="shared" si="20"/>
        <v>Onglet 2</v>
      </c>
      <c r="I188" s="294">
        <f t="shared" si="19"/>
        <v>0</v>
      </c>
    </row>
    <row r="189" spans="1:9" x14ac:dyDescent="0.25">
      <c r="A189" s="250">
        <v>188</v>
      </c>
      <c r="B189" s="250" t="s">
        <v>511</v>
      </c>
      <c r="C189" s="250" t="s">
        <v>511</v>
      </c>
      <c r="D189" s="250">
        <f>DPA_F200159</f>
        <v>0</v>
      </c>
      <c r="E189" s="250">
        <v>0</v>
      </c>
      <c r="F189" s="250">
        <f t="shared" si="22"/>
        <v>0</v>
      </c>
      <c r="G189" s="295" t="s">
        <v>22</v>
      </c>
      <c r="H189" s="250" t="str">
        <f t="shared" si="20"/>
        <v>Onglet 2</v>
      </c>
      <c r="I189" s="294">
        <f t="shared" si="19"/>
        <v>0</v>
      </c>
    </row>
    <row r="190" spans="1:9" x14ac:dyDescent="0.25">
      <c r="A190" s="250">
        <v>189</v>
      </c>
      <c r="B190" s="250" t="s">
        <v>512</v>
      </c>
      <c r="C190" s="250" t="s">
        <v>512</v>
      </c>
      <c r="D190" s="250">
        <f>DPA_F200160</f>
        <v>0</v>
      </c>
      <c r="E190" s="250">
        <v>0</v>
      </c>
      <c r="F190" s="250">
        <f t="shared" si="22"/>
        <v>0</v>
      </c>
      <c r="G190" s="295" t="s">
        <v>22</v>
      </c>
      <c r="H190" s="250" t="str">
        <f t="shared" si="20"/>
        <v>Onglet 2</v>
      </c>
      <c r="I190" s="294">
        <f t="shared" si="19"/>
        <v>0</v>
      </c>
    </row>
    <row r="191" spans="1:9" x14ac:dyDescent="0.25">
      <c r="A191" s="250">
        <v>190</v>
      </c>
      <c r="B191" s="250" t="s">
        <v>513</v>
      </c>
      <c r="C191" s="250" t="s">
        <v>513</v>
      </c>
      <c r="D191" s="250">
        <f>DPA_F200161</f>
        <v>0</v>
      </c>
      <c r="E191" s="250">
        <v>0</v>
      </c>
      <c r="F191" s="250">
        <f t="shared" si="22"/>
        <v>0</v>
      </c>
      <c r="G191" s="295" t="s">
        <v>22</v>
      </c>
      <c r="H191" s="250" t="str">
        <f t="shared" si="20"/>
        <v>Onglet 2</v>
      </c>
      <c r="I191" s="294">
        <f t="shared" si="19"/>
        <v>0</v>
      </c>
    </row>
    <row r="192" spans="1:9" x14ac:dyDescent="0.25">
      <c r="A192" s="250">
        <v>191</v>
      </c>
      <c r="B192" s="250" t="s">
        <v>514</v>
      </c>
      <c r="C192" s="250" t="s">
        <v>514</v>
      </c>
      <c r="D192" s="250">
        <f>DPA_F200162</f>
        <v>0</v>
      </c>
      <c r="E192" s="250">
        <v>0</v>
      </c>
      <c r="F192" s="250">
        <f t="shared" si="22"/>
        <v>0</v>
      </c>
      <c r="G192" s="295" t="s">
        <v>22</v>
      </c>
      <c r="H192" s="250" t="str">
        <f t="shared" si="20"/>
        <v>Onglet 2</v>
      </c>
      <c r="I192" s="294">
        <f t="shared" si="19"/>
        <v>0</v>
      </c>
    </row>
    <row r="193" spans="1:9" x14ac:dyDescent="0.25">
      <c r="A193" s="250">
        <v>192</v>
      </c>
      <c r="B193" s="250" t="s">
        <v>515</v>
      </c>
      <c r="C193" s="250" t="s">
        <v>515</v>
      </c>
      <c r="D193" s="250">
        <f>DPA_F200163</f>
        <v>0</v>
      </c>
      <c r="E193" s="250">
        <v>0</v>
      </c>
      <c r="F193" s="250">
        <f t="shared" si="22"/>
        <v>0</v>
      </c>
      <c r="G193" s="295" t="s">
        <v>22</v>
      </c>
      <c r="H193" s="250" t="str">
        <f t="shared" si="20"/>
        <v>Onglet 2</v>
      </c>
      <c r="I193" s="294">
        <f t="shared" si="19"/>
        <v>0</v>
      </c>
    </row>
    <row r="194" spans="1:9" x14ac:dyDescent="0.25">
      <c r="A194" s="250">
        <v>193</v>
      </c>
      <c r="B194" s="250" t="s">
        <v>516</v>
      </c>
      <c r="C194" s="250" t="s">
        <v>516</v>
      </c>
      <c r="D194" s="250">
        <f>DPA_F200164</f>
        <v>0</v>
      </c>
      <c r="E194" s="250">
        <v>0</v>
      </c>
      <c r="F194" s="250">
        <f t="shared" si="22"/>
        <v>0</v>
      </c>
      <c r="G194" s="295" t="s">
        <v>22</v>
      </c>
      <c r="H194" s="250" t="str">
        <f t="shared" si="20"/>
        <v>Onglet 2</v>
      </c>
      <c r="I194" s="294">
        <f t="shared" si="19"/>
        <v>0</v>
      </c>
    </row>
    <row r="195" spans="1:9" x14ac:dyDescent="0.25">
      <c r="A195" s="250">
        <v>194</v>
      </c>
      <c r="B195" s="250" t="s">
        <v>517</v>
      </c>
      <c r="C195" s="250" t="s">
        <v>517</v>
      </c>
      <c r="D195" s="250">
        <f>DPA_F200165</f>
        <v>0</v>
      </c>
      <c r="E195" s="250">
        <v>0</v>
      </c>
      <c r="F195" s="250">
        <f t="shared" si="22"/>
        <v>0</v>
      </c>
      <c r="G195" s="295" t="s">
        <v>22</v>
      </c>
      <c r="H195" s="250" t="str">
        <f t="shared" si="20"/>
        <v>Onglet 2</v>
      </c>
      <c r="I195" s="294">
        <f t="shared" ref="I195:I258" si="23">IFERROR(F195,IF(ERROR.TYPE(F195)=2,2,1))</f>
        <v>0</v>
      </c>
    </row>
    <row r="196" spans="1:9" x14ac:dyDescent="0.25">
      <c r="A196" s="250">
        <v>195</v>
      </c>
      <c r="B196" s="250" t="s">
        <v>518</v>
      </c>
      <c r="C196" s="250" t="s">
        <v>518</v>
      </c>
      <c r="D196" s="250">
        <f>DPA_F200166</f>
        <v>0</v>
      </c>
      <c r="E196" s="250">
        <v>0</v>
      </c>
      <c r="F196" s="250">
        <f t="shared" si="22"/>
        <v>0</v>
      </c>
      <c r="G196" s="295" t="s">
        <v>22</v>
      </c>
      <c r="H196" s="250" t="str">
        <f t="shared" si="20"/>
        <v>Onglet 2</v>
      </c>
      <c r="I196" s="294">
        <f t="shared" si="23"/>
        <v>0</v>
      </c>
    </row>
    <row r="197" spans="1:9" x14ac:dyDescent="0.25">
      <c r="A197" s="250">
        <v>196</v>
      </c>
      <c r="B197" s="250" t="s">
        <v>519</v>
      </c>
      <c r="C197" s="250" t="s">
        <v>519</v>
      </c>
      <c r="D197" s="250">
        <f>DPA_F200167</f>
        <v>0</v>
      </c>
      <c r="E197" s="250">
        <v>0</v>
      </c>
      <c r="F197" s="250">
        <f t="shared" si="22"/>
        <v>0</v>
      </c>
      <c r="G197" s="295" t="s">
        <v>22</v>
      </c>
      <c r="H197" s="250" t="str">
        <f t="shared" si="20"/>
        <v>Onglet 2</v>
      </c>
      <c r="I197" s="294">
        <f t="shared" si="23"/>
        <v>0</v>
      </c>
    </row>
    <row r="198" spans="1:9" x14ac:dyDescent="0.25">
      <c r="A198" s="250">
        <v>197</v>
      </c>
      <c r="B198" s="250" t="s">
        <v>520</v>
      </c>
      <c r="C198" s="250" t="s">
        <v>520</v>
      </c>
      <c r="D198" s="250">
        <f>DPA_F200168</f>
        <v>0</v>
      </c>
      <c r="E198" s="250">
        <v>0</v>
      </c>
      <c r="F198" s="250">
        <f t="shared" si="22"/>
        <v>0</v>
      </c>
      <c r="G198" s="295" t="s">
        <v>22</v>
      </c>
      <c r="H198" s="250" t="str">
        <f t="shared" si="20"/>
        <v>Onglet 2</v>
      </c>
      <c r="I198" s="294">
        <f t="shared" si="23"/>
        <v>0</v>
      </c>
    </row>
    <row r="199" spans="1:9" x14ac:dyDescent="0.25">
      <c r="A199" s="250">
        <v>198</v>
      </c>
      <c r="B199" s="250" t="s">
        <v>521</v>
      </c>
      <c r="C199" s="250" t="s">
        <v>521</v>
      </c>
      <c r="D199" s="250">
        <f>DPA_F200169</f>
        <v>0</v>
      </c>
      <c r="E199" s="250">
        <v>0</v>
      </c>
      <c r="F199" s="250">
        <f t="shared" si="22"/>
        <v>0</v>
      </c>
      <c r="G199" s="295" t="s">
        <v>22</v>
      </c>
      <c r="H199" s="250" t="str">
        <f t="shared" si="20"/>
        <v>Onglet 2</v>
      </c>
      <c r="I199" s="294">
        <f t="shared" si="23"/>
        <v>0</v>
      </c>
    </row>
    <row r="200" spans="1:9" x14ac:dyDescent="0.25">
      <c r="A200" s="250">
        <v>199</v>
      </c>
      <c r="B200" s="250" t="s">
        <v>522</v>
      </c>
      <c r="C200" s="250" t="s">
        <v>522</v>
      </c>
      <c r="D200" s="250">
        <f>DPA_F200169</f>
        <v>0</v>
      </c>
      <c r="E200" s="250">
        <f>DPA_F200139+DPA_F200149-DPA_F200159</f>
        <v>0</v>
      </c>
      <c r="F200" s="295">
        <f>IF(ABS(D200-E200)&lt;=10,0,1)</f>
        <v>0</v>
      </c>
      <c r="G200" s="295" t="s">
        <v>22</v>
      </c>
      <c r="H200" s="250" t="str">
        <f t="shared" si="20"/>
        <v>Onglet 2</v>
      </c>
      <c r="I200" s="294">
        <f t="shared" si="23"/>
        <v>0</v>
      </c>
    </row>
    <row r="201" spans="1:9" x14ac:dyDescent="0.25">
      <c r="A201" s="250">
        <v>200</v>
      </c>
      <c r="B201" s="250" t="s">
        <v>523</v>
      </c>
      <c r="C201" s="250" t="s">
        <v>523</v>
      </c>
      <c r="D201" s="250">
        <f>DPA_F200170</f>
        <v>0</v>
      </c>
      <c r="E201" s="250">
        <v>0</v>
      </c>
      <c r="F201" s="250">
        <f>IF(D201&gt;=E201,0,1)</f>
        <v>0</v>
      </c>
      <c r="G201" s="295" t="s">
        <v>22</v>
      </c>
      <c r="H201" s="250" t="str">
        <f t="shared" si="20"/>
        <v>Onglet 2</v>
      </c>
      <c r="I201" s="294">
        <f t="shared" si="23"/>
        <v>0</v>
      </c>
    </row>
    <row r="202" spans="1:9" x14ac:dyDescent="0.25">
      <c r="A202" s="250">
        <v>201</v>
      </c>
      <c r="B202" s="250" t="s">
        <v>524</v>
      </c>
      <c r="C202" s="250" t="s">
        <v>524</v>
      </c>
      <c r="D202" s="250">
        <f>DPA_F200170</f>
        <v>0</v>
      </c>
      <c r="E202" s="250">
        <f>DPA_F200140+DPA_F200150-DPA_F200160</f>
        <v>0</v>
      </c>
      <c r="F202" s="295">
        <f>IF(ABS(D202-E202)&lt;=10,0,1)</f>
        <v>0</v>
      </c>
      <c r="G202" s="295" t="s">
        <v>22</v>
      </c>
      <c r="H202" s="250" t="str">
        <f t="shared" si="20"/>
        <v>Onglet 2</v>
      </c>
      <c r="I202" s="294">
        <f t="shared" si="23"/>
        <v>0</v>
      </c>
    </row>
    <row r="203" spans="1:9" x14ac:dyDescent="0.25">
      <c r="A203" s="250">
        <v>202</v>
      </c>
      <c r="B203" s="250" t="s">
        <v>525</v>
      </c>
      <c r="C203" s="250" t="s">
        <v>525</v>
      </c>
      <c r="D203" s="250">
        <f>DPA_F200171</f>
        <v>0</v>
      </c>
      <c r="E203" s="250">
        <v>0</v>
      </c>
      <c r="F203" s="250">
        <f>IF(D203&gt;=E203,0,1)</f>
        <v>0</v>
      </c>
      <c r="G203" s="295" t="s">
        <v>22</v>
      </c>
      <c r="H203" s="250" t="str">
        <f t="shared" ref="H203:H225" si="24">IF(Lang=LangEn,"Tab 2","Onglet 2")</f>
        <v>Onglet 2</v>
      </c>
      <c r="I203" s="294">
        <f t="shared" si="23"/>
        <v>0</v>
      </c>
    </row>
    <row r="204" spans="1:9" x14ac:dyDescent="0.25">
      <c r="A204" s="250">
        <v>203</v>
      </c>
      <c r="B204" s="250" t="s">
        <v>526</v>
      </c>
      <c r="C204" s="250" t="s">
        <v>526</v>
      </c>
      <c r="D204" s="250">
        <f>DPA_F200171</f>
        <v>0</v>
      </c>
      <c r="E204" s="250">
        <f>DPA_F200141+DPA_F200151-DPA_F200161</f>
        <v>0</v>
      </c>
      <c r="F204" s="295">
        <f>IF(ABS(D204-E204)&lt;=10,0,1)</f>
        <v>0</v>
      </c>
      <c r="G204" s="295" t="s">
        <v>22</v>
      </c>
      <c r="H204" s="250" t="str">
        <f t="shared" si="24"/>
        <v>Onglet 2</v>
      </c>
      <c r="I204" s="294">
        <f t="shared" si="23"/>
        <v>0</v>
      </c>
    </row>
    <row r="205" spans="1:9" x14ac:dyDescent="0.25">
      <c r="A205" s="250">
        <v>204</v>
      </c>
      <c r="B205" s="250" t="s">
        <v>527</v>
      </c>
      <c r="C205" s="250" t="s">
        <v>527</v>
      </c>
      <c r="D205" s="250">
        <f>DPA_F200172</f>
        <v>0</v>
      </c>
      <c r="E205" s="250">
        <v>0</v>
      </c>
      <c r="F205" s="250">
        <f>IF(D205&gt;=E205,0,1)</f>
        <v>0</v>
      </c>
      <c r="G205" s="295" t="s">
        <v>22</v>
      </c>
      <c r="H205" s="250" t="str">
        <f t="shared" si="24"/>
        <v>Onglet 2</v>
      </c>
      <c r="I205" s="294">
        <f t="shared" si="23"/>
        <v>0</v>
      </c>
    </row>
    <row r="206" spans="1:9" x14ac:dyDescent="0.25">
      <c r="A206" s="250">
        <v>205</v>
      </c>
      <c r="B206" s="250" t="s">
        <v>528</v>
      </c>
      <c r="C206" s="250" t="s">
        <v>528</v>
      </c>
      <c r="D206" s="250">
        <f>DPA_F200172</f>
        <v>0</v>
      </c>
      <c r="E206" s="250">
        <f>DPA_F200142+DPA_F200152-DPA_F200162</f>
        <v>0</v>
      </c>
      <c r="F206" s="295">
        <f>IF(ABS(D206-E206)&lt;=10,0,1)</f>
        <v>0</v>
      </c>
      <c r="G206" s="295" t="s">
        <v>22</v>
      </c>
      <c r="H206" s="250" t="str">
        <f t="shared" si="24"/>
        <v>Onglet 2</v>
      </c>
      <c r="I206" s="294">
        <f t="shared" si="23"/>
        <v>0</v>
      </c>
    </row>
    <row r="207" spans="1:9" x14ac:dyDescent="0.25">
      <c r="A207" s="250">
        <v>206</v>
      </c>
      <c r="B207" s="250" t="s">
        <v>529</v>
      </c>
      <c r="C207" s="250" t="s">
        <v>529</v>
      </c>
      <c r="D207" s="250">
        <f>DPA_F200173</f>
        <v>0</v>
      </c>
      <c r="E207" s="250">
        <v>0</v>
      </c>
      <c r="F207" s="250">
        <f>IF(D207&gt;=E207,0,1)</f>
        <v>0</v>
      </c>
      <c r="G207" s="295" t="s">
        <v>22</v>
      </c>
      <c r="H207" s="250" t="str">
        <f t="shared" si="24"/>
        <v>Onglet 2</v>
      </c>
      <c r="I207" s="294">
        <f t="shared" si="23"/>
        <v>0</v>
      </c>
    </row>
    <row r="208" spans="1:9" x14ac:dyDescent="0.25">
      <c r="A208" s="250">
        <v>207</v>
      </c>
      <c r="B208" s="250" t="s">
        <v>530</v>
      </c>
      <c r="C208" s="250" t="s">
        <v>530</v>
      </c>
      <c r="D208" s="250">
        <f>DPA_F200173</f>
        <v>0</v>
      </c>
      <c r="E208" s="250">
        <f>DPA_F200143+DPA_F200153-DPA_F200163</f>
        <v>0</v>
      </c>
      <c r="F208" s="295">
        <f>IF(ABS(D208-E208)&lt;=10,0,1)</f>
        <v>0</v>
      </c>
      <c r="G208" s="295" t="s">
        <v>22</v>
      </c>
      <c r="H208" s="250" t="str">
        <f t="shared" si="24"/>
        <v>Onglet 2</v>
      </c>
      <c r="I208" s="294">
        <f t="shared" si="23"/>
        <v>0</v>
      </c>
    </row>
    <row r="209" spans="1:9" x14ac:dyDescent="0.25">
      <c r="A209" s="250">
        <v>208</v>
      </c>
      <c r="B209" s="250" t="s">
        <v>531</v>
      </c>
      <c r="C209" s="250" t="s">
        <v>531</v>
      </c>
      <c r="D209" s="250">
        <f>DPA_F200174</f>
        <v>0</v>
      </c>
      <c r="E209" s="250">
        <v>0</v>
      </c>
      <c r="F209" s="250">
        <f>IF(D209&gt;=E209,0,1)</f>
        <v>0</v>
      </c>
      <c r="G209" s="295" t="s">
        <v>22</v>
      </c>
      <c r="H209" s="250" t="str">
        <f t="shared" si="24"/>
        <v>Onglet 2</v>
      </c>
      <c r="I209" s="294">
        <f t="shared" si="23"/>
        <v>0</v>
      </c>
    </row>
    <row r="210" spans="1:9" x14ac:dyDescent="0.25">
      <c r="A210" s="250">
        <v>209</v>
      </c>
      <c r="B210" s="250" t="s">
        <v>532</v>
      </c>
      <c r="C210" s="250" t="s">
        <v>532</v>
      </c>
      <c r="D210" s="250">
        <f>DPA_F200174</f>
        <v>0</v>
      </c>
      <c r="E210" s="250">
        <f>DPA_F200144+DPA_F200154-DPA_F200164</f>
        <v>0</v>
      </c>
      <c r="F210" s="295">
        <f>IF(ABS(D210-E210)&lt;=10,0,1)</f>
        <v>0</v>
      </c>
      <c r="G210" s="295" t="s">
        <v>22</v>
      </c>
      <c r="H210" s="250" t="str">
        <f t="shared" si="24"/>
        <v>Onglet 2</v>
      </c>
      <c r="I210" s="294">
        <f t="shared" si="23"/>
        <v>0</v>
      </c>
    </row>
    <row r="211" spans="1:9" x14ac:dyDescent="0.25">
      <c r="A211" s="250">
        <v>210</v>
      </c>
      <c r="B211" s="250" t="s">
        <v>533</v>
      </c>
      <c r="C211" s="250" t="s">
        <v>533</v>
      </c>
      <c r="D211" s="250">
        <f>DPA_F200175</f>
        <v>0</v>
      </c>
      <c r="E211" s="250">
        <v>0</v>
      </c>
      <c r="F211" s="250">
        <f>IF(D211&gt;=E211,0,1)</f>
        <v>0</v>
      </c>
      <c r="G211" s="295" t="s">
        <v>22</v>
      </c>
      <c r="H211" s="250" t="str">
        <f t="shared" si="24"/>
        <v>Onglet 2</v>
      </c>
      <c r="I211" s="294">
        <f t="shared" si="23"/>
        <v>0</v>
      </c>
    </row>
    <row r="212" spans="1:9" x14ac:dyDescent="0.25">
      <c r="A212" s="250">
        <v>211</v>
      </c>
      <c r="B212" s="250" t="s">
        <v>534</v>
      </c>
      <c r="C212" s="250" t="s">
        <v>534</v>
      </c>
      <c r="D212" s="250">
        <f>DPA_F200175</f>
        <v>0</v>
      </c>
      <c r="E212" s="250">
        <f>DPA_F200145+DPA_F200155-DPA_F200165</f>
        <v>0</v>
      </c>
      <c r="F212" s="295">
        <f>IF(ABS(D212-E212)&lt;=10,0,1)</f>
        <v>0</v>
      </c>
      <c r="G212" s="295" t="s">
        <v>22</v>
      </c>
      <c r="H212" s="250" t="str">
        <f t="shared" si="24"/>
        <v>Onglet 2</v>
      </c>
      <c r="I212" s="294">
        <f t="shared" si="23"/>
        <v>0</v>
      </c>
    </row>
    <row r="213" spans="1:9" x14ac:dyDescent="0.25">
      <c r="A213" s="250">
        <v>212</v>
      </c>
      <c r="B213" s="250" t="s">
        <v>535</v>
      </c>
      <c r="C213" s="250" t="s">
        <v>535</v>
      </c>
      <c r="D213" s="250">
        <f>DPA_F200176</f>
        <v>0</v>
      </c>
      <c r="E213" s="250">
        <v>0</v>
      </c>
      <c r="F213" s="250">
        <f>IF(D213&gt;=E213,0,1)</f>
        <v>0</v>
      </c>
      <c r="G213" s="295" t="s">
        <v>22</v>
      </c>
      <c r="H213" s="250" t="str">
        <f t="shared" si="24"/>
        <v>Onglet 2</v>
      </c>
      <c r="I213" s="294">
        <f t="shared" si="23"/>
        <v>0</v>
      </c>
    </row>
    <row r="214" spans="1:9" x14ac:dyDescent="0.25">
      <c r="A214" s="250">
        <v>213</v>
      </c>
      <c r="B214" s="250" t="s">
        <v>536</v>
      </c>
      <c r="C214" s="250" t="s">
        <v>536</v>
      </c>
      <c r="D214" s="250">
        <f>DPA_F200176</f>
        <v>0</v>
      </c>
      <c r="E214" s="250">
        <f>DPA_F200146+DPA_F200156-DPA_F200166</f>
        <v>0</v>
      </c>
      <c r="F214" s="295">
        <f>IF(ABS(D214-E214)&lt;=10,0,1)</f>
        <v>0</v>
      </c>
      <c r="G214" s="295" t="s">
        <v>22</v>
      </c>
      <c r="H214" s="250" t="str">
        <f t="shared" si="24"/>
        <v>Onglet 2</v>
      </c>
      <c r="I214" s="294">
        <f t="shared" si="23"/>
        <v>0</v>
      </c>
    </row>
    <row r="215" spans="1:9" x14ac:dyDescent="0.25">
      <c r="A215" s="250">
        <v>214</v>
      </c>
      <c r="B215" s="250" t="s">
        <v>537</v>
      </c>
      <c r="C215" s="250" t="s">
        <v>537</v>
      </c>
      <c r="D215" s="250">
        <f>DPA_F200177</f>
        <v>0</v>
      </c>
      <c r="E215" s="250">
        <v>0</v>
      </c>
      <c r="F215" s="250">
        <f>IF(D215&gt;=E215,0,1)</f>
        <v>0</v>
      </c>
      <c r="G215" s="295" t="s">
        <v>22</v>
      </c>
      <c r="H215" s="250" t="str">
        <f t="shared" si="24"/>
        <v>Onglet 2</v>
      </c>
      <c r="I215" s="294">
        <f t="shared" si="23"/>
        <v>0</v>
      </c>
    </row>
    <row r="216" spans="1:9" x14ac:dyDescent="0.25">
      <c r="A216" s="250">
        <v>215</v>
      </c>
      <c r="B216" s="250" t="s">
        <v>538</v>
      </c>
      <c r="C216" s="250" t="s">
        <v>538</v>
      </c>
      <c r="D216" s="250">
        <f>DPA_F200177</f>
        <v>0</v>
      </c>
      <c r="E216" s="250">
        <f>DPA_F200147+DPA_F200157-DPA_F200167</f>
        <v>0</v>
      </c>
      <c r="F216" s="295">
        <f>IF(ABS(D216-E216)&lt;=10,0,1)</f>
        <v>0</v>
      </c>
      <c r="G216" s="295" t="s">
        <v>22</v>
      </c>
      <c r="H216" s="250" t="str">
        <f t="shared" si="24"/>
        <v>Onglet 2</v>
      </c>
      <c r="I216" s="294">
        <f t="shared" si="23"/>
        <v>0</v>
      </c>
    </row>
    <row r="217" spans="1:9" x14ac:dyDescent="0.25">
      <c r="A217" s="250">
        <v>216</v>
      </c>
      <c r="B217" s="250" t="s">
        <v>539</v>
      </c>
      <c r="C217" s="250" t="s">
        <v>539</v>
      </c>
      <c r="D217" s="250">
        <f>DPA_F200178</f>
        <v>0</v>
      </c>
      <c r="E217" s="250">
        <v>0</v>
      </c>
      <c r="F217" s="250">
        <f>IF(D217&gt;=E217,0,1)</f>
        <v>0</v>
      </c>
      <c r="G217" s="295" t="s">
        <v>22</v>
      </c>
      <c r="H217" s="250" t="str">
        <f t="shared" si="24"/>
        <v>Onglet 2</v>
      </c>
      <c r="I217" s="294">
        <f t="shared" si="23"/>
        <v>0</v>
      </c>
    </row>
    <row r="218" spans="1:9" x14ac:dyDescent="0.25">
      <c r="A218" s="250">
        <v>217</v>
      </c>
      <c r="B218" s="250" t="s">
        <v>540</v>
      </c>
      <c r="C218" s="250" t="s">
        <v>540</v>
      </c>
      <c r="D218" s="250">
        <f>DPA_F200178</f>
        <v>0</v>
      </c>
      <c r="E218" s="250">
        <f>DPA_F200148+DPA_F200158-DPA_F200168</f>
        <v>0</v>
      </c>
      <c r="F218" s="295">
        <f>IF(ABS(D218-E218)&lt;=10,0,1)</f>
        <v>0</v>
      </c>
      <c r="G218" s="295" t="s">
        <v>22</v>
      </c>
      <c r="H218" s="250" t="str">
        <f t="shared" si="24"/>
        <v>Onglet 2</v>
      </c>
      <c r="I218" s="294">
        <f t="shared" si="23"/>
        <v>0</v>
      </c>
    </row>
    <row r="219" spans="1:9" x14ac:dyDescent="0.25">
      <c r="A219" s="250">
        <v>218</v>
      </c>
      <c r="B219" s="250" t="s">
        <v>541</v>
      </c>
      <c r="C219" s="250" t="s">
        <v>541</v>
      </c>
      <c r="D219" s="250">
        <f>DPA_F200179</f>
        <v>0</v>
      </c>
      <c r="E219" s="250">
        <v>0</v>
      </c>
      <c r="F219" s="250">
        <f>IF(D219&gt;=E219,0,1)</f>
        <v>0</v>
      </c>
      <c r="G219" s="295" t="s">
        <v>22</v>
      </c>
      <c r="H219" s="250" t="str">
        <f t="shared" si="24"/>
        <v>Onglet 2</v>
      </c>
      <c r="I219" s="294">
        <f t="shared" si="23"/>
        <v>0</v>
      </c>
    </row>
    <row r="220" spans="1:9" x14ac:dyDescent="0.25">
      <c r="A220" s="250">
        <v>219</v>
      </c>
      <c r="B220" s="250" t="s">
        <v>542</v>
      </c>
      <c r="C220" s="250" t="s">
        <v>972</v>
      </c>
      <c r="D220" s="250">
        <f>DPA_F200179</f>
        <v>0</v>
      </c>
      <c r="E220" s="250">
        <f>SUM(DPA_F200097:DPA_F200116)</f>
        <v>0</v>
      </c>
      <c r="F220" s="295">
        <f>IF(ABS(D220-E220)&lt;=10,0,1)</f>
        <v>0</v>
      </c>
      <c r="G220" s="295" t="s">
        <v>22</v>
      </c>
      <c r="H220" s="250" t="str">
        <f t="shared" si="24"/>
        <v>Onglet 2</v>
      </c>
      <c r="I220" s="294">
        <f t="shared" si="23"/>
        <v>0</v>
      </c>
    </row>
    <row r="221" spans="1:9" x14ac:dyDescent="0.25">
      <c r="A221" s="250">
        <v>220</v>
      </c>
      <c r="B221" s="250" t="s">
        <v>543</v>
      </c>
      <c r="C221" s="250" t="s">
        <v>543</v>
      </c>
      <c r="D221" s="250">
        <f>DPA_F200180</f>
        <v>0</v>
      </c>
      <c r="E221" s="250">
        <v>0</v>
      </c>
      <c r="F221" s="250">
        <f>IF(D221&gt;=E221,0,1)</f>
        <v>0</v>
      </c>
      <c r="G221" s="295" t="s">
        <v>22</v>
      </c>
      <c r="H221" s="250" t="str">
        <f t="shared" si="24"/>
        <v>Onglet 2</v>
      </c>
      <c r="I221" s="294">
        <f t="shared" si="23"/>
        <v>0</v>
      </c>
    </row>
    <row r="222" spans="1:9" x14ac:dyDescent="0.25">
      <c r="A222" s="250">
        <v>221</v>
      </c>
      <c r="B222" s="250" t="s">
        <v>544</v>
      </c>
      <c r="C222" s="250" t="s">
        <v>544</v>
      </c>
      <c r="D222" s="250">
        <f>DPA_F200180</f>
        <v>0</v>
      </c>
      <c r="E222" s="250" t="e">
        <f>DPA_F200179/(DPA_F200137*10)</f>
        <v>#DIV/0!</v>
      </c>
      <c r="F222" s="295" t="e">
        <f>IF(ABS(D222-E222)&lt;=10,0,1)</f>
        <v>#DIV/0!</v>
      </c>
      <c r="G222" s="295" t="s">
        <v>22</v>
      </c>
      <c r="H222" s="250" t="str">
        <f t="shared" si="24"/>
        <v>Onglet 2</v>
      </c>
      <c r="I222" s="294">
        <f t="shared" si="23"/>
        <v>2</v>
      </c>
    </row>
    <row r="223" spans="1:9" x14ac:dyDescent="0.25">
      <c r="A223" s="250">
        <v>222</v>
      </c>
      <c r="B223" s="250" t="s">
        <v>545</v>
      </c>
      <c r="C223" s="250" t="s">
        <v>545</v>
      </c>
      <c r="D223" s="250">
        <f>DPA_F200181</f>
        <v>0</v>
      </c>
      <c r="E223" s="250">
        <v>0</v>
      </c>
      <c r="F223" s="250">
        <f>IF(D223&gt;=E223,0,1)</f>
        <v>0</v>
      </c>
      <c r="G223" s="295" t="s">
        <v>22</v>
      </c>
      <c r="H223" s="250" t="str">
        <f t="shared" si="24"/>
        <v>Onglet 2</v>
      </c>
      <c r="I223" s="294">
        <f t="shared" si="23"/>
        <v>0</v>
      </c>
    </row>
    <row r="224" spans="1:9" x14ac:dyDescent="0.25">
      <c r="A224" s="250">
        <v>223</v>
      </c>
      <c r="B224" s="250" t="s">
        <v>546</v>
      </c>
      <c r="C224" s="250" t="s">
        <v>546</v>
      </c>
      <c r="D224" s="250">
        <f>DPA_F200182</f>
        <v>0</v>
      </c>
      <c r="E224" s="250">
        <f>DPA_F200056*DPA_F200181</f>
        <v>0</v>
      </c>
      <c r="F224" s="295">
        <f>IF(ABS(D224-E224)&lt;=10,0,1)</f>
        <v>0</v>
      </c>
      <c r="G224" s="295" t="s">
        <v>22</v>
      </c>
      <c r="H224" s="250" t="str">
        <f t="shared" si="24"/>
        <v>Onglet 2</v>
      </c>
      <c r="I224" s="294">
        <f t="shared" si="23"/>
        <v>0</v>
      </c>
    </row>
    <row r="225" spans="1:9" x14ac:dyDescent="0.25">
      <c r="A225" s="250">
        <v>224</v>
      </c>
      <c r="B225" s="250" t="s">
        <v>547</v>
      </c>
      <c r="C225" s="250" t="s">
        <v>547</v>
      </c>
      <c r="D225" s="250">
        <f>DPA_F200183</f>
        <v>0</v>
      </c>
      <c r="E225" s="250">
        <v>0</v>
      </c>
      <c r="F225" s="250">
        <f>IF(D225&gt;=E225,0,1)</f>
        <v>0</v>
      </c>
      <c r="G225" s="295" t="s">
        <v>22</v>
      </c>
      <c r="H225" s="250" t="str">
        <f t="shared" si="24"/>
        <v>Onglet 2</v>
      </c>
      <c r="I225" s="294">
        <f t="shared" si="23"/>
        <v>0</v>
      </c>
    </row>
    <row r="226" spans="1:9" ht="26.4" x14ac:dyDescent="0.25">
      <c r="A226" s="250">
        <v>225</v>
      </c>
      <c r="B226" s="296" t="s">
        <v>548</v>
      </c>
      <c r="C226" s="296" t="s">
        <v>548</v>
      </c>
      <c r="D226" s="250">
        <f>DPA_F300010</f>
        <v>0</v>
      </c>
      <c r="E226" s="250">
        <f>DPA_F300004+DPA_F300005+DPA_F300006+DPA_F300007+DPA_F300008+DPA_F300009</f>
        <v>0</v>
      </c>
      <c r="F226" s="295">
        <f t="shared" ref="F226:F265" si="25">IF(ABS(D226-E226)&lt;=10,0,1)</f>
        <v>0</v>
      </c>
      <c r="G226" s="295" t="s">
        <v>22</v>
      </c>
      <c r="H226" s="250" t="str">
        <f t="shared" ref="H226:H265" si="26">IF(Lang=LangEn,"Tab 3","Onglet 3")</f>
        <v>Onglet 3</v>
      </c>
      <c r="I226" s="294">
        <f t="shared" si="23"/>
        <v>0</v>
      </c>
    </row>
    <row r="227" spans="1:9" x14ac:dyDescent="0.25">
      <c r="A227" s="250">
        <v>226</v>
      </c>
      <c r="B227" s="250" t="s">
        <v>549</v>
      </c>
      <c r="C227" s="250" t="s">
        <v>549</v>
      </c>
      <c r="D227" s="250">
        <f>DPA_F300011</f>
        <v>0</v>
      </c>
      <c r="E227" s="250">
        <f>DPA_F300002+DPA_F300003+DPA_F300010</f>
        <v>0</v>
      </c>
      <c r="F227" s="295">
        <f t="shared" si="25"/>
        <v>0</v>
      </c>
      <c r="G227" s="295" t="s">
        <v>22</v>
      </c>
      <c r="H227" s="250" t="str">
        <f t="shared" si="26"/>
        <v>Onglet 3</v>
      </c>
      <c r="I227" s="294">
        <f t="shared" si="23"/>
        <v>0</v>
      </c>
    </row>
    <row r="228" spans="1:9" x14ac:dyDescent="0.25">
      <c r="A228" s="250">
        <v>227</v>
      </c>
      <c r="B228" s="250" t="s">
        <v>550</v>
      </c>
      <c r="C228" s="250" t="s">
        <v>550</v>
      </c>
      <c r="D228" s="250">
        <f>DPA_F300016</f>
        <v>0</v>
      </c>
      <c r="E228" s="250">
        <f>DPA_F300013+DPA_F300014+DPA_F300015</f>
        <v>0</v>
      </c>
      <c r="F228" s="295">
        <f t="shared" si="25"/>
        <v>0</v>
      </c>
      <c r="G228" s="295" t="s">
        <v>22</v>
      </c>
      <c r="H228" s="250" t="str">
        <f t="shared" si="26"/>
        <v>Onglet 3</v>
      </c>
      <c r="I228" s="294">
        <f t="shared" si="23"/>
        <v>0</v>
      </c>
    </row>
    <row r="229" spans="1:9" x14ac:dyDescent="0.25">
      <c r="A229" s="250">
        <v>228</v>
      </c>
      <c r="B229" s="250" t="s">
        <v>551</v>
      </c>
      <c r="C229" s="250" t="s">
        <v>551</v>
      </c>
      <c r="D229" s="250">
        <f>DPA_F300020</f>
        <v>0</v>
      </c>
      <c r="E229" s="250">
        <f>DPA_F300017+DPA_F300018+DPA_F300019</f>
        <v>0</v>
      </c>
      <c r="F229" s="295">
        <f t="shared" si="25"/>
        <v>0</v>
      </c>
      <c r="G229" s="295" t="s">
        <v>22</v>
      </c>
      <c r="H229" s="250" t="str">
        <f t="shared" si="26"/>
        <v>Onglet 3</v>
      </c>
      <c r="I229" s="294">
        <f t="shared" si="23"/>
        <v>0</v>
      </c>
    </row>
    <row r="230" spans="1:9" x14ac:dyDescent="0.25">
      <c r="A230" s="250">
        <v>229</v>
      </c>
      <c r="B230" s="250" t="s">
        <v>552</v>
      </c>
      <c r="C230" s="250" t="s">
        <v>552</v>
      </c>
      <c r="D230" s="250">
        <f>DPA_F300023</f>
        <v>0</v>
      </c>
      <c r="E230" s="250">
        <f>DPA_F300021+DPA_F300022</f>
        <v>0</v>
      </c>
      <c r="F230" s="295">
        <f t="shared" si="25"/>
        <v>0</v>
      </c>
      <c r="G230" s="295" t="s">
        <v>22</v>
      </c>
      <c r="H230" s="250" t="str">
        <f t="shared" si="26"/>
        <v>Onglet 3</v>
      </c>
      <c r="I230" s="294">
        <f t="shared" si="23"/>
        <v>0</v>
      </c>
    </row>
    <row r="231" spans="1:9" ht="26.4" x14ac:dyDescent="0.25">
      <c r="A231" s="250">
        <v>230</v>
      </c>
      <c r="B231" s="296" t="s">
        <v>553</v>
      </c>
      <c r="C231" s="296" t="s">
        <v>553</v>
      </c>
      <c r="D231" s="250">
        <f>DPA_F300024</f>
        <v>0</v>
      </c>
      <c r="E231" s="250">
        <f>DPA_F300001+DPA_F300011-DPA_F300012-DPA_F300016+DPA_F300020+DPA_F300023</f>
        <v>0</v>
      </c>
      <c r="F231" s="295">
        <f t="shared" si="25"/>
        <v>0</v>
      </c>
      <c r="G231" s="295" t="s">
        <v>22</v>
      </c>
      <c r="H231" s="250" t="str">
        <f t="shared" si="26"/>
        <v>Onglet 3</v>
      </c>
      <c r="I231" s="294">
        <f t="shared" si="23"/>
        <v>0</v>
      </c>
    </row>
    <row r="232" spans="1:9" ht="39.6" x14ac:dyDescent="0.25">
      <c r="A232" s="250">
        <v>231</v>
      </c>
      <c r="B232" s="296" t="s">
        <v>554</v>
      </c>
      <c r="C232" s="296" t="s">
        <v>554</v>
      </c>
      <c r="D232" s="250">
        <f>DPA_F300035</f>
        <v>0</v>
      </c>
      <c r="E232" s="250">
        <f>DPA_F300025+DPA_F300026+DPA_F300027+DPA_F300028+DPA_F300029+DPA_F300030+DPA_F300031+DPA_F300032+DPA_F300033+DPA_F300034</f>
        <v>0</v>
      </c>
      <c r="F232" s="295">
        <f t="shared" si="25"/>
        <v>0</v>
      </c>
      <c r="G232" s="295" t="s">
        <v>22</v>
      </c>
      <c r="H232" s="250" t="str">
        <f t="shared" si="26"/>
        <v>Onglet 3</v>
      </c>
      <c r="I232" s="294">
        <f t="shared" si="23"/>
        <v>0</v>
      </c>
    </row>
    <row r="233" spans="1:9" x14ac:dyDescent="0.25">
      <c r="A233" s="250">
        <v>232</v>
      </c>
      <c r="B233" s="250" t="s">
        <v>555</v>
      </c>
      <c r="C233" s="250" t="s">
        <v>555</v>
      </c>
      <c r="D233" s="250">
        <f>DPA_F300036</f>
        <v>0</v>
      </c>
      <c r="E233" s="250">
        <f>DPA_F300024-DPA_F300035</f>
        <v>0</v>
      </c>
      <c r="F233" s="295">
        <f t="shared" si="25"/>
        <v>0</v>
      </c>
      <c r="G233" s="295" t="s">
        <v>22</v>
      </c>
      <c r="H233" s="250" t="str">
        <f t="shared" si="26"/>
        <v>Onglet 3</v>
      </c>
      <c r="I233" s="294">
        <f t="shared" si="23"/>
        <v>0</v>
      </c>
    </row>
    <row r="234" spans="1:9" x14ac:dyDescent="0.25">
      <c r="A234" s="250">
        <v>233</v>
      </c>
      <c r="B234" s="250" t="s">
        <v>556</v>
      </c>
      <c r="C234" s="250" t="s">
        <v>556</v>
      </c>
      <c r="D234" s="250">
        <f>DPA_F300037</f>
        <v>0</v>
      </c>
      <c r="E234" s="250">
        <f>DPA_F300051</f>
        <v>0</v>
      </c>
      <c r="F234" s="295">
        <f t="shared" si="25"/>
        <v>0</v>
      </c>
      <c r="G234" s="295" t="s">
        <v>22</v>
      </c>
      <c r="H234" s="250" t="str">
        <f t="shared" si="26"/>
        <v>Onglet 3</v>
      </c>
      <c r="I234" s="294">
        <f t="shared" si="23"/>
        <v>0</v>
      </c>
    </row>
    <row r="235" spans="1:9" x14ac:dyDescent="0.25">
      <c r="A235" s="250">
        <v>234</v>
      </c>
      <c r="B235" s="250" t="s">
        <v>557</v>
      </c>
      <c r="C235" s="250" t="s">
        <v>557</v>
      </c>
      <c r="D235" s="250">
        <f>DPA_F300038</f>
        <v>0</v>
      </c>
      <c r="E235" s="250">
        <f>DPA_F300036-DPA_F300037</f>
        <v>0</v>
      </c>
      <c r="F235" s="295">
        <f t="shared" si="25"/>
        <v>0</v>
      </c>
      <c r="G235" s="295" t="s">
        <v>22</v>
      </c>
      <c r="H235" s="250" t="str">
        <f t="shared" si="26"/>
        <v>Onglet 3</v>
      </c>
      <c r="I235" s="294">
        <f t="shared" si="23"/>
        <v>0</v>
      </c>
    </row>
    <row r="236" spans="1:9" x14ac:dyDescent="0.25">
      <c r="A236" s="250">
        <v>235</v>
      </c>
      <c r="B236" s="250" t="s">
        <v>558</v>
      </c>
      <c r="C236" s="250" t="s">
        <v>558</v>
      </c>
      <c r="D236" s="250">
        <f>DPA_F300039</f>
        <v>0</v>
      </c>
      <c r="E236" s="250">
        <f>DPA_F300062</f>
        <v>0</v>
      </c>
      <c r="F236" s="295">
        <f t="shared" si="25"/>
        <v>0</v>
      </c>
      <c r="G236" s="295" t="s">
        <v>22</v>
      </c>
      <c r="H236" s="250" t="str">
        <f t="shared" si="26"/>
        <v>Onglet 3</v>
      </c>
      <c r="I236" s="294">
        <f t="shared" si="23"/>
        <v>0</v>
      </c>
    </row>
    <row r="237" spans="1:9" x14ac:dyDescent="0.25">
      <c r="A237" s="250">
        <v>236</v>
      </c>
      <c r="B237" s="250" t="s">
        <v>559</v>
      </c>
      <c r="C237" s="250" t="s">
        <v>559</v>
      </c>
      <c r="D237" s="250">
        <f>DPA_F300040</f>
        <v>0</v>
      </c>
      <c r="E237" s="250">
        <f>DPA_F300066</f>
        <v>0</v>
      </c>
      <c r="F237" s="295">
        <f t="shared" si="25"/>
        <v>0</v>
      </c>
      <c r="G237" s="295" t="s">
        <v>22</v>
      </c>
      <c r="H237" s="250" t="str">
        <f t="shared" si="26"/>
        <v>Onglet 3</v>
      </c>
      <c r="I237" s="294">
        <f t="shared" si="23"/>
        <v>0</v>
      </c>
    </row>
    <row r="238" spans="1:9" x14ac:dyDescent="0.25">
      <c r="A238" s="250">
        <v>237</v>
      </c>
      <c r="B238" s="250" t="s">
        <v>560</v>
      </c>
      <c r="C238" s="250" t="s">
        <v>560</v>
      </c>
      <c r="D238" s="250">
        <f>DPA_F300041</f>
        <v>0</v>
      </c>
      <c r="E238" s="250">
        <f>DPA_F300068</f>
        <v>0</v>
      </c>
      <c r="F238" s="295">
        <f t="shared" si="25"/>
        <v>0</v>
      </c>
      <c r="G238" s="295" t="s">
        <v>22</v>
      </c>
      <c r="H238" s="250" t="str">
        <f t="shared" si="26"/>
        <v>Onglet 3</v>
      </c>
      <c r="I238" s="294">
        <f t="shared" si="23"/>
        <v>0</v>
      </c>
    </row>
    <row r="239" spans="1:9" x14ac:dyDescent="0.25">
      <c r="A239" s="250">
        <v>238</v>
      </c>
      <c r="B239" s="250" t="s">
        <v>561</v>
      </c>
      <c r="C239" s="250" t="s">
        <v>561</v>
      </c>
      <c r="D239" s="250">
        <f>DPA_F300042</f>
        <v>0</v>
      </c>
      <c r="E239" s="250">
        <f>DPA_F300039+DPA_F300040+DPA_F300041</f>
        <v>0</v>
      </c>
      <c r="F239" s="295">
        <f t="shared" si="25"/>
        <v>0</v>
      </c>
      <c r="G239" s="295" t="s">
        <v>22</v>
      </c>
      <c r="H239" s="250" t="str">
        <f t="shared" si="26"/>
        <v>Onglet 3</v>
      </c>
      <c r="I239" s="294">
        <f t="shared" si="23"/>
        <v>0</v>
      </c>
    </row>
    <row r="240" spans="1:9" x14ac:dyDescent="0.25">
      <c r="A240" s="250">
        <v>239</v>
      </c>
      <c r="B240" s="250" t="s">
        <v>562</v>
      </c>
      <c r="C240" s="250" t="s">
        <v>562</v>
      </c>
      <c r="D240" s="250">
        <f>DPA_F300043</f>
        <v>0</v>
      </c>
      <c r="E240" s="250">
        <f>DPA_F300038-DPA_F300042</f>
        <v>0</v>
      </c>
      <c r="F240" s="295">
        <f t="shared" si="25"/>
        <v>0</v>
      </c>
      <c r="G240" s="295" t="s">
        <v>22</v>
      </c>
      <c r="H240" s="250" t="str">
        <f t="shared" si="26"/>
        <v>Onglet 3</v>
      </c>
      <c r="I240" s="294">
        <f t="shared" si="23"/>
        <v>0</v>
      </c>
    </row>
    <row r="241" spans="1:9" x14ac:dyDescent="0.25">
      <c r="A241" s="250">
        <v>240</v>
      </c>
      <c r="B241" s="250" t="s">
        <v>563</v>
      </c>
      <c r="C241" s="250" t="s">
        <v>563</v>
      </c>
      <c r="D241" s="250">
        <f>DPA_F300044</f>
        <v>0</v>
      </c>
      <c r="E241" s="250">
        <f>DPA_F300073</f>
        <v>0</v>
      </c>
      <c r="F241" s="295">
        <f t="shared" si="25"/>
        <v>0</v>
      </c>
      <c r="G241" s="295" t="s">
        <v>22</v>
      </c>
      <c r="H241" s="250" t="str">
        <f t="shared" si="26"/>
        <v>Onglet 3</v>
      </c>
      <c r="I241" s="294">
        <f t="shared" si="23"/>
        <v>0</v>
      </c>
    </row>
    <row r="242" spans="1:9" x14ac:dyDescent="0.25">
      <c r="A242" s="250">
        <v>241</v>
      </c>
      <c r="B242" s="250" t="s">
        <v>564</v>
      </c>
      <c r="C242" s="250" t="s">
        <v>564</v>
      </c>
      <c r="D242" s="250">
        <f>DPA_F300046</f>
        <v>0</v>
      </c>
      <c r="E242" s="250">
        <f>DPA_F300043-DPA_F300044</f>
        <v>0</v>
      </c>
      <c r="F242" s="295">
        <f t="shared" si="25"/>
        <v>0</v>
      </c>
      <c r="G242" s="295" t="s">
        <v>22</v>
      </c>
      <c r="H242" s="250" t="str">
        <f t="shared" si="26"/>
        <v>Onglet 3</v>
      </c>
      <c r="I242" s="294">
        <f t="shared" si="23"/>
        <v>0</v>
      </c>
    </row>
    <row r="243" spans="1:9" x14ac:dyDescent="0.25">
      <c r="A243" s="250">
        <v>242</v>
      </c>
      <c r="B243" s="250" t="s">
        <v>565</v>
      </c>
      <c r="C243" s="250" t="s">
        <v>565</v>
      </c>
      <c r="D243" s="250">
        <f>DPA_F300048</f>
        <v>0</v>
      </c>
      <c r="E243" s="250">
        <f>F300088</f>
        <v>0</v>
      </c>
      <c r="F243" s="295">
        <f t="shared" si="25"/>
        <v>0</v>
      </c>
      <c r="G243" s="295" t="s">
        <v>22</v>
      </c>
      <c r="H243" s="250" t="str">
        <f t="shared" si="26"/>
        <v>Onglet 3</v>
      </c>
      <c r="I243" s="294">
        <f t="shared" si="23"/>
        <v>0</v>
      </c>
    </row>
    <row r="244" spans="1:9" x14ac:dyDescent="0.25">
      <c r="A244" s="250">
        <v>243</v>
      </c>
      <c r="B244" s="250" t="s">
        <v>566</v>
      </c>
      <c r="C244" s="250" t="s">
        <v>566</v>
      </c>
      <c r="D244" s="250">
        <f>DPA_F300049</f>
        <v>0</v>
      </c>
      <c r="E244" s="250">
        <f>DPA_F300047-DPA_F300048</f>
        <v>0</v>
      </c>
      <c r="F244" s="295">
        <f t="shared" si="25"/>
        <v>0</v>
      </c>
      <c r="G244" s="295" t="s">
        <v>22</v>
      </c>
      <c r="H244" s="250" t="str">
        <f t="shared" si="26"/>
        <v>Onglet 3</v>
      </c>
      <c r="I244" s="294">
        <f t="shared" si="23"/>
        <v>0</v>
      </c>
    </row>
    <row r="245" spans="1:9" x14ac:dyDescent="0.25">
      <c r="A245" s="250">
        <v>244</v>
      </c>
      <c r="B245" s="250" t="s">
        <v>567</v>
      </c>
      <c r="C245" s="250" t="s">
        <v>567</v>
      </c>
      <c r="D245" s="250">
        <f>DPA_F300050</f>
        <v>0</v>
      </c>
      <c r="E245" s="250">
        <f>MAX(0,DPA_F300049-10%*DPA_F300036)</f>
        <v>0</v>
      </c>
      <c r="F245" s="295">
        <f t="shared" si="25"/>
        <v>0</v>
      </c>
      <c r="G245" s="295" t="s">
        <v>22</v>
      </c>
      <c r="H245" s="250" t="str">
        <f t="shared" si="26"/>
        <v>Onglet 3</v>
      </c>
      <c r="I245" s="294">
        <f t="shared" si="23"/>
        <v>0</v>
      </c>
    </row>
    <row r="246" spans="1:9" x14ac:dyDescent="0.25">
      <c r="A246" s="250">
        <v>245</v>
      </c>
      <c r="B246" s="250" t="s">
        <v>568</v>
      </c>
      <c r="C246" s="250" t="s">
        <v>568</v>
      </c>
      <c r="D246" s="250">
        <f>DPA_F300051</f>
        <v>0</v>
      </c>
      <c r="E246" s="250" t="e">
        <f>DPA_F300049/DPA_F300049*DPA_F300050</f>
        <v>#DIV/0!</v>
      </c>
      <c r="F246" s="295" t="e">
        <f t="shared" si="25"/>
        <v>#DIV/0!</v>
      </c>
      <c r="G246" s="295" t="s">
        <v>22</v>
      </c>
      <c r="H246" s="250" t="str">
        <f t="shared" si="26"/>
        <v>Onglet 3</v>
      </c>
      <c r="I246" s="294">
        <f t="shared" si="23"/>
        <v>2</v>
      </c>
    </row>
    <row r="247" spans="1:9" x14ac:dyDescent="0.25">
      <c r="A247" s="250">
        <v>246</v>
      </c>
      <c r="B247" s="250" t="s">
        <v>569</v>
      </c>
      <c r="C247" s="250" t="s">
        <v>569</v>
      </c>
      <c r="D247" s="250">
        <f>DPA_F300054</f>
        <v>0</v>
      </c>
      <c r="E247" s="250">
        <f>DPA_F300088</f>
        <v>0</v>
      </c>
      <c r="F247" s="295">
        <f t="shared" si="25"/>
        <v>0</v>
      </c>
      <c r="G247" s="295" t="s">
        <v>22</v>
      </c>
      <c r="H247" s="250" t="str">
        <f t="shared" si="26"/>
        <v>Onglet 3</v>
      </c>
      <c r="I247" s="294">
        <f t="shared" si="23"/>
        <v>0</v>
      </c>
    </row>
    <row r="248" spans="1:9" x14ac:dyDescent="0.25">
      <c r="A248" s="250">
        <v>247</v>
      </c>
      <c r="B248" s="250" t="s">
        <v>570</v>
      </c>
      <c r="C248" s="250" t="s">
        <v>570</v>
      </c>
      <c r="D248" s="250">
        <f>DPA_F300055</f>
        <v>0</v>
      </c>
      <c r="E248" s="250">
        <f>DPA_F300052-DPA_F300053-DPA_F300054</f>
        <v>0</v>
      </c>
      <c r="F248" s="295">
        <f t="shared" si="25"/>
        <v>0</v>
      </c>
      <c r="G248" s="295" t="s">
        <v>22</v>
      </c>
      <c r="H248" s="250" t="str">
        <f t="shared" si="26"/>
        <v>Onglet 3</v>
      </c>
      <c r="I248" s="294">
        <f t="shared" si="23"/>
        <v>0</v>
      </c>
    </row>
    <row r="249" spans="1:9" x14ac:dyDescent="0.25">
      <c r="A249" s="250">
        <v>248</v>
      </c>
      <c r="B249" s="250" t="s">
        <v>571</v>
      </c>
      <c r="C249" s="250" t="s">
        <v>571</v>
      </c>
      <c r="D249" s="250">
        <f>DPA_F300058</f>
        <v>0</v>
      </c>
      <c r="E249" s="250">
        <f>DPA_F300089</f>
        <v>0</v>
      </c>
      <c r="F249" s="295">
        <f t="shared" si="25"/>
        <v>0</v>
      </c>
      <c r="G249" s="295" t="s">
        <v>22</v>
      </c>
      <c r="H249" s="250" t="str">
        <f t="shared" si="26"/>
        <v>Onglet 3</v>
      </c>
      <c r="I249" s="294">
        <f t="shared" si="23"/>
        <v>0</v>
      </c>
    </row>
    <row r="250" spans="1:9" x14ac:dyDescent="0.25">
      <c r="A250" s="250">
        <v>249</v>
      </c>
      <c r="B250" s="250" t="s">
        <v>572</v>
      </c>
      <c r="C250" s="250" t="s">
        <v>572</v>
      </c>
      <c r="D250" s="250">
        <f>DPA_F300060</f>
        <v>0</v>
      </c>
      <c r="E250" s="250">
        <f>DPA_F300056-DPA_F300057-DPA_F300058-DPA_F300059</f>
        <v>0</v>
      </c>
      <c r="F250" s="295">
        <f t="shared" si="25"/>
        <v>0</v>
      </c>
      <c r="G250" s="295" t="s">
        <v>22</v>
      </c>
      <c r="H250" s="250" t="str">
        <f t="shared" si="26"/>
        <v>Onglet 3</v>
      </c>
      <c r="I250" s="294">
        <f t="shared" si="23"/>
        <v>0</v>
      </c>
    </row>
    <row r="251" spans="1:9" x14ac:dyDescent="0.25">
      <c r="A251" s="250">
        <v>250</v>
      </c>
      <c r="B251" s="250" t="s">
        <v>573</v>
      </c>
      <c r="C251" s="250" t="s">
        <v>573</v>
      </c>
      <c r="D251" s="250">
        <f>DPA_F300061</f>
        <v>0</v>
      </c>
      <c r="E251" s="250">
        <f>DPA_F300055+DPA_F300060</f>
        <v>0</v>
      </c>
      <c r="F251" s="295">
        <f t="shared" si="25"/>
        <v>0</v>
      </c>
      <c r="G251" s="295" t="s">
        <v>22</v>
      </c>
      <c r="H251" s="250" t="str">
        <f t="shared" si="26"/>
        <v>Onglet 3</v>
      </c>
      <c r="I251" s="294">
        <f t="shared" si="23"/>
        <v>0</v>
      </c>
    </row>
    <row r="252" spans="1:9" x14ac:dyDescent="0.25">
      <c r="A252" s="250">
        <v>251</v>
      </c>
      <c r="B252" s="250" t="s">
        <v>574</v>
      </c>
      <c r="C252" s="250" t="s">
        <v>574</v>
      </c>
      <c r="D252" s="250">
        <f>DPA_F300062</f>
        <v>0</v>
      </c>
      <c r="E252" s="250">
        <f>MAX(0,DPA_F300061-10%*DPA_F300038)</f>
        <v>0</v>
      </c>
      <c r="F252" s="295">
        <f t="shared" si="25"/>
        <v>0</v>
      </c>
      <c r="G252" s="295" t="s">
        <v>22</v>
      </c>
      <c r="H252" s="250" t="str">
        <f t="shared" si="26"/>
        <v>Onglet 3</v>
      </c>
      <c r="I252" s="294">
        <f t="shared" si="23"/>
        <v>0</v>
      </c>
    </row>
    <row r="253" spans="1:9" x14ac:dyDescent="0.25">
      <c r="A253" s="250">
        <v>252</v>
      </c>
      <c r="B253" s="250" t="s">
        <v>575</v>
      </c>
      <c r="C253" s="250" t="s">
        <v>970</v>
      </c>
      <c r="D253" s="250">
        <f>DPA_F300063</f>
        <v>0</v>
      </c>
      <c r="E253" s="250">
        <f>IF(DPA_F300061=0,0,DPA_F300055/DPA_F300061*DPA_F300062)</f>
        <v>0</v>
      </c>
      <c r="F253" s="295">
        <f t="shared" si="25"/>
        <v>0</v>
      </c>
      <c r="G253" s="295" t="s">
        <v>22</v>
      </c>
      <c r="H253" s="250" t="str">
        <f t="shared" si="26"/>
        <v>Onglet 3</v>
      </c>
      <c r="I253" s="294">
        <f t="shared" si="23"/>
        <v>0</v>
      </c>
    </row>
    <row r="254" spans="1:9" x14ac:dyDescent="0.25">
      <c r="A254" s="250">
        <v>253</v>
      </c>
      <c r="B254" s="250" t="s">
        <v>576</v>
      </c>
      <c r="C254" s="250" t="s">
        <v>971</v>
      </c>
      <c r="D254" s="250">
        <f>DPA_F300064</f>
        <v>0</v>
      </c>
      <c r="E254" s="250">
        <f>IF(DPA_F300061=0,0,DPA_F300060/DPA_F300061*DPA_F300062)</f>
        <v>0</v>
      </c>
      <c r="F254" s="295">
        <f t="shared" si="25"/>
        <v>0</v>
      </c>
      <c r="G254" s="295" t="s">
        <v>22</v>
      </c>
      <c r="H254" s="250" t="str">
        <f t="shared" si="26"/>
        <v>Onglet 3</v>
      </c>
      <c r="I254" s="294">
        <f t="shared" si="23"/>
        <v>0</v>
      </c>
    </row>
    <row r="255" spans="1:9" x14ac:dyDescent="0.25">
      <c r="A255" s="250">
        <v>254</v>
      </c>
      <c r="B255" s="250" t="s">
        <v>577</v>
      </c>
      <c r="C255" s="250" t="s">
        <v>577</v>
      </c>
      <c r="D255" s="250">
        <f>DPA_F300066</f>
        <v>0</v>
      </c>
      <c r="E255" s="250">
        <f>MAX(0,DPA_F300065-10%*DPA_F300038)</f>
        <v>0</v>
      </c>
      <c r="F255" s="295">
        <f t="shared" si="25"/>
        <v>0</v>
      </c>
      <c r="G255" s="295" t="s">
        <v>22</v>
      </c>
      <c r="H255" s="250" t="str">
        <f t="shared" si="26"/>
        <v>Onglet 3</v>
      </c>
      <c r="I255" s="294">
        <f t="shared" si="23"/>
        <v>0</v>
      </c>
    </row>
    <row r="256" spans="1:9" x14ac:dyDescent="0.25">
      <c r="A256" s="250">
        <v>255</v>
      </c>
      <c r="B256" s="250" t="s">
        <v>578</v>
      </c>
      <c r="C256" s="250" t="s">
        <v>578</v>
      </c>
      <c r="D256" s="250">
        <f>DPA_F300068</f>
        <v>0</v>
      </c>
      <c r="E256" s="250">
        <f>MAX(0,DPA_F300067-10%*DPA_F300038)</f>
        <v>0</v>
      </c>
      <c r="F256" s="295">
        <f t="shared" si="25"/>
        <v>0</v>
      </c>
      <c r="G256" s="295" t="s">
        <v>22</v>
      </c>
      <c r="H256" s="250" t="str">
        <f t="shared" si="26"/>
        <v>Onglet 3</v>
      </c>
      <c r="I256" s="294">
        <f t="shared" si="23"/>
        <v>0</v>
      </c>
    </row>
    <row r="257" spans="1:9" x14ac:dyDescent="0.25">
      <c r="A257" s="250">
        <v>256</v>
      </c>
      <c r="B257" s="250" t="s">
        <v>579</v>
      </c>
      <c r="C257" s="250" t="s">
        <v>579</v>
      </c>
      <c r="D257" s="250">
        <f>DPA_F300069</f>
        <v>0</v>
      </c>
      <c r="E257" s="250">
        <f>DPA_F300061-DPA_F300062</f>
        <v>0</v>
      </c>
      <c r="F257" s="295">
        <f t="shared" si="25"/>
        <v>0</v>
      </c>
      <c r="G257" s="295" t="s">
        <v>22</v>
      </c>
      <c r="H257" s="250" t="str">
        <f t="shared" si="26"/>
        <v>Onglet 3</v>
      </c>
      <c r="I257" s="294">
        <f t="shared" si="23"/>
        <v>0</v>
      </c>
    </row>
    <row r="258" spans="1:9" x14ac:dyDescent="0.25">
      <c r="A258" s="250">
        <v>257</v>
      </c>
      <c r="B258" s="250" t="s">
        <v>580</v>
      </c>
      <c r="C258" s="250" t="s">
        <v>580</v>
      </c>
      <c r="D258" s="250">
        <f>DPA_F300070</f>
        <v>0</v>
      </c>
      <c r="E258" s="250">
        <f>DPA_F300065-DPA_F300066</f>
        <v>0</v>
      </c>
      <c r="F258" s="295">
        <f t="shared" si="25"/>
        <v>0</v>
      </c>
      <c r="G258" s="295" t="s">
        <v>22</v>
      </c>
      <c r="H258" s="250" t="str">
        <f t="shared" si="26"/>
        <v>Onglet 3</v>
      </c>
      <c r="I258" s="294">
        <f t="shared" si="23"/>
        <v>0</v>
      </c>
    </row>
    <row r="259" spans="1:9" x14ac:dyDescent="0.25">
      <c r="A259" s="250">
        <v>258</v>
      </c>
      <c r="B259" s="250" t="s">
        <v>581</v>
      </c>
      <c r="C259" s="250" t="s">
        <v>581</v>
      </c>
      <c r="D259" s="250">
        <f>DPA_F300071</f>
        <v>0</v>
      </c>
      <c r="E259" s="250">
        <f>DPA_F300067-DPA_F300068</f>
        <v>0</v>
      </c>
      <c r="F259" s="295">
        <f t="shared" si="25"/>
        <v>0</v>
      </c>
      <c r="G259" s="295" t="s">
        <v>22</v>
      </c>
      <c r="H259" s="250" t="str">
        <f t="shared" si="26"/>
        <v>Onglet 3</v>
      </c>
      <c r="I259" s="294">
        <f t="shared" ref="I259:I322" si="27">IFERROR(F259,IF(ERROR.TYPE(F259)=2,2,1))</f>
        <v>0</v>
      </c>
    </row>
    <row r="260" spans="1:9" x14ac:dyDescent="0.25">
      <c r="A260" s="250">
        <v>259</v>
      </c>
      <c r="B260" s="250" t="s">
        <v>582</v>
      </c>
      <c r="C260" s="250" t="s">
        <v>582</v>
      </c>
      <c r="D260" s="250">
        <f>DPA_F300072</f>
        <v>0</v>
      </c>
      <c r="E260" s="250">
        <f>DPA_F300069+DPA_F300070+DPA_F300071</f>
        <v>0</v>
      </c>
      <c r="F260" s="295">
        <f t="shared" si="25"/>
        <v>0</v>
      </c>
      <c r="G260" s="295" t="s">
        <v>22</v>
      </c>
      <c r="H260" s="250" t="str">
        <f t="shared" si="26"/>
        <v>Onglet 3</v>
      </c>
      <c r="I260" s="294">
        <f t="shared" si="27"/>
        <v>0</v>
      </c>
    </row>
    <row r="261" spans="1:9" x14ac:dyDescent="0.25">
      <c r="A261" s="250">
        <v>260</v>
      </c>
      <c r="B261" s="250" t="s">
        <v>977</v>
      </c>
      <c r="C261" s="250" t="s">
        <v>977</v>
      </c>
      <c r="D261" s="250">
        <f>DPA_F300073</f>
        <v>0</v>
      </c>
      <c r="E261" s="250">
        <f>MAX(0,(DPA_F300072-15%*DPA_F300043)/85%)</f>
        <v>0</v>
      </c>
      <c r="F261" s="295">
        <f t="shared" si="25"/>
        <v>0</v>
      </c>
      <c r="G261" s="295" t="s">
        <v>22</v>
      </c>
      <c r="H261" s="250" t="str">
        <f t="shared" si="26"/>
        <v>Onglet 3</v>
      </c>
      <c r="I261" s="294">
        <f t="shared" si="27"/>
        <v>0</v>
      </c>
    </row>
    <row r="262" spans="1:9" x14ac:dyDescent="0.25">
      <c r="A262" s="250">
        <v>261</v>
      </c>
      <c r="B262" s="250" t="s">
        <v>674</v>
      </c>
      <c r="C262" s="250" t="s">
        <v>674</v>
      </c>
      <c r="D262" s="250">
        <f>DPA_F300074</f>
        <v>0</v>
      </c>
      <c r="E262" s="250" t="e">
        <f>(DPA_F300055-DPA_F300063)/(DPA_F300072)*DPA_F300073</f>
        <v>#DIV/0!</v>
      </c>
      <c r="F262" s="295" t="e">
        <f t="shared" si="25"/>
        <v>#DIV/0!</v>
      </c>
      <c r="G262" s="295" t="s">
        <v>22</v>
      </c>
      <c r="H262" s="250" t="str">
        <f t="shared" si="26"/>
        <v>Onglet 3</v>
      </c>
      <c r="I262" s="294">
        <f t="shared" si="27"/>
        <v>2</v>
      </c>
    </row>
    <row r="263" spans="1:9" x14ac:dyDescent="0.25">
      <c r="A263" s="250">
        <v>262</v>
      </c>
      <c r="B263" s="250" t="s">
        <v>583</v>
      </c>
      <c r="C263" s="250" t="s">
        <v>583</v>
      </c>
      <c r="D263" s="250">
        <f>DPA_F300075</f>
        <v>0</v>
      </c>
      <c r="E263" s="250" t="e">
        <f>(DPA_F300060-DPA_F300064)/(DPA_F300072)*DPA_F300073</f>
        <v>#DIV/0!</v>
      </c>
      <c r="F263" s="295" t="e">
        <f t="shared" si="25"/>
        <v>#DIV/0!</v>
      </c>
      <c r="G263" s="295" t="s">
        <v>22</v>
      </c>
      <c r="H263" s="250" t="str">
        <f t="shared" si="26"/>
        <v>Onglet 3</v>
      </c>
      <c r="I263" s="294">
        <f t="shared" si="27"/>
        <v>2</v>
      </c>
    </row>
    <row r="264" spans="1:9" x14ac:dyDescent="0.25">
      <c r="A264" s="250">
        <v>263</v>
      </c>
      <c r="B264" s="250" t="s">
        <v>584</v>
      </c>
      <c r="C264" s="250" t="s">
        <v>584</v>
      </c>
      <c r="D264" s="250">
        <f>DPA_F300076</f>
        <v>0</v>
      </c>
      <c r="E264" s="250" t="e">
        <f>DPA_F300070/(DPA_F300072)*DPA_F300073</f>
        <v>#DIV/0!</v>
      </c>
      <c r="F264" s="295" t="e">
        <f t="shared" si="25"/>
        <v>#DIV/0!</v>
      </c>
      <c r="G264" s="295" t="s">
        <v>22</v>
      </c>
      <c r="H264" s="250" t="str">
        <f t="shared" si="26"/>
        <v>Onglet 3</v>
      </c>
      <c r="I264" s="294">
        <f t="shared" si="27"/>
        <v>2</v>
      </c>
    </row>
    <row r="265" spans="1:9" x14ac:dyDescent="0.25">
      <c r="A265" s="250">
        <v>264</v>
      </c>
      <c r="B265" s="250" t="s">
        <v>585</v>
      </c>
      <c r="C265" s="250" t="s">
        <v>585</v>
      </c>
      <c r="D265" s="250">
        <f>DPA_F300077</f>
        <v>0</v>
      </c>
      <c r="E265" s="250" t="e">
        <f>DPA_F300071/(DPA_F300072)*DPA_F300073</f>
        <v>#DIV/0!</v>
      </c>
      <c r="F265" s="295" t="e">
        <f t="shared" si="25"/>
        <v>#DIV/0!</v>
      </c>
      <c r="G265" s="295" t="s">
        <v>22</v>
      </c>
      <c r="H265" s="250" t="str">
        <f t="shared" si="26"/>
        <v>Onglet 3</v>
      </c>
      <c r="I265" s="294">
        <f t="shared" si="27"/>
        <v>2</v>
      </c>
    </row>
    <row r="266" spans="1:9" x14ac:dyDescent="0.25">
      <c r="A266" s="250">
        <v>265</v>
      </c>
      <c r="B266" s="250" t="s">
        <v>586</v>
      </c>
      <c r="C266" s="250" t="s">
        <v>586</v>
      </c>
      <c r="D266" s="250">
        <f>DPA_F400001</f>
        <v>0</v>
      </c>
      <c r="E266" s="250">
        <v>0</v>
      </c>
      <c r="F266" s="250">
        <f t="shared" ref="F266:F295" si="28">IF(D266&gt;=E266,0,1)</f>
        <v>0</v>
      </c>
      <c r="G266" s="295" t="s">
        <v>22</v>
      </c>
      <c r="H266" s="250" t="str">
        <f t="shared" ref="H266:H297" si="29">IF(Lang=LangEn,"Tab 4","Onglet 4")</f>
        <v>Onglet 4</v>
      </c>
      <c r="I266" s="294">
        <f t="shared" si="27"/>
        <v>0</v>
      </c>
    </row>
    <row r="267" spans="1:9" x14ac:dyDescent="0.25">
      <c r="A267" s="250">
        <v>266</v>
      </c>
      <c r="B267" s="250" t="s">
        <v>587</v>
      </c>
      <c r="C267" s="250" t="s">
        <v>587</v>
      </c>
      <c r="D267" s="250">
        <f>DPA_F400002</f>
        <v>0</v>
      </c>
      <c r="E267" s="250">
        <v>0</v>
      </c>
      <c r="F267" s="250">
        <f t="shared" si="28"/>
        <v>0</v>
      </c>
      <c r="G267" s="295" t="s">
        <v>22</v>
      </c>
      <c r="H267" s="250" t="str">
        <f t="shared" si="29"/>
        <v>Onglet 4</v>
      </c>
      <c r="I267" s="294">
        <f t="shared" si="27"/>
        <v>0</v>
      </c>
    </row>
    <row r="268" spans="1:9" x14ac:dyDescent="0.25">
      <c r="A268" s="250">
        <v>267</v>
      </c>
      <c r="B268" s="250" t="s">
        <v>588</v>
      </c>
      <c r="C268" s="250" t="s">
        <v>588</v>
      </c>
      <c r="D268" s="250">
        <f>DPA_F400003</f>
        <v>0</v>
      </c>
      <c r="E268" s="250">
        <v>0</v>
      </c>
      <c r="F268" s="250">
        <f t="shared" si="28"/>
        <v>0</v>
      </c>
      <c r="G268" s="295" t="s">
        <v>22</v>
      </c>
      <c r="H268" s="250" t="str">
        <f t="shared" si="29"/>
        <v>Onglet 4</v>
      </c>
      <c r="I268" s="294">
        <f t="shared" si="27"/>
        <v>0</v>
      </c>
    </row>
    <row r="269" spans="1:9" x14ac:dyDescent="0.25">
      <c r="A269" s="250">
        <v>268</v>
      </c>
      <c r="B269" s="250" t="s">
        <v>589</v>
      </c>
      <c r="C269" s="250" t="s">
        <v>589</v>
      </c>
      <c r="D269" s="250">
        <f>DPA_F400004</f>
        <v>0</v>
      </c>
      <c r="E269" s="250">
        <v>0</v>
      </c>
      <c r="F269" s="250">
        <f t="shared" si="28"/>
        <v>0</v>
      </c>
      <c r="G269" s="295" t="s">
        <v>22</v>
      </c>
      <c r="H269" s="250" t="str">
        <f t="shared" si="29"/>
        <v>Onglet 4</v>
      </c>
      <c r="I269" s="294">
        <f t="shared" si="27"/>
        <v>0</v>
      </c>
    </row>
    <row r="270" spans="1:9" x14ac:dyDescent="0.25">
      <c r="A270" s="250">
        <v>269</v>
      </c>
      <c r="B270" s="250" t="s">
        <v>590</v>
      </c>
      <c r="C270" s="250" t="s">
        <v>590</v>
      </c>
      <c r="D270" s="250">
        <f>DPA_F400005</f>
        <v>0</v>
      </c>
      <c r="E270" s="250">
        <v>0</v>
      </c>
      <c r="F270" s="250">
        <f t="shared" si="28"/>
        <v>0</v>
      </c>
      <c r="G270" s="295" t="s">
        <v>22</v>
      </c>
      <c r="H270" s="250" t="str">
        <f t="shared" si="29"/>
        <v>Onglet 4</v>
      </c>
      <c r="I270" s="294">
        <f t="shared" si="27"/>
        <v>0</v>
      </c>
    </row>
    <row r="271" spans="1:9" x14ac:dyDescent="0.25">
      <c r="A271" s="250">
        <v>270</v>
      </c>
      <c r="B271" s="250" t="s">
        <v>591</v>
      </c>
      <c r="C271" s="250" t="s">
        <v>591</v>
      </c>
      <c r="D271" s="250">
        <f>DPA_F400006</f>
        <v>0</v>
      </c>
      <c r="E271" s="250">
        <v>0</v>
      </c>
      <c r="F271" s="250">
        <f t="shared" si="28"/>
        <v>0</v>
      </c>
      <c r="G271" s="295" t="s">
        <v>22</v>
      </c>
      <c r="H271" s="250" t="str">
        <f t="shared" si="29"/>
        <v>Onglet 4</v>
      </c>
      <c r="I271" s="294">
        <f t="shared" si="27"/>
        <v>0</v>
      </c>
    </row>
    <row r="272" spans="1:9" x14ac:dyDescent="0.25">
      <c r="A272" s="250">
        <v>271</v>
      </c>
      <c r="B272" s="250" t="s">
        <v>592</v>
      </c>
      <c r="C272" s="250" t="s">
        <v>592</v>
      </c>
      <c r="D272" s="250">
        <f>DPA_F400007</f>
        <v>0</v>
      </c>
      <c r="E272" s="250">
        <v>0</v>
      </c>
      <c r="F272" s="250">
        <f t="shared" si="28"/>
        <v>0</v>
      </c>
      <c r="G272" s="295" t="s">
        <v>22</v>
      </c>
      <c r="H272" s="250" t="str">
        <f t="shared" si="29"/>
        <v>Onglet 4</v>
      </c>
      <c r="I272" s="294">
        <f t="shared" si="27"/>
        <v>0</v>
      </c>
    </row>
    <row r="273" spans="1:9" x14ac:dyDescent="0.25">
      <c r="A273" s="250">
        <v>272</v>
      </c>
      <c r="B273" s="250" t="s">
        <v>593</v>
      </c>
      <c r="C273" s="250" t="s">
        <v>593</v>
      </c>
      <c r="D273" s="250">
        <f>DPA_F400008</f>
        <v>0</v>
      </c>
      <c r="E273" s="250">
        <v>0</v>
      </c>
      <c r="F273" s="250">
        <f t="shared" si="28"/>
        <v>0</v>
      </c>
      <c r="G273" s="295" t="s">
        <v>22</v>
      </c>
      <c r="H273" s="250" t="str">
        <f t="shared" si="29"/>
        <v>Onglet 4</v>
      </c>
      <c r="I273" s="294">
        <f t="shared" si="27"/>
        <v>0</v>
      </c>
    </row>
    <row r="274" spans="1:9" x14ac:dyDescent="0.25">
      <c r="A274" s="250">
        <v>273</v>
      </c>
      <c r="B274" s="250" t="s">
        <v>594</v>
      </c>
      <c r="C274" s="250" t="s">
        <v>594</v>
      </c>
      <c r="D274" s="250">
        <f>DPA_F400009</f>
        <v>0</v>
      </c>
      <c r="E274" s="250">
        <v>0</v>
      </c>
      <c r="F274" s="250">
        <f t="shared" si="28"/>
        <v>0</v>
      </c>
      <c r="G274" s="295" t="s">
        <v>22</v>
      </c>
      <c r="H274" s="250" t="str">
        <f t="shared" si="29"/>
        <v>Onglet 4</v>
      </c>
      <c r="I274" s="294">
        <f t="shared" si="27"/>
        <v>0</v>
      </c>
    </row>
    <row r="275" spans="1:9" x14ac:dyDescent="0.25">
      <c r="A275" s="250">
        <v>274</v>
      </c>
      <c r="B275" s="250" t="s">
        <v>595</v>
      </c>
      <c r="C275" s="250" t="s">
        <v>595</v>
      </c>
      <c r="D275" s="250">
        <f>DPA_F400010</f>
        <v>0</v>
      </c>
      <c r="E275" s="250">
        <v>0</v>
      </c>
      <c r="F275" s="250">
        <f t="shared" si="28"/>
        <v>0</v>
      </c>
      <c r="G275" s="295" t="s">
        <v>22</v>
      </c>
      <c r="H275" s="250" t="str">
        <f t="shared" si="29"/>
        <v>Onglet 4</v>
      </c>
      <c r="I275" s="294">
        <f t="shared" si="27"/>
        <v>0</v>
      </c>
    </row>
    <row r="276" spans="1:9" x14ac:dyDescent="0.25">
      <c r="A276" s="250">
        <v>275</v>
      </c>
      <c r="B276" s="250" t="s">
        <v>596</v>
      </c>
      <c r="C276" s="250" t="s">
        <v>596</v>
      </c>
      <c r="D276" s="250">
        <f>DPA_F400011</f>
        <v>0</v>
      </c>
      <c r="E276" s="250">
        <v>0</v>
      </c>
      <c r="F276" s="250">
        <f t="shared" si="28"/>
        <v>0</v>
      </c>
      <c r="G276" s="295" t="s">
        <v>22</v>
      </c>
      <c r="H276" s="250" t="str">
        <f t="shared" si="29"/>
        <v>Onglet 4</v>
      </c>
      <c r="I276" s="294">
        <f t="shared" si="27"/>
        <v>0</v>
      </c>
    </row>
    <row r="277" spans="1:9" x14ac:dyDescent="0.25">
      <c r="A277" s="250">
        <v>276</v>
      </c>
      <c r="B277" s="250" t="s">
        <v>597</v>
      </c>
      <c r="C277" s="250" t="s">
        <v>597</v>
      </c>
      <c r="D277" s="250">
        <f>DPA_F400012</f>
        <v>0</v>
      </c>
      <c r="E277" s="250">
        <v>0</v>
      </c>
      <c r="F277" s="250">
        <f t="shared" si="28"/>
        <v>0</v>
      </c>
      <c r="G277" s="295" t="s">
        <v>22</v>
      </c>
      <c r="H277" s="250" t="str">
        <f t="shared" si="29"/>
        <v>Onglet 4</v>
      </c>
      <c r="I277" s="294">
        <f t="shared" si="27"/>
        <v>0</v>
      </c>
    </row>
    <row r="278" spans="1:9" x14ac:dyDescent="0.25">
      <c r="A278" s="250">
        <v>277</v>
      </c>
      <c r="B278" s="250" t="s">
        <v>598</v>
      </c>
      <c r="C278" s="250" t="s">
        <v>598</v>
      </c>
      <c r="D278" s="250">
        <f>DPA_F400013</f>
        <v>0</v>
      </c>
      <c r="E278" s="250">
        <v>0</v>
      </c>
      <c r="F278" s="250">
        <f t="shared" si="28"/>
        <v>0</v>
      </c>
      <c r="G278" s="295" t="s">
        <v>22</v>
      </c>
      <c r="H278" s="250" t="str">
        <f t="shared" si="29"/>
        <v>Onglet 4</v>
      </c>
      <c r="I278" s="294">
        <f t="shared" si="27"/>
        <v>0</v>
      </c>
    </row>
    <row r="279" spans="1:9" x14ac:dyDescent="0.25">
      <c r="A279" s="250">
        <v>278</v>
      </c>
      <c r="B279" s="250" t="s">
        <v>599</v>
      </c>
      <c r="C279" s="250" t="s">
        <v>599</v>
      </c>
      <c r="D279" s="250">
        <f>DPA_F400014</f>
        <v>0</v>
      </c>
      <c r="E279" s="250">
        <v>0</v>
      </c>
      <c r="F279" s="250">
        <f t="shared" si="28"/>
        <v>0</v>
      </c>
      <c r="G279" s="295" t="s">
        <v>22</v>
      </c>
      <c r="H279" s="250" t="str">
        <f t="shared" si="29"/>
        <v>Onglet 4</v>
      </c>
      <c r="I279" s="294">
        <f t="shared" si="27"/>
        <v>0</v>
      </c>
    </row>
    <row r="280" spans="1:9" x14ac:dyDescent="0.25">
      <c r="A280" s="250">
        <v>279</v>
      </c>
      <c r="B280" s="250" t="s">
        <v>600</v>
      </c>
      <c r="C280" s="250" t="s">
        <v>600</v>
      </c>
      <c r="D280" s="250">
        <f>DPA_F400015</f>
        <v>0</v>
      </c>
      <c r="E280" s="250">
        <v>0</v>
      </c>
      <c r="F280" s="250">
        <f t="shared" si="28"/>
        <v>0</v>
      </c>
      <c r="G280" s="295" t="s">
        <v>22</v>
      </c>
      <c r="H280" s="250" t="str">
        <f t="shared" si="29"/>
        <v>Onglet 4</v>
      </c>
      <c r="I280" s="294">
        <f t="shared" si="27"/>
        <v>0</v>
      </c>
    </row>
    <row r="281" spans="1:9" x14ac:dyDescent="0.25">
      <c r="A281" s="250">
        <v>280</v>
      </c>
      <c r="B281" s="250" t="s">
        <v>601</v>
      </c>
      <c r="C281" s="250" t="s">
        <v>601</v>
      </c>
      <c r="D281" s="250">
        <f>DPA_F400016</f>
        <v>0</v>
      </c>
      <c r="E281" s="250">
        <v>0</v>
      </c>
      <c r="F281" s="250">
        <f t="shared" si="28"/>
        <v>0</v>
      </c>
      <c r="G281" s="295" t="s">
        <v>22</v>
      </c>
      <c r="H281" s="250" t="str">
        <f t="shared" si="29"/>
        <v>Onglet 4</v>
      </c>
      <c r="I281" s="294">
        <f t="shared" si="27"/>
        <v>0</v>
      </c>
    </row>
    <row r="282" spans="1:9" x14ac:dyDescent="0.25">
      <c r="A282" s="250">
        <v>281</v>
      </c>
      <c r="B282" s="250" t="s">
        <v>602</v>
      </c>
      <c r="C282" s="250" t="s">
        <v>602</v>
      </c>
      <c r="D282" s="250">
        <f>DPA_F400017</f>
        <v>0</v>
      </c>
      <c r="E282" s="250">
        <v>0</v>
      </c>
      <c r="F282" s="250">
        <f t="shared" si="28"/>
        <v>0</v>
      </c>
      <c r="G282" s="295" t="s">
        <v>22</v>
      </c>
      <c r="H282" s="250" t="str">
        <f t="shared" si="29"/>
        <v>Onglet 4</v>
      </c>
      <c r="I282" s="294">
        <f t="shared" si="27"/>
        <v>0</v>
      </c>
    </row>
    <row r="283" spans="1:9" x14ac:dyDescent="0.25">
      <c r="A283" s="250">
        <v>282</v>
      </c>
      <c r="B283" s="250" t="s">
        <v>603</v>
      </c>
      <c r="C283" s="250" t="s">
        <v>603</v>
      </c>
      <c r="D283" s="250">
        <f>DPA_F400018</f>
        <v>0</v>
      </c>
      <c r="E283" s="250">
        <v>0</v>
      </c>
      <c r="F283" s="250">
        <f t="shared" si="28"/>
        <v>0</v>
      </c>
      <c r="G283" s="295" t="s">
        <v>22</v>
      </c>
      <c r="H283" s="250" t="str">
        <f t="shared" si="29"/>
        <v>Onglet 4</v>
      </c>
      <c r="I283" s="294">
        <f t="shared" si="27"/>
        <v>0</v>
      </c>
    </row>
    <row r="284" spans="1:9" x14ac:dyDescent="0.25">
      <c r="A284" s="250">
        <v>283</v>
      </c>
      <c r="B284" s="250" t="s">
        <v>604</v>
      </c>
      <c r="C284" s="250" t="s">
        <v>604</v>
      </c>
      <c r="D284" s="250">
        <f>DPA_F400019</f>
        <v>0</v>
      </c>
      <c r="E284" s="250">
        <v>0</v>
      </c>
      <c r="F284" s="250">
        <f t="shared" si="28"/>
        <v>0</v>
      </c>
      <c r="G284" s="295" t="s">
        <v>22</v>
      </c>
      <c r="H284" s="250" t="str">
        <f t="shared" si="29"/>
        <v>Onglet 4</v>
      </c>
      <c r="I284" s="294">
        <f t="shared" si="27"/>
        <v>0</v>
      </c>
    </row>
    <row r="285" spans="1:9" x14ac:dyDescent="0.25">
      <c r="A285" s="250">
        <v>284</v>
      </c>
      <c r="B285" s="250" t="s">
        <v>605</v>
      </c>
      <c r="C285" s="250" t="s">
        <v>605</v>
      </c>
      <c r="D285" s="250">
        <f>DPA_F400020</f>
        <v>0</v>
      </c>
      <c r="E285" s="250">
        <v>0</v>
      </c>
      <c r="F285" s="250">
        <f t="shared" si="28"/>
        <v>0</v>
      </c>
      <c r="G285" s="295" t="s">
        <v>22</v>
      </c>
      <c r="H285" s="250" t="str">
        <f t="shared" si="29"/>
        <v>Onglet 4</v>
      </c>
      <c r="I285" s="294">
        <f t="shared" si="27"/>
        <v>0</v>
      </c>
    </row>
    <row r="286" spans="1:9" x14ac:dyDescent="0.25">
      <c r="A286" s="250">
        <v>285</v>
      </c>
      <c r="B286" s="250" t="s">
        <v>606</v>
      </c>
      <c r="C286" s="250" t="s">
        <v>606</v>
      </c>
      <c r="D286" s="250">
        <f>DPA_F400021</f>
        <v>0</v>
      </c>
      <c r="E286" s="250">
        <v>0</v>
      </c>
      <c r="F286" s="250">
        <f t="shared" si="28"/>
        <v>0</v>
      </c>
      <c r="G286" s="295" t="s">
        <v>22</v>
      </c>
      <c r="H286" s="250" t="str">
        <f t="shared" si="29"/>
        <v>Onglet 4</v>
      </c>
      <c r="I286" s="294">
        <f t="shared" si="27"/>
        <v>0</v>
      </c>
    </row>
    <row r="287" spans="1:9" x14ac:dyDescent="0.25">
      <c r="A287" s="250">
        <v>286</v>
      </c>
      <c r="B287" s="250" t="s">
        <v>607</v>
      </c>
      <c r="C287" s="250" t="s">
        <v>607</v>
      </c>
      <c r="D287" s="250">
        <f>DPA_F400022</f>
        <v>0</v>
      </c>
      <c r="E287" s="250">
        <v>0</v>
      </c>
      <c r="F287" s="250">
        <f t="shared" si="28"/>
        <v>0</v>
      </c>
      <c r="G287" s="295" t="s">
        <v>22</v>
      </c>
      <c r="H287" s="250" t="str">
        <f t="shared" si="29"/>
        <v>Onglet 4</v>
      </c>
      <c r="I287" s="294">
        <f t="shared" si="27"/>
        <v>0</v>
      </c>
    </row>
    <row r="288" spans="1:9" x14ac:dyDescent="0.25">
      <c r="A288" s="250">
        <v>287</v>
      </c>
      <c r="B288" s="250" t="s">
        <v>608</v>
      </c>
      <c r="C288" s="250" t="s">
        <v>608</v>
      </c>
      <c r="D288" s="250">
        <f>DPA_F400023</f>
        <v>0</v>
      </c>
      <c r="E288" s="250">
        <v>0</v>
      </c>
      <c r="F288" s="250">
        <f t="shared" si="28"/>
        <v>0</v>
      </c>
      <c r="G288" s="295" t="s">
        <v>22</v>
      </c>
      <c r="H288" s="250" t="str">
        <f t="shared" si="29"/>
        <v>Onglet 4</v>
      </c>
      <c r="I288" s="294">
        <f t="shared" si="27"/>
        <v>0</v>
      </c>
    </row>
    <row r="289" spans="1:9" x14ac:dyDescent="0.25">
      <c r="A289" s="250">
        <v>288</v>
      </c>
      <c r="B289" s="250" t="s">
        <v>609</v>
      </c>
      <c r="C289" s="250" t="s">
        <v>609</v>
      </c>
      <c r="D289" s="250">
        <f>DPA_F400024</f>
        <v>0</v>
      </c>
      <c r="E289" s="250">
        <v>0</v>
      </c>
      <c r="F289" s="250">
        <f t="shared" si="28"/>
        <v>0</v>
      </c>
      <c r="G289" s="295" t="s">
        <v>22</v>
      </c>
      <c r="H289" s="250" t="str">
        <f t="shared" si="29"/>
        <v>Onglet 4</v>
      </c>
      <c r="I289" s="294">
        <f t="shared" si="27"/>
        <v>0</v>
      </c>
    </row>
    <row r="290" spans="1:9" x14ac:dyDescent="0.25">
      <c r="A290" s="250">
        <v>289</v>
      </c>
      <c r="B290" s="250" t="s">
        <v>610</v>
      </c>
      <c r="C290" s="250" t="s">
        <v>610</v>
      </c>
      <c r="D290" s="250">
        <f>DPA_F400025</f>
        <v>0</v>
      </c>
      <c r="E290" s="250">
        <v>0</v>
      </c>
      <c r="F290" s="250">
        <f t="shared" si="28"/>
        <v>0</v>
      </c>
      <c r="G290" s="295" t="s">
        <v>22</v>
      </c>
      <c r="H290" s="250" t="str">
        <f t="shared" si="29"/>
        <v>Onglet 4</v>
      </c>
      <c r="I290" s="294">
        <f t="shared" si="27"/>
        <v>0</v>
      </c>
    </row>
    <row r="291" spans="1:9" x14ac:dyDescent="0.25">
      <c r="A291" s="250">
        <v>290</v>
      </c>
      <c r="B291" s="250" t="s">
        <v>611</v>
      </c>
      <c r="C291" s="250" t="s">
        <v>611</v>
      </c>
      <c r="D291" s="250">
        <f>DPA_F400026</f>
        <v>0</v>
      </c>
      <c r="E291" s="250">
        <v>0</v>
      </c>
      <c r="F291" s="250">
        <f t="shared" si="28"/>
        <v>0</v>
      </c>
      <c r="G291" s="295" t="s">
        <v>22</v>
      </c>
      <c r="H291" s="250" t="str">
        <f t="shared" si="29"/>
        <v>Onglet 4</v>
      </c>
      <c r="I291" s="294">
        <f t="shared" si="27"/>
        <v>0</v>
      </c>
    </row>
    <row r="292" spans="1:9" x14ac:dyDescent="0.25">
      <c r="A292" s="250">
        <v>291</v>
      </c>
      <c r="B292" s="250" t="s">
        <v>612</v>
      </c>
      <c r="C292" s="250" t="s">
        <v>612</v>
      </c>
      <c r="D292" s="250">
        <f>DPA_F400027</f>
        <v>0</v>
      </c>
      <c r="E292" s="250">
        <v>0</v>
      </c>
      <c r="F292" s="250">
        <f t="shared" si="28"/>
        <v>0</v>
      </c>
      <c r="G292" s="295" t="s">
        <v>22</v>
      </c>
      <c r="H292" s="250" t="str">
        <f t="shared" si="29"/>
        <v>Onglet 4</v>
      </c>
      <c r="I292" s="294">
        <f t="shared" si="27"/>
        <v>0</v>
      </c>
    </row>
    <row r="293" spans="1:9" x14ac:dyDescent="0.25">
      <c r="A293" s="250">
        <v>292</v>
      </c>
      <c r="B293" s="250" t="s">
        <v>613</v>
      </c>
      <c r="C293" s="250" t="s">
        <v>613</v>
      </c>
      <c r="D293" s="250">
        <f>DPA_F400028</f>
        <v>0</v>
      </c>
      <c r="E293" s="250">
        <v>0</v>
      </c>
      <c r="F293" s="250">
        <f t="shared" si="28"/>
        <v>0</v>
      </c>
      <c r="G293" s="295" t="s">
        <v>22</v>
      </c>
      <c r="H293" s="250" t="str">
        <f t="shared" si="29"/>
        <v>Onglet 4</v>
      </c>
      <c r="I293" s="294">
        <f t="shared" si="27"/>
        <v>0</v>
      </c>
    </row>
    <row r="294" spans="1:9" x14ac:dyDescent="0.25">
      <c r="A294" s="250">
        <v>293</v>
      </c>
      <c r="B294" s="250" t="s">
        <v>614</v>
      </c>
      <c r="C294" s="250" t="s">
        <v>614</v>
      </c>
      <c r="D294" s="250">
        <f>DPA_F400029</f>
        <v>0</v>
      </c>
      <c r="E294" s="250">
        <v>0</v>
      </c>
      <c r="F294" s="250">
        <f t="shared" si="28"/>
        <v>0</v>
      </c>
      <c r="G294" s="295" t="s">
        <v>22</v>
      </c>
      <c r="H294" s="250" t="str">
        <f t="shared" si="29"/>
        <v>Onglet 4</v>
      </c>
      <c r="I294" s="294">
        <f t="shared" si="27"/>
        <v>0</v>
      </c>
    </row>
    <row r="295" spans="1:9" x14ac:dyDescent="0.25">
      <c r="A295" s="250">
        <v>294</v>
      </c>
      <c r="B295" s="250" t="s">
        <v>615</v>
      </c>
      <c r="C295" s="250" t="s">
        <v>615</v>
      </c>
      <c r="D295" s="250">
        <f>DPA_F400030</f>
        <v>0</v>
      </c>
      <c r="E295" s="250">
        <v>0</v>
      </c>
      <c r="F295" s="250">
        <f t="shared" si="28"/>
        <v>0</v>
      </c>
      <c r="G295" s="295" t="s">
        <v>22</v>
      </c>
      <c r="H295" s="250" t="str">
        <f t="shared" si="29"/>
        <v>Onglet 4</v>
      </c>
      <c r="I295" s="294">
        <f t="shared" si="27"/>
        <v>0</v>
      </c>
    </row>
    <row r="296" spans="1:9" x14ac:dyDescent="0.25">
      <c r="A296" s="250">
        <v>295</v>
      </c>
      <c r="B296" s="250" t="s">
        <v>616</v>
      </c>
      <c r="C296" s="250" t="s">
        <v>973</v>
      </c>
      <c r="D296" s="250">
        <f>DPA_F400030</f>
        <v>0</v>
      </c>
      <c r="E296" s="250">
        <f>SUM(DPA_F400001:DPA_F400029)</f>
        <v>0</v>
      </c>
      <c r="F296" s="295">
        <f t="shared" ref="F296:F352" si="30">IF(ABS(D296-E296)&lt;=10,0,1)</f>
        <v>0</v>
      </c>
      <c r="G296" s="295" t="s">
        <v>22</v>
      </c>
      <c r="H296" s="250" t="str">
        <f t="shared" si="29"/>
        <v>Onglet 4</v>
      </c>
      <c r="I296" s="294">
        <f t="shared" si="27"/>
        <v>0</v>
      </c>
    </row>
    <row r="297" spans="1:9" x14ac:dyDescent="0.25">
      <c r="A297" s="250">
        <v>296</v>
      </c>
      <c r="B297" s="250" t="s">
        <v>617</v>
      </c>
      <c r="C297" s="250" t="s">
        <v>617</v>
      </c>
      <c r="D297" s="250">
        <f>DPA_F400031</f>
        <v>0</v>
      </c>
      <c r="E297" s="250" t="e">
        <f>(DPA_F400001/DPA_F400030)*100</f>
        <v>#DIV/0!</v>
      </c>
      <c r="F297" s="295" t="e">
        <f t="shared" si="30"/>
        <v>#DIV/0!</v>
      </c>
      <c r="G297" s="295" t="s">
        <v>22</v>
      </c>
      <c r="H297" s="250" t="str">
        <f t="shared" si="29"/>
        <v>Onglet 4</v>
      </c>
      <c r="I297" s="294">
        <f t="shared" si="27"/>
        <v>2</v>
      </c>
    </row>
    <row r="298" spans="1:9" x14ac:dyDescent="0.25">
      <c r="A298" s="250">
        <v>297</v>
      </c>
      <c r="B298" s="250" t="s">
        <v>618</v>
      </c>
      <c r="C298" s="250" t="s">
        <v>618</v>
      </c>
      <c r="D298" s="250">
        <f>DPA_F400032</f>
        <v>0</v>
      </c>
      <c r="E298" s="250" t="e">
        <f>(DPA_F400002/DPA_F400030)*100</f>
        <v>#DIV/0!</v>
      </c>
      <c r="F298" s="295" t="e">
        <f t="shared" si="30"/>
        <v>#DIV/0!</v>
      </c>
      <c r="G298" s="295" t="s">
        <v>22</v>
      </c>
      <c r="H298" s="250" t="str">
        <f t="shared" ref="H298:H329" si="31">IF(Lang=LangEn,"Tab 4","Onglet 4")</f>
        <v>Onglet 4</v>
      </c>
      <c r="I298" s="294">
        <f t="shared" si="27"/>
        <v>2</v>
      </c>
    </row>
    <row r="299" spans="1:9" x14ac:dyDescent="0.25">
      <c r="A299" s="250">
        <v>298</v>
      </c>
      <c r="B299" s="250" t="s">
        <v>619</v>
      </c>
      <c r="C299" s="250" t="s">
        <v>619</v>
      </c>
      <c r="D299" s="250">
        <f>DPA_F400033</f>
        <v>0</v>
      </c>
      <c r="E299" s="250" t="e">
        <f>(DPA_F400003/DPA_F400030)*100</f>
        <v>#DIV/0!</v>
      </c>
      <c r="F299" s="295" t="e">
        <f t="shared" si="30"/>
        <v>#DIV/0!</v>
      </c>
      <c r="G299" s="295" t="s">
        <v>22</v>
      </c>
      <c r="H299" s="250" t="str">
        <f t="shared" si="31"/>
        <v>Onglet 4</v>
      </c>
      <c r="I299" s="294">
        <f t="shared" si="27"/>
        <v>2</v>
      </c>
    </row>
    <row r="300" spans="1:9" x14ac:dyDescent="0.25">
      <c r="A300" s="250">
        <v>299</v>
      </c>
      <c r="B300" s="250" t="s">
        <v>620</v>
      </c>
      <c r="C300" s="250" t="s">
        <v>620</v>
      </c>
      <c r="D300" s="250">
        <f>DPA_F400034</f>
        <v>0</v>
      </c>
      <c r="E300" s="250" t="e">
        <f>(DPA_F400004/DPA_F400030)*100</f>
        <v>#DIV/0!</v>
      </c>
      <c r="F300" s="295" t="e">
        <f t="shared" si="30"/>
        <v>#DIV/0!</v>
      </c>
      <c r="G300" s="295" t="s">
        <v>22</v>
      </c>
      <c r="H300" s="250" t="str">
        <f t="shared" si="31"/>
        <v>Onglet 4</v>
      </c>
      <c r="I300" s="294">
        <f t="shared" si="27"/>
        <v>2</v>
      </c>
    </row>
    <row r="301" spans="1:9" x14ac:dyDescent="0.25">
      <c r="A301" s="250">
        <v>300</v>
      </c>
      <c r="B301" s="250" t="s">
        <v>621</v>
      </c>
      <c r="C301" s="250" t="s">
        <v>621</v>
      </c>
      <c r="D301" s="250">
        <f>DPA_F400035</f>
        <v>0</v>
      </c>
      <c r="E301" s="250" t="e">
        <f>(DPA_F400005/DPA_F400030)*100</f>
        <v>#DIV/0!</v>
      </c>
      <c r="F301" s="295" t="e">
        <f t="shared" si="30"/>
        <v>#DIV/0!</v>
      </c>
      <c r="G301" s="295" t="s">
        <v>22</v>
      </c>
      <c r="H301" s="250" t="str">
        <f t="shared" si="31"/>
        <v>Onglet 4</v>
      </c>
      <c r="I301" s="294">
        <f t="shared" si="27"/>
        <v>2</v>
      </c>
    </row>
    <row r="302" spans="1:9" x14ac:dyDescent="0.25">
      <c r="A302" s="250">
        <v>301</v>
      </c>
      <c r="B302" s="250" t="s">
        <v>622</v>
      </c>
      <c r="C302" s="250" t="s">
        <v>622</v>
      </c>
      <c r="D302" s="250">
        <f>DPA_F400036</f>
        <v>0</v>
      </c>
      <c r="E302" s="250" t="e">
        <f>(DPA_F400006/DPA_F400030)*100</f>
        <v>#DIV/0!</v>
      </c>
      <c r="F302" s="295" t="e">
        <f t="shared" si="30"/>
        <v>#DIV/0!</v>
      </c>
      <c r="G302" s="295" t="s">
        <v>22</v>
      </c>
      <c r="H302" s="250" t="str">
        <f t="shared" si="31"/>
        <v>Onglet 4</v>
      </c>
      <c r="I302" s="294">
        <f t="shared" si="27"/>
        <v>2</v>
      </c>
    </row>
    <row r="303" spans="1:9" x14ac:dyDescent="0.25">
      <c r="A303" s="250">
        <v>302</v>
      </c>
      <c r="B303" s="250" t="s">
        <v>623</v>
      </c>
      <c r="C303" s="250" t="s">
        <v>623</v>
      </c>
      <c r="D303" s="250">
        <f>DPA_F400037</f>
        <v>0</v>
      </c>
      <c r="E303" s="250" t="e">
        <f>(DPA_F400007/DPA_F400030)*100</f>
        <v>#DIV/0!</v>
      </c>
      <c r="F303" s="295" t="e">
        <f t="shared" si="30"/>
        <v>#DIV/0!</v>
      </c>
      <c r="G303" s="295" t="s">
        <v>22</v>
      </c>
      <c r="H303" s="250" t="str">
        <f t="shared" si="31"/>
        <v>Onglet 4</v>
      </c>
      <c r="I303" s="294">
        <f t="shared" si="27"/>
        <v>2</v>
      </c>
    </row>
    <row r="304" spans="1:9" x14ac:dyDescent="0.25">
      <c r="A304" s="250">
        <v>303</v>
      </c>
      <c r="B304" s="250" t="s">
        <v>624</v>
      </c>
      <c r="C304" s="250" t="s">
        <v>624</v>
      </c>
      <c r="D304" s="250">
        <f>DPA_F400038</f>
        <v>0</v>
      </c>
      <c r="E304" s="250" t="e">
        <f>(DPA_F400008/DPA_F400030)*100</f>
        <v>#DIV/0!</v>
      </c>
      <c r="F304" s="295" t="e">
        <f t="shared" si="30"/>
        <v>#DIV/0!</v>
      </c>
      <c r="G304" s="295" t="s">
        <v>22</v>
      </c>
      <c r="H304" s="250" t="str">
        <f t="shared" si="31"/>
        <v>Onglet 4</v>
      </c>
      <c r="I304" s="294">
        <f t="shared" si="27"/>
        <v>2</v>
      </c>
    </row>
    <row r="305" spans="1:9" x14ac:dyDescent="0.25">
      <c r="A305" s="250">
        <v>304</v>
      </c>
      <c r="B305" s="250" t="s">
        <v>625</v>
      </c>
      <c r="C305" s="250" t="s">
        <v>625</v>
      </c>
      <c r="D305" s="250">
        <f>DPA_F400039</f>
        <v>0</v>
      </c>
      <c r="E305" s="250" t="e">
        <f>(DPA_F400009/DPA_F400030)*100</f>
        <v>#DIV/0!</v>
      </c>
      <c r="F305" s="295" t="e">
        <f t="shared" si="30"/>
        <v>#DIV/0!</v>
      </c>
      <c r="G305" s="295" t="s">
        <v>22</v>
      </c>
      <c r="H305" s="250" t="str">
        <f t="shared" si="31"/>
        <v>Onglet 4</v>
      </c>
      <c r="I305" s="294">
        <f t="shared" si="27"/>
        <v>2</v>
      </c>
    </row>
    <row r="306" spans="1:9" x14ac:dyDescent="0.25">
      <c r="A306" s="250">
        <v>305</v>
      </c>
      <c r="B306" s="250" t="s">
        <v>626</v>
      </c>
      <c r="C306" s="250" t="s">
        <v>626</v>
      </c>
      <c r="D306" s="250">
        <f>DPA_F400040</f>
        <v>0</v>
      </c>
      <c r="E306" s="250" t="e">
        <f>(DPA_F400010/DPA_F400030)*100</f>
        <v>#DIV/0!</v>
      </c>
      <c r="F306" s="295" t="e">
        <f t="shared" si="30"/>
        <v>#DIV/0!</v>
      </c>
      <c r="G306" s="295" t="s">
        <v>22</v>
      </c>
      <c r="H306" s="250" t="str">
        <f t="shared" si="31"/>
        <v>Onglet 4</v>
      </c>
      <c r="I306" s="294">
        <f t="shared" si="27"/>
        <v>2</v>
      </c>
    </row>
    <row r="307" spans="1:9" x14ac:dyDescent="0.25">
      <c r="A307" s="250">
        <v>306</v>
      </c>
      <c r="B307" s="250" t="s">
        <v>627</v>
      </c>
      <c r="C307" s="250" t="s">
        <v>627</v>
      </c>
      <c r="D307" s="250">
        <f>DPA_F400041</f>
        <v>0</v>
      </c>
      <c r="E307" s="250" t="e">
        <f>(DPA_F400011/DPA_F400030)*100</f>
        <v>#DIV/0!</v>
      </c>
      <c r="F307" s="295" t="e">
        <f t="shared" si="30"/>
        <v>#DIV/0!</v>
      </c>
      <c r="G307" s="295" t="s">
        <v>22</v>
      </c>
      <c r="H307" s="250" t="str">
        <f t="shared" si="31"/>
        <v>Onglet 4</v>
      </c>
      <c r="I307" s="294">
        <f t="shared" si="27"/>
        <v>2</v>
      </c>
    </row>
    <row r="308" spans="1:9" x14ac:dyDescent="0.25">
      <c r="A308" s="250">
        <v>307</v>
      </c>
      <c r="B308" s="250" t="s">
        <v>628</v>
      </c>
      <c r="C308" s="250" t="s">
        <v>628</v>
      </c>
      <c r="D308" s="250">
        <f>DPA_F400042</f>
        <v>0</v>
      </c>
      <c r="E308" s="250" t="e">
        <f>(DPA_F400012/DPA_F400030)*100</f>
        <v>#DIV/0!</v>
      </c>
      <c r="F308" s="295" t="e">
        <f t="shared" si="30"/>
        <v>#DIV/0!</v>
      </c>
      <c r="G308" s="295" t="s">
        <v>22</v>
      </c>
      <c r="H308" s="250" t="str">
        <f t="shared" si="31"/>
        <v>Onglet 4</v>
      </c>
      <c r="I308" s="294">
        <f t="shared" si="27"/>
        <v>2</v>
      </c>
    </row>
    <row r="309" spans="1:9" x14ac:dyDescent="0.25">
      <c r="A309" s="250">
        <v>308</v>
      </c>
      <c r="B309" s="250" t="s">
        <v>629</v>
      </c>
      <c r="C309" s="250" t="s">
        <v>629</v>
      </c>
      <c r="D309" s="250">
        <f>DPA_F400043</f>
        <v>0</v>
      </c>
      <c r="E309" s="250" t="e">
        <f>(DPA_F400013/DPA_F400030)*100</f>
        <v>#DIV/0!</v>
      </c>
      <c r="F309" s="295" t="e">
        <f t="shared" si="30"/>
        <v>#DIV/0!</v>
      </c>
      <c r="G309" s="295" t="s">
        <v>22</v>
      </c>
      <c r="H309" s="250" t="str">
        <f t="shared" si="31"/>
        <v>Onglet 4</v>
      </c>
      <c r="I309" s="294">
        <f t="shared" si="27"/>
        <v>2</v>
      </c>
    </row>
    <row r="310" spans="1:9" x14ac:dyDescent="0.25">
      <c r="A310" s="250">
        <v>309</v>
      </c>
      <c r="B310" s="250" t="s">
        <v>630</v>
      </c>
      <c r="C310" s="250" t="s">
        <v>630</v>
      </c>
      <c r="D310" s="250">
        <f>DPA_F400044</f>
        <v>0</v>
      </c>
      <c r="E310" s="250" t="e">
        <f>(DPA_F400014/DPA_F400030)*100</f>
        <v>#DIV/0!</v>
      </c>
      <c r="F310" s="295" t="e">
        <f t="shared" si="30"/>
        <v>#DIV/0!</v>
      </c>
      <c r="G310" s="295" t="s">
        <v>22</v>
      </c>
      <c r="H310" s="250" t="str">
        <f t="shared" si="31"/>
        <v>Onglet 4</v>
      </c>
      <c r="I310" s="294">
        <f t="shared" si="27"/>
        <v>2</v>
      </c>
    </row>
    <row r="311" spans="1:9" x14ac:dyDescent="0.25">
      <c r="A311" s="250">
        <v>310</v>
      </c>
      <c r="B311" s="250" t="s">
        <v>631</v>
      </c>
      <c r="C311" s="250" t="s">
        <v>631</v>
      </c>
      <c r="D311" s="250">
        <f>DPA_F400045</f>
        <v>0</v>
      </c>
      <c r="E311" s="250" t="e">
        <f>(DPA_F400015/DPA_F400030)*100</f>
        <v>#DIV/0!</v>
      </c>
      <c r="F311" s="295" t="e">
        <f t="shared" si="30"/>
        <v>#DIV/0!</v>
      </c>
      <c r="G311" s="295" t="s">
        <v>22</v>
      </c>
      <c r="H311" s="250" t="str">
        <f t="shared" si="31"/>
        <v>Onglet 4</v>
      </c>
      <c r="I311" s="294">
        <f t="shared" si="27"/>
        <v>2</v>
      </c>
    </row>
    <row r="312" spans="1:9" x14ac:dyDescent="0.25">
      <c r="A312" s="250">
        <v>311</v>
      </c>
      <c r="B312" s="250" t="s">
        <v>632</v>
      </c>
      <c r="C312" s="250" t="s">
        <v>632</v>
      </c>
      <c r="D312" s="250">
        <f>DPA_F400046</f>
        <v>0</v>
      </c>
      <c r="E312" s="250" t="e">
        <f>(DPA_F400016/DPA_F400030)*100</f>
        <v>#DIV/0!</v>
      </c>
      <c r="F312" s="295" t="e">
        <f t="shared" si="30"/>
        <v>#DIV/0!</v>
      </c>
      <c r="G312" s="295" t="s">
        <v>22</v>
      </c>
      <c r="H312" s="250" t="str">
        <f t="shared" si="31"/>
        <v>Onglet 4</v>
      </c>
      <c r="I312" s="294">
        <f t="shared" si="27"/>
        <v>2</v>
      </c>
    </row>
    <row r="313" spans="1:9" x14ac:dyDescent="0.25">
      <c r="A313" s="250">
        <v>312</v>
      </c>
      <c r="B313" s="250" t="s">
        <v>633</v>
      </c>
      <c r="C313" s="250" t="s">
        <v>633</v>
      </c>
      <c r="D313" s="250">
        <f>DPA_F400047</f>
        <v>0</v>
      </c>
      <c r="E313" s="250" t="e">
        <f>(DPA_F400017/DPA_F400030)*100</f>
        <v>#DIV/0!</v>
      </c>
      <c r="F313" s="295" t="e">
        <f t="shared" si="30"/>
        <v>#DIV/0!</v>
      </c>
      <c r="G313" s="295" t="s">
        <v>22</v>
      </c>
      <c r="H313" s="250" t="str">
        <f t="shared" si="31"/>
        <v>Onglet 4</v>
      </c>
      <c r="I313" s="294">
        <f t="shared" si="27"/>
        <v>2</v>
      </c>
    </row>
    <row r="314" spans="1:9" x14ac:dyDescent="0.25">
      <c r="A314" s="250">
        <v>313</v>
      </c>
      <c r="B314" s="250" t="s">
        <v>634</v>
      </c>
      <c r="C314" s="250" t="s">
        <v>634</v>
      </c>
      <c r="D314" s="250">
        <f>DPA_F400048</f>
        <v>0</v>
      </c>
      <c r="E314" s="250" t="e">
        <f>(DPA_F400018/DPA_F400030)*100</f>
        <v>#DIV/0!</v>
      </c>
      <c r="F314" s="295" t="e">
        <f t="shared" si="30"/>
        <v>#DIV/0!</v>
      </c>
      <c r="G314" s="295" t="s">
        <v>22</v>
      </c>
      <c r="H314" s="250" t="str">
        <f t="shared" si="31"/>
        <v>Onglet 4</v>
      </c>
      <c r="I314" s="294">
        <f t="shared" si="27"/>
        <v>2</v>
      </c>
    </row>
    <row r="315" spans="1:9" x14ac:dyDescent="0.25">
      <c r="A315" s="250">
        <v>314</v>
      </c>
      <c r="B315" s="250" t="s">
        <v>635</v>
      </c>
      <c r="C315" s="250" t="s">
        <v>635</v>
      </c>
      <c r="D315" s="250">
        <f>DPA_F400049</f>
        <v>0</v>
      </c>
      <c r="E315" s="250" t="e">
        <f>(DPA_F400019/DPA_F400030)*100</f>
        <v>#DIV/0!</v>
      </c>
      <c r="F315" s="295" t="e">
        <f t="shared" si="30"/>
        <v>#DIV/0!</v>
      </c>
      <c r="G315" s="295" t="s">
        <v>22</v>
      </c>
      <c r="H315" s="250" t="str">
        <f t="shared" si="31"/>
        <v>Onglet 4</v>
      </c>
      <c r="I315" s="294">
        <f t="shared" si="27"/>
        <v>2</v>
      </c>
    </row>
    <row r="316" spans="1:9" x14ac:dyDescent="0.25">
      <c r="A316" s="250">
        <v>315</v>
      </c>
      <c r="B316" s="250" t="s">
        <v>636</v>
      </c>
      <c r="C316" s="250" t="s">
        <v>636</v>
      </c>
      <c r="D316" s="250">
        <f>DPA_F400050</f>
        <v>0</v>
      </c>
      <c r="E316" s="250" t="e">
        <f>(DPA_F400020/DPA_F400030)*100</f>
        <v>#DIV/0!</v>
      </c>
      <c r="F316" s="295" t="e">
        <f t="shared" si="30"/>
        <v>#DIV/0!</v>
      </c>
      <c r="G316" s="295" t="s">
        <v>22</v>
      </c>
      <c r="H316" s="250" t="str">
        <f t="shared" si="31"/>
        <v>Onglet 4</v>
      </c>
      <c r="I316" s="294">
        <f t="shared" si="27"/>
        <v>2</v>
      </c>
    </row>
    <row r="317" spans="1:9" x14ac:dyDescent="0.25">
      <c r="A317" s="250">
        <v>316</v>
      </c>
      <c r="B317" s="250" t="s">
        <v>637</v>
      </c>
      <c r="C317" s="250" t="s">
        <v>637</v>
      </c>
      <c r="D317" s="250">
        <f>DPA_F400051</f>
        <v>0</v>
      </c>
      <c r="E317" s="250" t="e">
        <f>(DPA_F400021/DPA_F400030)*100</f>
        <v>#DIV/0!</v>
      </c>
      <c r="F317" s="295" t="e">
        <f t="shared" si="30"/>
        <v>#DIV/0!</v>
      </c>
      <c r="G317" s="295" t="s">
        <v>22</v>
      </c>
      <c r="H317" s="250" t="str">
        <f t="shared" si="31"/>
        <v>Onglet 4</v>
      </c>
      <c r="I317" s="294">
        <f t="shared" si="27"/>
        <v>2</v>
      </c>
    </row>
    <row r="318" spans="1:9" x14ac:dyDescent="0.25">
      <c r="A318" s="250">
        <v>317</v>
      </c>
      <c r="B318" s="250" t="s">
        <v>638</v>
      </c>
      <c r="C318" s="250" t="s">
        <v>638</v>
      </c>
      <c r="D318" s="250">
        <f>DPA_F400052</f>
        <v>0</v>
      </c>
      <c r="E318" s="250" t="e">
        <f>(DPA_F400022/DPA_F400030)*100</f>
        <v>#DIV/0!</v>
      </c>
      <c r="F318" s="295" t="e">
        <f t="shared" si="30"/>
        <v>#DIV/0!</v>
      </c>
      <c r="G318" s="295" t="s">
        <v>22</v>
      </c>
      <c r="H318" s="250" t="str">
        <f t="shared" si="31"/>
        <v>Onglet 4</v>
      </c>
      <c r="I318" s="294">
        <f t="shared" si="27"/>
        <v>2</v>
      </c>
    </row>
    <row r="319" spans="1:9" x14ac:dyDescent="0.25">
      <c r="A319" s="250">
        <v>318</v>
      </c>
      <c r="B319" s="250" t="s">
        <v>639</v>
      </c>
      <c r="C319" s="250" t="s">
        <v>639</v>
      </c>
      <c r="D319" s="250">
        <f>DPA_F400053</f>
        <v>0</v>
      </c>
      <c r="E319" s="250" t="e">
        <f>(DPA_F400023/DPA_F400030)*100</f>
        <v>#DIV/0!</v>
      </c>
      <c r="F319" s="295" t="e">
        <f t="shared" si="30"/>
        <v>#DIV/0!</v>
      </c>
      <c r="G319" s="295" t="s">
        <v>22</v>
      </c>
      <c r="H319" s="250" t="str">
        <f t="shared" si="31"/>
        <v>Onglet 4</v>
      </c>
      <c r="I319" s="294">
        <f t="shared" si="27"/>
        <v>2</v>
      </c>
    </row>
    <row r="320" spans="1:9" x14ac:dyDescent="0.25">
      <c r="A320" s="250">
        <v>319</v>
      </c>
      <c r="B320" s="250" t="s">
        <v>640</v>
      </c>
      <c r="C320" s="250" t="s">
        <v>640</v>
      </c>
      <c r="D320" s="250">
        <f>DPA_F400054</f>
        <v>0</v>
      </c>
      <c r="E320" s="250" t="e">
        <f>(DPA_F400024/DPA_F400030)*100</f>
        <v>#DIV/0!</v>
      </c>
      <c r="F320" s="295" t="e">
        <f t="shared" si="30"/>
        <v>#DIV/0!</v>
      </c>
      <c r="G320" s="295" t="s">
        <v>22</v>
      </c>
      <c r="H320" s="250" t="str">
        <f t="shared" si="31"/>
        <v>Onglet 4</v>
      </c>
      <c r="I320" s="294">
        <f t="shared" si="27"/>
        <v>2</v>
      </c>
    </row>
    <row r="321" spans="1:9" x14ac:dyDescent="0.25">
      <c r="A321" s="250">
        <v>320</v>
      </c>
      <c r="B321" s="250" t="s">
        <v>641</v>
      </c>
      <c r="C321" s="250" t="s">
        <v>641</v>
      </c>
      <c r="D321" s="250">
        <f>DPA_F400055</f>
        <v>0</v>
      </c>
      <c r="E321" s="250" t="e">
        <f>(DPA_F400025/DPA_F400030)*100</f>
        <v>#DIV/0!</v>
      </c>
      <c r="F321" s="295" t="e">
        <f t="shared" si="30"/>
        <v>#DIV/0!</v>
      </c>
      <c r="G321" s="295" t="s">
        <v>22</v>
      </c>
      <c r="H321" s="250" t="str">
        <f t="shared" si="31"/>
        <v>Onglet 4</v>
      </c>
      <c r="I321" s="294">
        <f t="shared" si="27"/>
        <v>2</v>
      </c>
    </row>
    <row r="322" spans="1:9" x14ac:dyDescent="0.25">
      <c r="A322" s="250">
        <v>321</v>
      </c>
      <c r="B322" s="250" t="s">
        <v>642</v>
      </c>
      <c r="C322" s="250" t="s">
        <v>642</v>
      </c>
      <c r="D322" s="250">
        <f>DPA_F400056</f>
        <v>0</v>
      </c>
      <c r="E322" s="250" t="e">
        <f>(DPA_F400026/DPA_F400030)*100</f>
        <v>#DIV/0!</v>
      </c>
      <c r="F322" s="295" t="e">
        <f t="shared" si="30"/>
        <v>#DIV/0!</v>
      </c>
      <c r="G322" s="295" t="s">
        <v>22</v>
      </c>
      <c r="H322" s="250" t="str">
        <f t="shared" si="31"/>
        <v>Onglet 4</v>
      </c>
      <c r="I322" s="294">
        <f t="shared" si="27"/>
        <v>2</v>
      </c>
    </row>
    <row r="323" spans="1:9" x14ac:dyDescent="0.25">
      <c r="A323" s="250">
        <v>322</v>
      </c>
      <c r="B323" s="250" t="s">
        <v>643</v>
      </c>
      <c r="C323" s="250" t="s">
        <v>643</v>
      </c>
      <c r="D323" s="250">
        <f>DPA_F400057</f>
        <v>0</v>
      </c>
      <c r="E323" s="250" t="e">
        <f>(DPA_F400027/DPA_F400030)*100</f>
        <v>#DIV/0!</v>
      </c>
      <c r="F323" s="295" t="e">
        <f t="shared" si="30"/>
        <v>#DIV/0!</v>
      </c>
      <c r="G323" s="295" t="s">
        <v>22</v>
      </c>
      <c r="H323" s="250" t="str">
        <f t="shared" si="31"/>
        <v>Onglet 4</v>
      </c>
      <c r="I323" s="294">
        <f t="shared" ref="I323:I353" si="32">IFERROR(F323,IF(ERROR.TYPE(F323)=2,2,1))</f>
        <v>2</v>
      </c>
    </row>
    <row r="324" spans="1:9" x14ac:dyDescent="0.25">
      <c r="A324" s="250">
        <v>323</v>
      </c>
      <c r="B324" s="250" t="s">
        <v>644</v>
      </c>
      <c r="C324" s="250" t="s">
        <v>644</v>
      </c>
      <c r="D324" s="250">
        <f>DPA_F400058</f>
        <v>0</v>
      </c>
      <c r="E324" s="250" t="e">
        <f>(DPA_F400028/DPA_F400030)*100</f>
        <v>#DIV/0!</v>
      </c>
      <c r="F324" s="295" t="e">
        <f t="shared" si="30"/>
        <v>#DIV/0!</v>
      </c>
      <c r="G324" s="295" t="s">
        <v>22</v>
      </c>
      <c r="H324" s="250" t="str">
        <f t="shared" si="31"/>
        <v>Onglet 4</v>
      </c>
      <c r="I324" s="294">
        <f t="shared" si="32"/>
        <v>2</v>
      </c>
    </row>
    <row r="325" spans="1:9" x14ac:dyDescent="0.25">
      <c r="A325" s="250">
        <v>324</v>
      </c>
      <c r="B325" s="250" t="s">
        <v>645</v>
      </c>
      <c r="C325" s="250" t="s">
        <v>645</v>
      </c>
      <c r="D325" s="250">
        <f>DPA_F400089</f>
        <v>0</v>
      </c>
      <c r="E325" s="250">
        <f>(DPA_F400031*DPA_F400060)/100</f>
        <v>0</v>
      </c>
      <c r="F325" s="295">
        <f t="shared" si="30"/>
        <v>0</v>
      </c>
      <c r="G325" s="295" t="s">
        <v>22</v>
      </c>
      <c r="H325" s="250" t="str">
        <f t="shared" si="31"/>
        <v>Onglet 4</v>
      </c>
      <c r="I325" s="294">
        <f t="shared" si="32"/>
        <v>0</v>
      </c>
    </row>
    <row r="326" spans="1:9" x14ac:dyDescent="0.25">
      <c r="A326" s="250">
        <v>325</v>
      </c>
      <c r="B326" s="250" t="s">
        <v>646</v>
      </c>
      <c r="C326" s="250" t="s">
        <v>646</v>
      </c>
      <c r="D326" s="250">
        <f>DPA_F400090</f>
        <v>0</v>
      </c>
      <c r="E326" s="250">
        <f>(DPA_F400032*DPA_F400061)/100</f>
        <v>0</v>
      </c>
      <c r="F326" s="295">
        <f t="shared" si="30"/>
        <v>0</v>
      </c>
      <c r="G326" s="295" t="s">
        <v>22</v>
      </c>
      <c r="H326" s="250" t="str">
        <f t="shared" si="31"/>
        <v>Onglet 4</v>
      </c>
      <c r="I326" s="294">
        <f t="shared" si="32"/>
        <v>0</v>
      </c>
    </row>
    <row r="327" spans="1:9" x14ac:dyDescent="0.25">
      <c r="A327" s="250">
        <v>326</v>
      </c>
      <c r="B327" s="250" t="s">
        <v>647</v>
      </c>
      <c r="C327" s="250" t="s">
        <v>647</v>
      </c>
      <c r="D327" s="250">
        <f>DPA_F400091</f>
        <v>0</v>
      </c>
      <c r="E327" s="250">
        <f>(DPA_F400033*DPA_F400062)/100</f>
        <v>0</v>
      </c>
      <c r="F327" s="295">
        <f t="shared" si="30"/>
        <v>0</v>
      </c>
      <c r="G327" s="295" t="s">
        <v>22</v>
      </c>
      <c r="H327" s="250" t="str">
        <f t="shared" si="31"/>
        <v>Onglet 4</v>
      </c>
      <c r="I327" s="294">
        <f t="shared" si="32"/>
        <v>0</v>
      </c>
    </row>
    <row r="328" spans="1:9" x14ac:dyDescent="0.25">
      <c r="A328" s="250">
        <v>327</v>
      </c>
      <c r="B328" s="250" t="s">
        <v>648</v>
      </c>
      <c r="C328" s="250" t="s">
        <v>648</v>
      </c>
      <c r="D328" s="250">
        <f>DPA_F400092</f>
        <v>0</v>
      </c>
      <c r="E328" s="250">
        <f>(DPA_F400034*DPA_F400063)/100</f>
        <v>0</v>
      </c>
      <c r="F328" s="295">
        <f t="shared" si="30"/>
        <v>0</v>
      </c>
      <c r="G328" s="295" t="s">
        <v>22</v>
      </c>
      <c r="H328" s="250" t="str">
        <f t="shared" si="31"/>
        <v>Onglet 4</v>
      </c>
      <c r="I328" s="294">
        <f t="shared" si="32"/>
        <v>0</v>
      </c>
    </row>
    <row r="329" spans="1:9" x14ac:dyDescent="0.25">
      <c r="A329" s="250">
        <v>328</v>
      </c>
      <c r="B329" s="250" t="s">
        <v>649</v>
      </c>
      <c r="C329" s="250" t="s">
        <v>649</v>
      </c>
      <c r="D329" s="250">
        <f>DPA_F400093</f>
        <v>0</v>
      </c>
      <c r="E329" s="250">
        <f>(DPA_F400035*DPA_F400064)/100</f>
        <v>0</v>
      </c>
      <c r="F329" s="295">
        <f t="shared" si="30"/>
        <v>0</v>
      </c>
      <c r="G329" s="295" t="s">
        <v>22</v>
      </c>
      <c r="H329" s="250" t="str">
        <f t="shared" si="31"/>
        <v>Onglet 4</v>
      </c>
      <c r="I329" s="294">
        <f t="shared" si="32"/>
        <v>0</v>
      </c>
    </row>
    <row r="330" spans="1:9" x14ac:dyDescent="0.25">
      <c r="A330" s="250">
        <v>329</v>
      </c>
      <c r="B330" s="250" t="s">
        <v>650</v>
      </c>
      <c r="C330" s="250" t="s">
        <v>650</v>
      </c>
      <c r="D330" s="250">
        <f>DPA_F400094</f>
        <v>0</v>
      </c>
      <c r="E330" s="250">
        <f>(DPA_F400036*DPA_F400065)/100</f>
        <v>0</v>
      </c>
      <c r="F330" s="295">
        <f t="shared" si="30"/>
        <v>0</v>
      </c>
      <c r="G330" s="295" t="s">
        <v>22</v>
      </c>
      <c r="H330" s="250" t="str">
        <f t="shared" ref="H330:H353" si="33">IF(Lang=LangEn,"Tab 4","Onglet 4")</f>
        <v>Onglet 4</v>
      </c>
      <c r="I330" s="294">
        <f t="shared" si="32"/>
        <v>0</v>
      </c>
    </row>
    <row r="331" spans="1:9" x14ac:dyDescent="0.25">
      <c r="A331" s="250">
        <v>330</v>
      </c>
      <c r="B331" s="250" t="s">
        <v>651</v>
      </c>
      <c r="C331" s="250" t="s">
        <v>651</v>
      </c>
      <c r="D331" s="250">
        <f>DPA_F400095</f>
        <v>0</v>
      </c>
      <c r="E331" s="250">
        <f>(DPA_F400037*DPA_F400066)/100</f>
        <v>0</v>
      </c>
      <c r="F331" s="295">
        <f t="shared" si="30"/>
        <v>0</v>
      </c>
      <c r="G331" s="295" t="s">
        <v>22</v>
      </c>
      <c r="H331" s="250" t="str">
        <f t="shared" si="33"/>
        <v>Onglet 4</v>
      </c>
      <c r="I331" s="294">
        <f t="shared" si="32"/>
        <v>0</v>
      </c>
    </row>
    <row r="332" spans="1:9" x14ac:dyDescent="0.25">
      <c r="A332" s="250">
        <v>331</v>
      </c>
      <c r="B332" s="250" t="s">
        <v>652</v>
      </c>
      <c r="C332" s="250" t="s">
        <v>652</v>
      </c>
      <c r="D332" s="250">
        <f>DPA_F400096</f>
        <v>0</v>
      </c>
      <c r="E332" s="250">
        <f>(DPA_F400038*DPA_F400067)/100</f>
        <v>0</v>
      </c>
      <c r="F332" s="295">
        <f t="shared" si="30"/>
        <v>0</v>
      </c>
      <c r="G332" s="295" t="s">
        <v>22</v>
      </c>
      <c r="H332" s="250" t="str">
        <f t="shared" si="33"/>
        <v>Onglet 4</v>
      </c>
      <c r="I332" s="294">
        <f t="shared" si="32"/>
        <v>0</v>
      </c>
    </row>
    <row r="333" spans="1:9" x14ac:dyDescent="0.25">
      <c r="A333" s="250">
        <v>332</v>
      </c>
      <c r="B333" s="250" t="s">
        <v>653</v>
      </c>
      <c r="C333" s="250" t="s">
        <v>653</v>
      </c>
      <c r="D333" s="250">
        <f>DPA_F400097</f>
        <v>0</v>
      </c>
      <c r="E333" s="250">
        <f>(DPA_F400039*DPA_F400068)/100</f>
        <v>0</v>
      </c>
      <c r="F333" s="295">
        <f t="shared" si="30"/>
        <v>0</v>
      </c>
      <c r="G333" s="295" t="s">
        <v>22</v>
      </c>
      <c r="H333" s="250" t="str">
        <f t="shared" si="33"/>
        <v>Onglet 4</v>
      </c>
      <c r="I333" s="294">
        <f t="shared" si="32"/>
        <v>0</v>
      </c>
    </row>
    <row r="334" spans="1:9" x14ac:dyDescent="0.25">
      <c r="A334" s="250">
        <v>333</v>
      </c>
      <c r="B334" s="250" t="s">
        <v>654</v>
      </c>
      <c r="C334" s="250" t="s">
        <v>654</v>
      </c>
      <c r="D334" s="250">
        <f>DPA_F400098</f>
        <v>0</v>
      </c>
      <c r="E334" s="250">
        <f>(DPA_F400040*DPA_F400069)/100</f>
        <v>0</v>
      </c>
      <c r="F334" s="295">
        <f t="shared" si="30"/>
        <v>0</v>
      </c>
      <c r="G334" s="295" t="s">
        <v>22</v>
      </c>
      <c r="H334" s="250" t="str">
        <f t="shared" si="33"/>
        <v>Onglet 4</v>
      </c>
      <c r="I334" s="294">
        <f t="shared" si="32"/>
        <v>0</v>
      </c>
    </row>
    <row r="335" spans="1:9" x14ac:dyDescent="0.25">
      <c r="A335" s="250">
        <v>334</v>
      </c>
      <c r="B335" s="250" t="s">
        <v>655</v>
      </c>
      <c r="C335" s="250" t="s">
        <v>655</v>
      </c>
      <c r="D335" s="250">
        <f>DPA_F400099</f>
        <v>0</v>
      </c>
      <c r="E335" s="250">
        <f>(DPA_F400041*DPA_F400070)/100</f>
        <v>0</v>
      </c>
      <c r="F335" s="295">
        <f t="shared" si="30"/>
        <v>0</v>
      </c>
      <c r="G335" s="295" t="s">
        <v>22</v>
      </c>
      <c r="H335" s="250" t="str">
        <f t="shared" si="33"/>
        <v>Onglet 4</v>
      </c>
      <c r="I335" s="294">
        <f t="shared" si="32"/>
        <v>0</v>
      </c>
    </row>
    <row r="336" spans="1:9" x14ac:dyDescent="0.25">
      <c r="A336" s="250">
        <v>335</v>
      </c>
      <c r="B336" s="250" t="s">
        <v>656</v>
      </c>
      <c r="C336" s="250" t="s">
        <v>656</v>
      </c>
      <c r="D336" s="250">
        <f>DPA_F400100</f>
        <v>0</v>
      </c>
      <c r="E336" s="250">
        <f>(DPA_F400042*DPA_F400071)/100</f>
        <v>0</v>
      </c>
      <c r="F336" s="295">
        <f t="shared" si="30"/>
        <v>0</v>
      </c>
      <c r="G336" s="295" t="s">
        <v>22</v>
      </c>
      <c r="H336" s="250" t="str">
        <f t="shared" si="33"/>
        <v>Onglet 4</v>
      </c>
      <c r="I336" s="294">
        <f t="shared" si="32"/>
        <v>0</v>
      </c>
    </row>
    <row r="337" spans="1:9" x14ac:dyDescent="0.25">
      <c r="A337" s="250">
        <v>336</v>
      </c>
      <c r="B337" s="250" t="s">
        <v>657</v>
      </c>
      <c r="C337" s="250" t="s">
        <v>657</v>
      </c>
      <c r="D337" s="250">
        <f>DPA_F400101</f>
        <v>0</v>
      </c>
      <c r="E337" s="250">
        <f>(DPA_F400043*DPA_F400072)/100</f>
        <v>0</v>
      </c>
      <c r="F337" s="295">
        <f t="shared" si="30"/>
        <v>0</v>
      </c>
      <c r="G337" s="295" t="s">
        <v>22</v>
      </c>
      <c r="H337" s="250" t="str">
        <f t="shared" si="33"/>
        <v>Onglet 4</v>
      </c>
      <c r="I337" s="294">
        <f t="shared" si="32"/>
        <v>0</v>
      </c>
    </row>
    <row r="338" spans="1:9" x14ac:dyDescent="0.25">
      <c r="A338" s="250">
        <v>337</v>
      </c>
      <c r="B338" s="250" t="s">
        <v>658</v>
      </c>
      <c r="C338" s="250" t="s">
        <v>658</v>
      </c>
      <c r="D338" s="250">
        <f>DPA_F400102</f>
        <v>0</v>
      </c>
      <c r="E338" s="250">
        <f>(DPA_F400044*DPA_F400073)/100</f>
        <v>0</v>
      </c>
      <c r="F338" s="295">
        <f t="shared" si="30"/>
        <v>0</v>
      </c>
      <c r="G338" s="295" t="s">
        <v>22</v>
      </c>
      <c r="H338" s="250" t="str">
        <f t="shared" si="33"/>
        <v>Onglet 4</v>
      </c>
      <c r="I338" s="294">
        <f t="shared" si="32"/>
        <v>0</v>
      </c>
    </row>
    <row r="339" spans="1:9" x14ac:dyDescent="0.25">
      <c r="A339" s="250">
        <v>338</v>
      </c>
      <c r="B339" s="250" t="s">
        <v>659</v>
      </c>
      <c r="C339" s="250" t="s">
        <v>659</v>
      </c>
      <c r="D339" s="250">
        <f>DPA_F400103</f>
        <v>0</v>
      </c>
      <c r="E339" s="250">
        <f>(DPA_F400045*DPA_F400074)/100</f>
        <v>0</v>
      </c>
      <c r="F339" s="295">
        <f t="shared" si="30"/>
        <v>0</v>
      </c>
      <c r="G339" s="295" t="s">
        <v>22</v>
      </c>
      <c r="H339" s="250" t="str">
        <f t="shared" si="33"/>
        <v>Onglet 4</v>
      </c>
      <c r="I339" s="294">
        <f t="shared" si="32"/>
        <v>0</v>
      </c>
    </row>
    <row r="340" spans="1:9" x14ac:dyDescent="0.25">
      <c r="A340" s="250">
        <v>339</v>
      </c>
      <c r="B340" s="250" t="s">
        <v>660</v>
      </c>
      <c r="C340" s="250" t="s">
        <v>660</v>
      </c>
      <c r="D340" s="250">
        <f>DPA_F400104</f>
        <v>0</v>
      </c>
      <c r="E340" s="250">
        <f>(DPA_F400046*DPA_F400075)/100</f>
        <v>0</v>
      </c>
      <c r="F340" s="295">
        <f t="shared" si="30"/>
        <v>0</v>
      </c>
      <c r="G340" s="295" t="s">
        <v>22</v>
      </c>
      <c r="H340" s="250" t="str">
        <f t="shared" si="33"/>
        <v>Onglet 4</v>
      </c>
      <c r="I340" s="294">
        <f t="shared" si="32"/>
        <v>0</v>
      </c>
    </row>
    <row r="341" spans="1:9" x14ac:dyDescent="0.25">
      <c r="A341" s="250">
        <v>340</v>
      </c>
      <c r="B341" s="250" t="s">
        <v>661</v>
      </c>
      <c r="C341" s="250" t="s">
        <v>661</v>
      </c>
      <c r="D341" s="250">
        <f>DPA_F400105</f>
        <v>0</v>
      </c>
      <c r="E341" s="250">
        <f>(DPA_F400047*DPA_F400076)/100</f>
        <v>0</v>
      </c>
      <c r="F341" s="295">
        <f t="shared" si="30"/>
        <v>0</v>
      </c>
      <c r="G341" s="295" t="s">
        <v>22</v>
      </c>
      <c r="H341" s="250" t="str">
        <f t="shared" si="33"/>
        <v>Onglet 4</v>
      </c>
      <c r="I341" s="294">
        <f t="shared" si="32"/>
        <v>0</v>
      </c>
    </row>
    <row r="342" spans="1:9" x14ac:dyDescent="0.25">
      <c r="A342" s="250">
        <v>341</v>
      </c>
      <c r="B342" s="250" t="s">
        <v>662</v>
      </c>
      <c r="C342" s="250" t="s">
        <v>662</v>
      </c>
      <c r="D342" s="250">
        <f>DPA_F400106</f>
        <v>0</v>
      </c>
      <c r="E342" s="250">
        <f>(DPA_F400048*DPA_F400077)/100</f>
        <v>0</v>
      </c>
      <c r="F342" s="295">
        <f t="shared" si="30"/>
        <v>0</v>
      </c>
      <c r="G342" s="295" t="s">
        <v>22</v>
      </c>
      <c r="H342" s="250" t="str">
        <f t="shared" si="33"/>
        <v>Onglet 4</v>
      </c>
      <c r="I342" s="294">
        <f t="shared" si="32"/>
        <v>0</v>
      </c>
    </row>
    <row r="343" spans="1:9" x14ac:dyDescent="0.25">
      <c r="A343" s="250">
        <v>342</v>
      </c>
      <c r="B343" s="250" t="s">
        <v>663</v>
      </c>
      <c r="C343" s="250" t="s">
        <v>663</v>
      </c>
      <c r="D343" s="250">
        <f>DPA_F400107</f>
        <v>0</v>
      </c>
      <c r="E343" s="250">
        <f>(DPA_F400049*DPA_F400078)/100</f>
        <v>0</v>
      </c>
      <c r="F343" s="295">
        <f t="shared" si="30"/>
        <v>0</v>
      </c>
      <c r="G343" s="295" t="s">
        <v>22</v>
      </c>
      <c r="H343" s="250" t="str">
        <f t="shared" si="33"/>
        <v>Onglet 4</v>
      </c>
      <c r="I343" s="294">
        <f t="shared" si="32"/>
        <v>0</v>
      </c>
    </row>
    <row r="344" spans="1:9" x14ac:dyDescent="0.25">
      <c r="A344" s="250">
        <v>343</v>
      </c>
      <c r="B344" s="250" t="s">
        <v>664</v>
      </c>
      <c r="C344" s="250" t="s">
        <v>664</v>
      </c>
      <c r="D344" s="250">
        <f>DPA_F400108</f>
        <v>0</v>
      </c>
      <c r="E344" s="250">
        <f>(DPA_F400050*DPA_F400079)/100</f>
        <v>0</v>
      </c>
      <c r="F344" s="295">
        <f t="shared" si="30"/>
        <v>0</v>
      </c>
      <c r="G344" s="295" t="s">
        <v>22</v>
      </c>
      <c r="H344" s="250" t="str">
        <f t="shared" si="33"/>
        <v>Onglet 4</v>
      </c>
      <c r="I344" s="294">
        <f t="shared" si="32"/>
        <v>0</v>
      </c>
    </row>
    <row r="345" spans="1:9" x14ac:dyDescent="0.25">
      <c r="A345" s="250">
        <v>344</v>
      </c>
      <c r="B345" s="250" t="s">
        <v>665</v>
      </c>
      <c r="C345" s="250" t="s">
        <v>665</v>
      </c>
      <c r="D345" s="250">
        <f>DPA_F400109</f>
        <v>0</v>
      </c>
      <c r="E345" s="250">
        <f>(DPA_F400051*DPA_F400080)/100</f>
        <v>0</v>
      </c>
      <c r="F345" s="295">
        <f t="shared" si="30"/>
        <v>0</v>
      </c>
      <c r="G345" s="295" t="s">
        <v>22</v>
      </c>
      <c r="H345" s="250" t="str">
        <f t="shared" si="33"/>
        <v>Onglet 4</v>
      </c>
      <c r="I345" s="294">
        <f t="shared" si="32"/>
        <v>0</v>
      </c>
    </row>
    <row r="346" spans="1:9" x14ac:dyDescent="0.25">
      <c r="A346" s="250">
        <v>345</v>
      </c>
      <c r="B346" s="250" t="s">
        <v>666</v>
      </c>
      <c r="C346" s="250" t="s">
        <v>666</v>
      </c>
      <c r="D346" s="250">
        <f>DPA_F400110</f>
        <v>0</v>
      </c>
      <c r="E346" s="250">
        <f>(DPA_F400052*DPA_F400081)/100</f>
        <v>0</v>
      </c>
      <c r="F346" s="295">
        <f t="shared" si="30"/>
        <v>0</v>
      </c>
      <c r="G346" s="295" t="s">
        <v>22</v>
      </c>
      <c r="H346" s="250" t="str">
        <f t="shared" si="33"/>
        <v>Onglet 4</v>
      </c>
      <c r="I346" s="294">
        <f t="shared" si="32"/>
        <v>0</v>
      </c>
    </row>
    <row r="347" spans="1:9" x14ac:dyDescent="0.25">
      <c r="A347" s="250">
        <v>346</v>
      </c>
      <c r="B347" s="250" t="s">
        <v>667</v>
      </c>
      <c r="C347" s="250" t="s">
        <v>667</v>
      </c>
      <c r="D347" s="250">
        <f>DPA_F400111</f>
        <v>0</v>
      </c>
      <c r="E347" s="250">
        <f>(DPA_F400053*DPA_F400082)/100</f>
        <v>0</v>
      </c>
      <c r="F347" s="295">
        <f t="shared" si="30"/>
        <v>0</v>
      </c>
      <c r="G347" s="295" t="s">
        <v>22</v>
      </c>
      <c r="H347" s="250" t="str">
        <f t="shared" si="33"/>
        <v>Onglet 4</v>
      </c>
      <c r="I347" s="294">
        <f t="shared" si="32"/>
        <v>0</v>
      </c>
    </row>
    <row r="348" spans="1:9" x14ac:dyDescent="0.25">
      <c r="A348" s="250">
        <v>347</v>
      </c>
      <c r="B348" s="250" t="s">
        <v>668</v>
      </c>
      <c r="C348" s="250" t="s">
        <v>668</v>
      </c>
      <c r="D348" s="250">
        <f>DPA_F400112</f>
        <v>0</v>
      </c>
      <c r="E348" s="250">
        <f>(DPA_F400054*DPA_F400083)/100</f>
        <v>0</v>
      </c>
      <c r="F348" s="295">
        <f t="shared" si="30"/>
        <v>0</v>
      </c>
      <c r="G348" s="295" t="s">
        <v>22</v>
      </c>
      <c r="H348" s="250" t="str">
        <f t="shared" si="33"/>
        <v>Onglet 4</v>
      </c>
      <c r="I348" s="294">
        <f t="shared" si="32"/>
        <v>0</v>
      </c>
    </row>
    <row r="349" spans="1:9" x14ac:dyDescent="0.25">
      <c r="A349" s="250">
        <v>348</v>
      </c>
      <c r="B349" s="250" t="s">
        <v>669</v>
      </c>
      <c r="C349" s="250" t="s">
        <v>669</v>
      </c>
      <c r="D349" s="250">
        <f>DPA_F400113</f>
        <v>0</v>
      </c>
      <c r="E349" s="250">
        <f>(DPA_F400055*DPA_F400084)/100</f>
        <v>0</v>
      </c>
      <c r="F349" s="295">
        <f t="shared" si="30"/>
        <v>0</v>
      </c>
      <c r="G349" s="295" t="s">
        <v>22</v>
      </c>
      <c r="H349" s="250" t="str">
        <f t="shared" si="33"/>
        <v>Onglet 4</v>
      </c>
      <c r="I349" s="294">
        <f t="shared" si="32"/>
        <v>0</v>
      </c>
    </row>
    <row r="350" spans="1:9" x14ac:dyDescent="0.25">
      <c r="A350" s="250">
        <v>349</v>
      </c>
      <c r="B350" s="250" t="s">
        <v>670</v>
      </c>
      <c r="C350" s="250" t="s">
        <v>670</v>
      </c>
      <c r="D350" s="250">
        <f>DPA_F400114</f>
        <v>0</v>
      </c>
      <c r="E350" s="250">
        <f>(DPA_F400056*DPA_F400085)/100</f>
        <v>0</v>
      </c>
      <c r="F350" s="295">
        <f t="shared" si="30"/>
        <v>0</v>
      </c>
      <c r="G350" s="295" t="s">
        <v>22</v>
      </c>
      <c r="H350" s="250" t="str">
        <f t="shared" si="33"/>
        <v>Onglet 4</v>
      </c>
      <c r="I350" s="294">
        <f t="shared" si="32"/>
        <v>0</v>
      </c>
    </row>
    <row r="351" spans="1:9" x14ac:dyDescent="0.25">
      <c r="A351" s="250">
        <v>350</v>
      </c>
      <c r="B351" s="250" t="s">
        <v>671</v>
      </c>
      <c r="C351" s="250" t="s">
        <v>671</v>
      </c>
      <c r="D351" s="250">
        <f>DPA_F400115</f>
        <v>0</v>
      </c>
      <c r="E351" s="250">
        <f>(DPA_F400057*DPA_F400086)/100</f>
        <v>0</v>
      </c>
      <c r="F351" s="295">
        <f t="shared" si="30"/>
        <v>0</v>
      </c>
      <c r="G351" s="295" t="s">
        <v>22</v>
      </c>
      <c r="H351" s="250" t="str">
        <f t="shared" si="33"/>
        <v>Onglet 4</v>
      </c>
      <c r="I351" s="294">
        <f t="shared" si="32"/>
        <v>0</v>
      </c>
    </row>
    <row r="352" spans="1:9" x14ac:dyDescent="0.25">
      <c r="A352" s="250">
        <v>351</v>
      </c>
      <c r="B352" s="250" t="s">
        <v>672</v>
      </c>
      <c r="C352" s="250" t="s">
        <v>672</v>
      </c>
      <c r="D352" s="250">
        <f>DPA_F400116</f>
        <v>0</v>
      </c>
      <c r="E352" s="250">
        <f>(DPA_F400058*DPA_F400087)/100</f>
        <v>0</v>
      </c>
      <c r="F352" s="295">
        <f t="shared" si="30"/>
        <v>0</v>
      </c>
      <c r="G352" s="295" t="s">
        <v>22</v>
      </c>
      <c r="H352" s="250" t="str">
        <f t="shared" si="33"/>
        <v>Onglet 4</v>
      </c>
      <c r="I352" s="294">
        <f t="shared" si="32"/>
        <v>0</v>
      </c>
    </row>
    <row r="353" spans="1:9" x14ac:dyDescent="0.25">
      <c r="A353" s="250">
        <v>352</v>
      </c>
      <c r="B353" s="250" t="s">
        <v>673</v>
      </c>
      <c r="C353" s="250" t="s">
        <v>673</v>
      </c>
      <c r="D353" s="250">
        <f>DPA_F400118</f>
        <v>0</v>
      </c>
      <c r="E353" s="250"/>
      <c r="F353" s="250">
        <f>IF(AND(D353&gt;=0,D353&lt;=2.5%),0,1)</f>
        <v>0</v>
      </c>
      <c r="G353" s="295" t="s">
        <v>22</v>
      </c>
      <c r="H353" s="250" t="str">
        <f t="shared" si="33"/>
        <v>Onglet 4</v>
      </c>
      <c r="I353" s="294">
        <f t="shared" si="32"/>
        <v>0</v>
      </c>
    </row>
  </sheetData>
  <sheetProtection algorithmName="SHA-512" hashValue="7FlDbzZXtW+OhSVjcl/Tod5mRf7eDzsr56oXe4Ghanc2Y0Ni4/YD0Be+hW6W9cgG6qgsdlTys9FVNZyEV0nHng==" saltValue="XS1PdCrvxwVT/olJKxBw9g==" spinCount="100000" sheet="1" objects="1" scenarios="1"/>
  <autoFilter ref="A1:I353" xr:uid="{00000000-0009-0000-0000-000007000000}"/>
  <conditionalFormatting sqref="F2:F353">
    <cfRule type="expression" dxfId="2" priority="1">
      <formula>$I2=2</formula>
    </cfRule>
    <cfRule type="expression" dxfId="1" priority="3">
      <formula>$I2=1</formula>
    </cfRule>
    <cfRule type="expression" dxfId="0" priority="4">
      <formula>$I2=0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9063-DE60-433A-8E6B-F7BC396FC2DE}">
  <sheetPr codeName="Feuil9"/>
  <dimension ref="A1:A3"/>
  <sheetViews>
    <sheetView workbookViewId="0">
      <selection activeCell="A2" sqref="A2"/>
    </sheetView>
  </sheetViews>
  <sheetFormatPr baseColWidth="10" defaultColWidth="11.44140625" defaultRowHeight="13.2" x14ac:dyDescent="0.25"/>
  <cols>
    <col min="1" max="1" width="16.88671875" bestFit="1" customWidth="1"/>
    <col min="2" max="2" width="25" bestFit="1" customWidth="1"/>
  </cols>
  <sheetData>
    <row r="1" spans="1:1" x14ac:dyDescent="0.25">
      <c r="A1" s="193" t="s">
        <v>677</v>
      </c>
    </row>
    <row r="2" spans="1:1" x14ac:dyDescent="0.25">
      <c r="A2" t="s">
        <v>676</v>
      </c>
    </row>
    <row r="3" spans="1:1" ht="13.8" thickBot="1" x14ac:dyDescent="0.3">
      <c r="A3" t="s">
        <v>678</v>
      </c>
    </row>
  </sheetData>
  <sheetProtection algorithmName="SHA-512" hashValue="pRaEjRqXefTblo7LRWC3VaaMRQKInfhq/QVdLEwW1ViYgS6tdp4PT1OF8ySmyQIiFmITZV5D9Be4412ryhY5FQ==" saltValue="FDfge7bLo/iqSLiMTn8bkQ==" spinCount="100000" sheet="1" objects="1" scenarios="1"/>
  <pageMargins left="0.7" right="0.7" top="0.75" bottom="0.75" header="0.3" footer="0.3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DAE48BE66589458AB840DD0EDDDD8A" ma:contentTypeVersion="11" ma:contentTypeDescription="Crée un document." ma:contentTypeScope="" ma:versionID="d0f39ca3095fde9e9d1a37de2fdee3be">
  <xsd:schema xmlns:xsd="http://www.w3.org/2001/XMLSchema" xmlns:xs="http://www.w3.org/2001/XMLSchema" xmlns:p="http://schemas.microsoft.com/office/2006/metadata/properties" xmlns:ns2="0ab4d0b0-81c9-496c-a6f8-8a0e74a7f3b9" xmlns:ns3="937acfcf-2433-4dc7-8dd3-98a5d50c96bf" targetNamespace="http://schemas.microsoft.com/office/2006/metadata/properties" ma:root="true" ma:fieldsID="8d26e01280dc89438f4e6a3256cbffcf" ns2:_="" ns3:_="">
    <xsd:import namespace="0ab4d0b0-81c9-496c-a6f8-8a0e74a7f3b9"/>
    <xsd:import namespace="937acfcf-2433-4dc7-8dd3-98a5d50c96bf"/>
    <xsd:element name="properties">
      <xsd:complexType>
        <xsd:sequence>
          <xsd:element name="documentManagement">
            <xsd:complexType>
              <xsd:all>
                <xsd:element ref="ns2:PJDDocLieBK" minOccurs="0"/>
                <xsd:element ref="ns2:_fd_parent_temp" minOccurs="0"/>
                <xsd:element ref="ns3:PJDDocLie" minOccurs="0"/>
                <xsd:element ref="ns3:DSDemandeArchiv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4d0b0-81c9-496c-a6f8-8a0e74a7f3b9" elementFormDefault="qualified">
    <xsd:import namespace="http://schemas.microsoft.com/office/2006/documentManagement/types"/>
    <xsd:import namespace="http://schemas.microsoft.com/office/infopath/2007/PartnerControls"/>
    <xsd:element name="PJDDocLieBK" ma:index="8" nillable="true" ma:displayName="PJDDocLieBK" ma:indexed="true" ma:internalName="PJDDocLieBK">
      <xsd:simpleType>
        <xsd:restriction base="dms:Text">
          <xsd:maxLength value="255"/>
        </xsd:restriction>
      </xsd:simpleType>
    </xsd:element>
    <xsd:element name="_fd_parent_temp" ma:index="9" nillable="true" ma:displayName="_fd_parent_temp" ma:hidden="true" ma:indexed="true" ma:internalName="_fd_parent_temp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acfcf-2433-4dc7-8dd3-98a5d50c96bf" elementFormDefault="qualified">
    <xsd:import namespace="http://schemas.microsoft.com/office/2006/documentManagement/types"/>
    <xsd:import namespace="http://schemas.microsoft.com/office/infopath/2007/PartnerControls"/>
    <xsd:element name="PJDDocLie" ma:index="10" nillable="true" ma:displayName="Pièces jointes liées" ma:indexed="true" ma:list="{c2dba245-1308-4802-bef5-c91d0b753676}" ma:internalName="PJDDocLie" ma:showField="DSNumeroID">
      <xsd:simpleType>
        <xsd:restriction base="dms:Lookup"/>
      </xsd:simpleType>
    </xsd:element>
    <xsd:element name="DSDemandeArchiver" ma:index="11" nillable="true" ma:displayName="Archiver" ma:default="0" ma:indexed="true" ma:internalName="DSDemandeArchiv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FormUrls xmlns="http://schemas.microsoft.com/sharepoint/v3/contenttype/forms/url">
  <Edit>~list/Forms/fd_Document_Edit.aspx</Edit>
</FormUrl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JDDocLie xmlns="937acfcf-2433-4dc7-8dd3-98a5d50c96bf">7209</PJDDocLie>
    <_fd_parent_temp xmlns="0ab4d0b0-81c9-496c-a6f8-8a0e74a7f3b9" xsi:nil="true"/>
    <DSDemandeArchiver xmlns="937acfcf-2433-4dc7-8dd3-98a5d50c96bf">false</DSDemandeArchiver>
    <PJDDocLieBK xmlns="0ab4d0b0-81c9-496c-a6f8-8a0e74a7f3b9">9503</PJDDocLieBK>
  </documentManagement>
</p:properties>
</file>

<file path=customXml/itemProps1.xml><?xml version="1.0" encoding="utf-8"?>
<ds:datastoreItem xmlns:ds="http://schemas.openxmlformats.org/officeDocument/2006/customXml" ds:itemID="{68480989-AF54-4125-9154-784AC99061FA}"/>
</file>

<file path=customXml/itemProps2.xml><?xml version="1.0" encoding="utf-8"?>
<ds:datastoreItem xmlns:ds="http://schemas.openxmlformats.org/officeDocument/2006/customXml" ds:itemID="{1A2C1304-F6BC-4CFD-A78E-DA7480E34527}"/>
</file>

<file path=customXml/itemProps3.xml><?xml version="1.0" encoding="utf-8"?>
<ds:datastoreItem xmlns:ds="http://schemas.openxmlformats.org/officeDocument/2006/customXml" ds:itemID="{9A5182E2-0643-49A0-84E5-3D0F7BAD1F3A}"/>
</file>

<file path=customXml/itemProps4.xml><?xml version="1.0" encoding="utf-8"?>
<ds:datastoreItem xmlns:ds="http://schemas.openxmlformats.org/officeDocument/2006/customXml" ds:itemID="{5D67668B-60E7-4AB8-8719-3CACD648B73C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414</vt:i4>
      </vt:variant>
    </vt:vector>
  </HeadingPairs>
  <TitlesOfParts>
    <vt:vector size="423" baseType="lpstr">
      <vt:lpstr>Page titre-Title Page</vt:lpstr>
      <vt:lpstr>Attestation</vt:lpstr>
      <vt:lpstr>Liste tableaux-Schedule Listing</vt:lpstr>
      <vt:lpstr>1</vt:lpstr>
      <vt:lpstr>2</vt:lpstr>
      <vt:lpstr>3</vt:lpstr>
      <vt:lpstr>4</vt:lpstr>
      <vt:lpstr>Validation</vt:lpstr>
      <vt:lpstr>Parametres</vt:lpstr>
      <vt:lpstr>DPA_F100001</vt:lpstr>
      <vt:lpstr>DPA_F100002</vt:lpstr>
      <vt:lpstr>DPA_F100003</vt:lpstr>
      <vt:lpstr>DPA_F100004</vt:lpstr>
      <vt:lpstr>DPA_F100005</vt:lpstr>
      <vt:lpstr>DPA_F100006</vt:lpstr>
      <vt:lpstr>DPA_F100007</vt:lpstr>
      <vt:lpstr>DPA_F100008</vt:lpstr>
      <vt:lpstr>DPA_F100009</vt:lpstr>
      <vt:lpstr>DPA_F200001</vt:lpstr>
      <vt:lpstr>DPA_F200002</vt:lpstr>
      <vt:lpstr>DPA_F200003</vt:lpstr>
      <vt:lpstr>DPA_F200004</vt:lpstr>
      <vt:lpstr>DPA_F200005</vt:lpstr>
      <vt:lpstr>DPA_F200006</vt:lpstr>
      <vt:lpstr>DPA_F200007</vt:lpstr>
      <vt:lpstr>DPA_F200008</vt:lpstr>
      <vt:lpstr>DPA_F200009</vt:lpstr>
      <vt:lpstr>DPA_F200010</vt:lpstr>
      <vt:lpstr>DPA_F200011</vt:lpstr>
      <vt:lpstr>DPA_F200012</vt:lpstr>
      <vt:lpstr>DPA_F200013</vt:lpstr>
      <vt:lpstr>DPA_F200014</vt:lpstr>
      <vt:lpstr>DPA_F200015</vt:lpstr>
      <vt:lpstr>DPA_F200016</vt:lpstr>
      <vt:lpstr>DPA_F200017</vt:lpstr>
      <vt:lpstr>DPA_F200018</vt:lpstr>
      <vt:lpstr>DPA_F200019</vt:lpstr>
      <vt:lpstr>DPA_F200020</vt:lpstr>
      <vt:lpstr>DPA_F200021</vt:lpstr>
      <vt:lpstr>DPA_F200022</vt:lpstr>
      <vt:lpstr>DPA_F200023</vt:lpstr>
      <vt:lpstr>DPA_F200024</vt:lpstr>
      <vt:lpstr>DPA_F200025</vt:lpstr>
      <vt:lpstr>DPA_F200026</vt:lpstr>
      <vt:lpstr>DPA_F200027</vt:lpstr>
      <vt:lpstr>DPA_F200028</vt:lpstr>
      <vt:lpstr>DPA_F200029</vt:lpstr>
      <vt:lpstr>DPA_F200030</vt:lpstr>
      <vt:lpstr>DPA_F200031</vt:lpstr>
      <vt:lpstr>DPA_F200032</vt:lpstr>
      <vt:lpstr>DPA_F200033</vt:lpstr>
      <vt:lpstr>DPA_F200034</vt:lpstr>
      <vt:lpstr>DPA_F200035</vt:lpstr>
      <vt:lpstr>DPA_F200036</vt:lpstr>
      <vt:lpstr>DPA_F200037</vt:lpstr>
      <vt:lpstr>DPA_F200038</vt:lpstr>
      <vt:lpstr>DPA_F200039</vt:lpstr>
      <vt:lpstr>DPA_F200040</vt:lpstr>
      <vt:lpstr>DPA_F200041</vt:lpstr>
      <vt:lpstr>DPA_F200042</vt:lpstr>
      <vt:lpstr>DPA_F200043</vt:lpstr>
      <vt:lpstr>DPA_F200044</vt:lpstr>
      <vt:lpstr>DPA_F200045</vt:lpstr>
      <vt:lpstr>DPA_F200046</vt:lpstr>
      <vt:lpstr>DPA_F200047</vt:lpstr>
      <vt:lpstr>DPA_F200048</vt:lpstr>
      <vt:lpstr>DPA_F200049</vt:lpstr>
      <vt:lpstr>DPA_F200050</vt:lpstr>
      <vt:lpstr>DPA_F200051</vt:lpstr>
      <vt:lpstr>DPA_F200052</vt:lpstr>
      <vt:lpstr>DPA_F200053</vt:lpstr>
      <vt:lpstr>DPA_F200054</vt:lpstr>
      <vt:lpstr>DPA_F200055</vt:lpstr>
      <vt:lpstr>DPA_F200056</vt:lpstr>
      <vt:lpstr>DPA_F200057</vt:lpstr>
      <vt:lpstr>DPA_F200058</vt:lpstr>
      <vt:lpstr>DPA_F200059</vt:lpstr>
      <vt:lpstr>DPA_F200060</vt:lpstr>
      <vt:lpstr>DPA_F200061</vt:lpstr>
      <vt:lpstr>DPA_F200062</vt:lpstr>
      <vt:lpstr>DPA_F200063</vt:lpstr>
      <vt:lpstr>DPA_F200064</vt:lpstr>
      <vt:lpstr>DPA_F200065</vt:lpstr>
      <vt:lpstr>DPA_F200066</vt:lpstr>
      <vt:lpstr>DPA_F200067</vt:lpstr>
      <vt:lpstr>DPA_F200068</vt:lpstr>
      <vt:lpstr>DPA_F200069</vt:lpstr>
      <vt:lpstr>DPA_F200070</vt:lpstr>
      <vt:lpstr>DPA_F200071</vt:lpstr>
      <vt:lpstr>DPA_F200072</vt:lpstr>
      <vt:lpstr>DPA_F200073</vt:lpstr>
      <vt:lpstr>DPA_F200074</vt:lpstr>
      <vt:lpstr>DPA_F200075</vt:lpstr>
      <vt:lpstr>DPA_F200076</vt:lpstr>
      <vt:lpstr>DPA_F200077</vt:lpstr>
      <vt:lpstr>DPA_F200078</vt:lpstr>
      <vt:lpstr>DPA_F200079</vt:lpstr>
      <vt:lpstr>DPA_F200080</vt:lpstr>
      <vt:lpstr>DPA_F200081</vt:lpstr>
      <vt:lpstr>DPA_F200082</vt:lpstr>
      <vt:lpstr>DPA_F200083</vt:lpstr>
      <vt:lpstr>DPA_F200084</vt:lpstr>
      <vt:lpstr>DPA_F200085</vt:lpstr>
      <vt:lpstr>DPA_F200086</vt:lpstr>
      <vt:lpstr>DPA_F200087</vt:lpstr>
      <vt:lpstr>DPA_F200088</vt:lpstr>
      <vt:lpstr>DPA_F200089</vt:lpstr>
      <vt:lpstr>DPA_F200090</vt:lpstr>
      <vt:lpstr>DPA_F200091</vt:lpstr>
      <vt:lpstr>DPA_F200092</vt:lpstr>
      <vt:lpstr>DPA_F200093</vt:lpstr>
      <vt:lpstr>DPA_F200094</vt:lpstr>
      <vt:lpstr>DPA_F200095</vt:lpstr>
      <vt:lpstr>DPA_F200096</vt:lpstr>
      <vt:lpstr>DPA_F200097</vt:lpstr>
      <vt:lpstr>DPA_F200098</vt:lpstr>
      <vt:lpstr>DPA_F200099</vt:lpstr>
      <vt:lpstr>DPA_F200100</vt:lpstr>
      <vt:lpstr>DPA_F200101</vt:lpstr>
      <vt:lpstr>DPA_F200102</vt:lpstr>
      <vt:lpstr>DPA_F200103</vt:lpstr>
      <vt:lpstr>DPA_F200104</vt:lpstr>
      <vt:lpstr>DPA_F200105</vt:lpstr>
      <vt:lpstr>DPA_F200106</vt:lpstr>
      <vt:lpstr>DPA_F200107</vt:lpstr>
      <vt:lpstr>DPA_F200108</vt:lpstr>
      <vt:lpstr>DPA_F200109</vt:lpstr>
      <vt:lpstr>DPA_F200110</vt:lpstr>
      <vt:lpstr>DPA_F200111</vt:lpstr>
      <vt:lpstr>DPA_F200112</vt:lpstr>
      <vt:lpstr>DPA_F200113</vt:lpstr>
      <vt:lpstr>DPA_F200114</vt:lpstr>
      <vt:lpstr>DPA_F200115</vt:lpstr>
      <vt:lpstr>DPA_F200116</vt:lpstr>
      <vt:lpstr>DPA_F200117</vt:lpstr>
      <vt:lpstr>DPA_F200118</vt:lpstr>
      <vt:lpstr>DPA_F200119</vt:lpstr>
      <vt:lpstr>DPA_F200120</vt:lpstr>
      <vt:lpstr>DPA_F200121</vt:lpstr>
      <vt:lpstr>DPA_F200122</vt:lpstr>
      <vt:lpstr>DPA_F200123</vt:lpstr>
      <vt:lpstr>DPA_F200124</vt:lpstr>
      <vt:lpstr>DPA_F200125</vt:lpstr>
      <vt:lpstr>DPA_F200126</vt:lpstr>
      <vt:lpstr>DPA_F200127</vt:lpstr>
      <vt:lpstr>DPA_F200128</vt:lpstr>
      <vt:lpstr>DPA_F200129</vt:lpstr>
      <vt:lpstr>DPA_F200130</vt:lpstr>
      <vt:lpstr>DPA_F200131</vt:lpstr>
      <vt:lpstr>DPA_F200132</vt:lpstr>
      <vt:lpstr>DPA_F200133</vt:lpstr>
      <vt:lpstr>DPA_F200134</vt:lpstr>
      <vt:lpstr>DPA_F200135</vt:lpstr>
      <vt:lpstr>DPA_F200136</vt:lpstr>
      <vt:lpstr>DPA_F200137</vt:lpstr>
      <vt:lpstr>DPA_F200138</vt:lpstr>
      <vt:lpstr>DPA_F200139</vt:lpstr>
      <vt:lpstr>DPA_F200140</vt:lpstr>
      <vt:lpstr>DPA_F200141</vt:lpstr>
      <vt:lpstr>DPA_F200142</vt:lpstr>
      <vt:lpstr>DPA_F200143</vt:lpstr>
      <vt:lpstr>DPA_F200144</vt:lpstr>
      <vt:lpstr>DPA_F200145</vt:lpstr>
      <vt:lpstr>DPA_F200146</vt:lpstr>
      <vt:lpstr>DPA_F200147</vt:lpstr>
      <vt:lpstr>DPA_F200148</vt:lpstr>
      <vt:lpstr>DPA_F200149</vt:lpstr>
      <vt:lpstr>DPA_F200150</vt:lpstr>
      <vt:lpstr>DPA_F200151</vt:lpstr>
      <vt:lpstr>DPA_F200152</vt:lpstr>
      <vt:lpstr>DPA_F200153</vt:lpstr>
      <vt:lpstr>DPA_F200154</vt:lpstr>
      <vt:lpstr>DPA_F200155</vt:lpstr>
      <vt:lpstr>DPA_F200156</vt:lpstr>
      <vt:lpstr>DPA_F200157</vt:lpstr>
      <vt:lpstr>DPA_F200158</vt:lpstr>
      <vt:lpstr>DPA_F200159</vt:lpstr>
      <vt:lpstr>DPA_F200160</vt:lpstr>
      <vt:lpstr>DPA_F200161</vt:lpstr>
      <vt:lpstr>DPA_F200162</vt:lpstr>
      <vt:lpstr>DPA_F200163</vt:lpstr>
      <vt:lpstr>DPA_F200164</vt:lpstr>
      <vt:lpstr>DPA_F200165</vt:lpstr>
      <vt:lpstr>DPA_F200166</vt:lpstr>
      <vt:lpstr>DPA_F200167</vt:lpstr>
      <vt:lpstr>DPA_F200168</vt:lpstr>
      <vt:lpstr>DPA_F200169</vt:lpstr>
      <vt:lpstr>DPA_F200170</vt:lpstr>
      <vt:lpstr>DPA_F200171</vt:lpstr>
      <vt:lpstr>DPA_F200172</vt:lpstr>
      <vt:lpstr>DPA_F200173</vt:lpstr>
      <vt:lpstr>DPA_F200174</vt:lpstr>
      <vt:lpstr>DPA_F200175</vt:lpstr>
      <vt:lpstr>DPA_F200176</vt:lpstr>
      <vt:lpstr>DPA_F200177</vt:lpstr>
      <vt:lpstr>DPA_F200178</vt:lpstr>
      <vt:lpstr>DPA_F200179</vt:lpstr>
      <vt:lpstr>DPA_F200180</vt:lpstr>
      <vt:lpstr>DPA_F200181</vt:lpstr>
      <vt:lpstr>DPA_F200182</vt:lpstr>
      <vt:lpstr>DPA_F200183</vt:lpstr>
      <vt:lpstr>DPA_F300001</vt:lpstr>
      <vt:lpstr>DPA_F300002</vt:lpstr>
      <vt:lpstr>DPA_F300003</vt:lpstr>
      <vt:lpstr>DPA_F300004</vt:lpstr>
      <vt:lpstr>DPA_F300005</vt:lpstr>
      <vt:lpstr>DPA_F300006</vt:lpstr>
      <vt:lpstr>DPA_F300007</vt:lpstr>
      <vt:lpstr>DPA_F300008</vt:lpstr>
      <vt:lpstr>DPA_F300009</vt:lpstr>
      <vt:lpstr>DPA_F300010</vt:lpstr>
      <vt:lpstr>DPA_F300011</vt:lpstr>
      <vt:lpstr>DPA_F300012</vt:lpstr>
      <vt:lpstr>DPA_F300013</vt:lpstr>
      <vt:lpstr>DPA_F300014</vt:lpstr>
      <vt:lpstr>DPA_F300015</vt:lpstr>
      <vt:lpstr>DPA_F300016</vt:lpstr>
      <vt:lpstr>DPA_F300017</vt:lpstr>
      <vt:lpstr>DPA_F300018</vt:lpstr>
      <vt:lpstr>DPA_F300019</vt:lpstr>
      <vt:lpstr>DPA_F300020</vt:lpstr>
      <vt:lpstr>DPA_F300021</vt:lpstr>
      <vt:lpstr>DPA_F300022</vt:lpstr>
      <vt:lpstr>DPA_F300023</vt:lpstr>
      <vt:lpstr>DPA_F300024</vt:lpstr>
      <vt:lpstr>DPA_F300025</vt:lpstr>
      <vt:lpstr>DPA_F300026</vt:lpstr>
      <vt:lpstr>DPA_F300027</vt:lpstr>
      <vt:lpstr>DPA_F300028</vt:lpstr>
      <vt:lpstr>DPA_F300029</vt:lpstr>
      <vt:lpstr>DPA_F300030</vt:lpstr>
      <vt:lpstr>DPA_F300031</vt:lpstr>
      <vt:lpstr>DPA_F300032</vt:lpstr>
      <vt:lpstr>DPA_F300033</vt:lpstr>
      <vt:lpstr>DPA_F300034</vt:lpstr>
      <vt:lpstr>DPA_F300035</vt:lpstr>
      <vt:lpstr>DPA_F300036</vt:lpstr>
      <vt:lpstr>DPA_F300037</vt:lpstr>
      <vt:lpstr>DPA_F300038</vt:lpstr>
      <vt:lpstr>DPA_F300039</vt:lpstr>
      <vt:lpstr>DPA_F300040</vt:lpstr>
      <vt:lpstr>DPA_F300041</vt:lpstr>
      <vt:lpstr>DPA_F300042</vt:lpstr>
      <vt:lpstr>DPA_F300043</vt:lpstr>
      <vt:lpstr>DPA_F300044</vt:lpstr>
      <vt:lpstr>DPA_F300046</vt:lpstr>
      <vt:lpstr>DPA_F300047</vt:lpstr>
      <vt:lpstr>DPA_F300048</vt:lpstr>
      <vt:lpstr>DPA_F300049</vt:lpstr>
      <vt:lpstr>DPA_F300050</vt:lpstr>
      <vt:lpstr>DPA_F300051</vt:lpstr>
      <vt:lpstr>DPA_F300052</vt:lpstr>
      <vt:lpstr>DPA_F300053</vt:lpstr>
      <vt:lpstr>DPA_F300054</vt:lpstr>
      <vt:lpstr>DPA_F300055</vt:lpstr>
      <vt:lpstr>DPA_F300056</vt:lpstr>
      <vt:lpstr>DPA_F300057</vt:lpstr>
      <vt:lpstr>DPA_F300058</vt:lpstr>
      <vt:lpstr>DPA_F300059</vt:lpstr>
      <vt:lpstr>DPA_F300060</vt:lpstr>
      <vt:lpstr>DPA_F300061</vt:lpstr>
      <vt:lpstr>DPA_F300062</vt:lpstr>
      <vt:lpstr>DPA_F300063</vt:lpstr>
      <vt:lpstr>DPA_F300064</vt:lpstr>
      <vt:lpstr>DPA_F300065</vt:lpstr>
      <vt:lpstr>DPA_F300066</vt:lpstr>
      <vt:lpstr>DPA_F300067</vt:lpstr>
      <vt:lpstr>DPA_F300068</vt:lpstr>
      <vt:lpstr>DPA_F300069</vt:lpstr>
      <vt:lpstr>DPA_F300070</vt:lpstr>
      <vt:lpstr>DPA_F300071</vt:lpstr>
      <vt:lpstr>DPA_F300072</vt:lpstr>
      <vt:lpstr>DPA_F300073</vt:lpstr>
      <vt:lpstr>DPA_F300074</vt:lpstr>
      <vt:lpstr>DPA_F300075</vt:lpstr>
      <vt:lpstr>DPA_F300076</vt:lpstr>
      <vt:lpstr>DPA_F300077</vt:lpstr>
      <vt:lpstr>DPA_F300078</vt:lpstr>
      <vt:lpstr>DPA_F300079</vt:lpstr>
      <vt:lpstr>DPA_F300080</vt:lpstr>
      <vt:lpstr>DPA_F300081</vt:lpstr>
      <vt:lpstr>DPA_F300082</vt:lpstr>
      <vt:lpstr>DPA_F300083</vt:lpstr>
      <vt:lpstr>DPA_F300084</vt:lpstr>
      <vt:lpstr>DPA_F300085</vt:lpstr>
      <vt:lpstr>DPA_F300086</vt:lpstr>
      <vt:lpstr>DPA_F300087</vt:lpstr>
      <vt:lpstr>DPA_F300088</vt:lpstr>
      <vt:lpstr>DPA_F300089</vt:lpstr>
      <vt:lpstr>DPA_F300090</vt:lpstr>
      <vt:lpstr>DPA_F300091</vt:lpstr>
      <vt:lpstr>DPA_F300092</vt:lpstr>
      <vt:lpstr>DPA_F300093</vt:lpstr>
      <vt:lpstr>DPA_F300094</vt:lpstr>
      <vt:lpstr>DPA_F300095</vt:lpstr>
      <vt:lpstr>DPA_F300096</vt:lpstr>
      <vt:lpstr>DPA_F300097</vt:lpstr>
      <vt:lpstr>DPA_F300098</vt:lpstr>
      <vt:lpstr>DPA_F300099</vt:lpstr>
      <vt:lpstr>DPA_F300100</vt:lpstr>
      <vt:lpstr>DPA_F300101</vt:lpstr>
      <vt:lpstr>DPA_F300102</vt:lpstr>
      <vt:lpstr>DPA_F300103</vt:lpstr>
      <vt:lpstr>DPA_F400001</vt:lpstr>
      <vt:lpstr>DPA_F400002</vt:lpstr>
      <vt:lpstr>DPA_F400003</vt:lpstr>
      <vt:lpstr>DPA_F400004</vt:lpstr>
      <vt:lpstr>DPA_F400005</vt:lpstr>
      <vt:lpstr>DPA_F400006</vt:lpstr>
      <vt:lpstr>DPA_F400007</vt:lpstr>
      <vt:lpstr>DPA_F400008</vt:lpstr>
      <vt:lpstr>DPA_F400009</vt:lpstr>
      <vt:lpstr>DPA_F400010</vt:lpstr>
      <vt:lpstr>DPA_F400011</vt:lpstr>
      <vt:lpstr>DPA_F400012</vt:lpstr>
      <vt:lpstr>DPA_F400013</vt:lpstr>
      <vt:lpstr>DPA_F400014</vt:lpstr>
      <vt:lpstr>DPA_F400015</vt:lpstr>
      <vt:lpstr>DPA_F400016</vt:lpstr>
      <vt:lpstr>DPA_F400017</vt:lpstr>
      <vt:lpstr>DPA_F400018</vt:lpstr>
      <vt:lpstr>DPA_F400019</vt:lpstr>
      <vt:lpstr>DPA_F400020</vt:lpstr>
      <vt:lpstr>DPA_F400021</vt:lpstr>
      <vt:lpstr>DPA_F400022</vt:lpstr>
      <vt:lpstr>DPA_F400023</vt:lpstr>
      <vt:lpstr>DPA_F400024</vt:lpstr>
      <vt:lpstr>DPA_F400025</vt:lpstr>
      <vt:lpstr>DPA_F400026</vt:lpstr>
      <vt:lpstr>DPA_F400027</vt:lpstr>
      <vt:lpstr>DPA_F400028</vt:lpstr>
      <vt:lpstr>DPA_F400029</vt:lpstr>
      <vt:lpstr>DPA_F400030</vt:lpstr>
      <vt:lpstr>DPA_F400031</vt:lpstr>
      <vt:lpstr>DPA_F400032</vt:lpstr>
      <vt:lpstr>DPA_F400033</vt:lpstr>
      <vt:lpstr>DPA_F400034</vt:lpstr>
      <vt:lpstr>DPA_F400035</vt:lpstr>
      <vt:lpstr>DPA_F400036</vt:lpstr>
      <vt:lpstr>DPA_F400037</vt:lpstr>
      <vt:lpstr>DPA_F400038</vt:lpstr>
      <vt:lpstr>DPA_F400039</vt:lpstr>
      <vt:lpstr>DPA_F400040</vt:lpstr>
      <vt:lpstr>DPA_F400041</vt:lpstr>
      <vt:lpstr>DPA_F400042</vt:lpstr>
      <vt:lpstr>DPA_F400043</vt:lpstr>
      <vt:lpstr>DPA_F400044</vt:lpstr>
      <vt:lpstr>DPA_F400045</vt:lpstr>
      <vt:lpstr>DPA_F400046</vt:lpstr>
      <vt:lpstr>DPA_F400047</vt:lpstr>
      <vt:lpstr>DPA_F400048</vt:lpstr>
      <vt:lpstr>DPA_F400049</vt:lpstr>
      <vt:lpstr>DPA_F400050</vt:lpstr>
      <vt:lpstr>DPA_F400051</vt:lpstr>
      <vt:lpstr>DPA_F400052</vt:lpstr>
      <vt:lpstr>DPA_F400053</vt:lpstr>
      <vt:lpstr>DPA_F400054</vt:lpstr>
      <vt:lpstr>DPA_F400055</vt:lpstr>
      <vt:lpstr>DPA_F400056</vt:lpstr>
      <vt:lpstr>DPA_F400057</vt:lpstr>
      <vt:lpstr>DPA_F400058</vt:lpstr>
      <vt:lpstr>DPA_F400060</vt:lpstr>
      <vt:lpstr>DPA_F400061</vt:lpstr>
      <vt:lpstr>DPA_F400062</vt:lpstr>
      <vt:lpstr>DPA_F400063</vt:lpstr>
      <vt:lpstr>DPA_F400064</vt:lpstr>
      <vt:lpstr>DPA_F400065</vt:lpstr>
      <vt:lpstr>DPA_F400066</vt:lpstr>
      <vt:lpstr>DPA_F400067</vt:lpstr>
      <vt:lpstr>DPA_F400068</vt:lpstr>
      <vt:lpstr>DPA_F400069</vt:lpstr>
      <vt:lpstr>DPA_F400070</vt:lpstr>
      <vt:lpstr>DPA_F400071</vt:lpstr>
      <vt:lpstr>DPA_F400072</vt:lpstr>
      <vt:lpstr>DPA_F400073</vt:lpstr>
      <vt:lpstr>DPA_F400074</vt:lpstr>
      <vt:lpstr>DPA_F400075</vt:lpstr>
      <vt:lpstr>DPA_F400076</vt:lpstr>
      <vt:lpstr>DPA_F400077</vt:lpstr>
      <vt:lpstr>DPA_F400078</vt:lpstr>
      <vt:lpstr>DPA_F400079</vt:lpstr>
      <vt:lpstr>DPA_F400080</vt:lpstr>
      <vt:lpstr>DPA_F400081</vt:lpstr>
      <vt:lpstr>DPA_F400082</vt:lpstr>
      <vt:lpstr>DPA_F400083</vt:lpstr>
      <vt:lpstr>DPA_F400084</vt:lpstr>
      <vt:lpstr>DPA_F400085</vt:lpstr>
      <vt:lpstr>DPA_F400086</vt:lpstr>
      <vt:lpstr>DPA_F400087</vt:lpstr>
      <vt:lpstr>DPA_F400089</vt:lpstr>
      <vt:lpstr>DPA_F400090</vt:lpstr>
      <vt:lpstr>DPA_F400091</vt:lpstr>
      <vt:lpstr>DPA_F400092</vt:lpstr>
      <vt:lpstr>DPA_F400093</vt:lpstr>
      <vt:lpstr>DPA_F400094</vt:lpstr>
      <vt:lpstr>DPA_F400095</vt:lpstr>
      <vt:lpstr>DPA_F400096</vt:lpstr>
      <vt:lpstr>DPA_F400097</vt:lpstr>
      <vt:lpstr>DPA_F400098</vt:lpstr>
      <vt:lpstr>DPA_F400099</vt:lpstr>
      <vt:lpstr>DPA_F400100</vt:lpstr>
      <vt:lpstr>DPA_F400101</vt:lpstr>
      <vt:lpstr>DPA_F400102</vt:lpstr>
      <vt:lpstr>DPA_F400103</vt:lpstr>
      <vt:lpstr>DPA_F400104</vt:lpstr>
      <vt:lpstr>DPA_F400105</vt:lpstr>
      <vt:lpstr>DPA_F400106</vt:lpstr>
      <vt:lpstr>DPA_F400107</vt:lpstr>
      <vt:lpstr>DPA_F400108</vt:lpstr>
      <vt:lpstr>DPA_F400109</vt:lpstr>
      <vt:lpstr>DPA_F400110</vt:lpstr>
      <vt:lpstr>DPA_F400111</vt:lpstr>
      <vt:lpstr>DPA_F400112</vt:lpstr>
      <vt:lpstr>DPA_F400113</vt:lpstr>
      <vt:lpstr>DPA_F400114</vt:lpstr>
      <vt:lpstr>DPA_F400115</vt:lpstr>
      <vt:lpstr>DPA_F400116</vt:lpstr>
      <vt:lpstr>DPA_F400118</vt:lpstr>
      <vt:lpstr>Lang</vt:lpstr>
      <vt:lpstr>LangEn</vt:lpstr>
      <vt:lpstr>LangFr</vt:lpstr>
      <vt:lpstr>'1'!Zone_d_impression</vt:lpstr>
      <vt:lpstr>'Liste tableaux-Schedule Listing'!Zone_d_impression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Relevé simplifié des normes de fonds propres à l'intention des PMID de catégorie III </dc:title>
  <dc:subject/>
  <dc:creator>Autoritdesmarchsfinanciers@lautorite.onmicrosoft.com</dc:creator>
  <cp:keywords>normes de fonds propres, PMID ,catégorie III </cp:keywords>
  <dc:description/>
  <cp:lastModifiedBy>Robidas Marie-Pier</cp:lastModifiedBy>
  <dcterms:created xsi:type="dcterms:W3CDTF">2023-08-17T15:35:17Z</dcterms:created>
  <dcterms:modified xsi:type="dcterms:W3CDTF">2024-03-13T21:06:05Z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de du formulaire">
    <vt:lpwstr>BCAR_PMID3</vt:lpwstr>
  </property>
  <property fmtid="{D5CDD505-2E9C-101B-9397-08002B2CF9AE}" pid="3" name="Version du formulaire">
    <vt:lpwstr>3.00</vt:lpwstr>
  </property>
  <property fmtid="{D5CDD505-2E9C-101B-9397-08002B2CF9AE}" pid="4" name="ContentTypeId">
    <vt:lpwstr>0x01010060DAE48BE66589458AB840DD0EDDDD8A</vt:lpwstr>
  </property>
</Properties>
</file>