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autoCompressPictures="0" defaultThemeVersion="124226"/>
  <mc:AlternateContent xmlns:mc="http://schemas.openxmlformats.org/markup-compatibility/2006">
    <mc:Choice Requires="x15">
      <x15ac:absPath xmlns:x15ac="http://schemas.microsoft.com/office/spreadsheetml/2010/11/ac" url="\\reso.local\Autorite\SU_Solvabilite\D_Surveillance_Assureurs\_Publications-SES\Site internet\2025\2025-03-27\"/>
    </mc:Choice>
  </mc:AlternateContent>
  <xr:revisionPtr revIDLastSave="0" documentId="13_ncr:1_{37A2DDE9-D777-46D1-A022-29B71963829E}" xr6:coauthVersionLast="47" xr6:coauthVersionMax="47" xr10:uidLastSave="{00000000-0000-0000-0000-000000000000}"/>
  <bookViews>
    <workbookView xWindow="28680" yWindow="-120" windowWidth="29040" windowHeight="15840" tabRatio="874" xr2:uid="{00000000-000D-0000-FFFF-FFFF00000000}"/>
  </bookViews>
  <sheets>
    <sheet name="Instructions" sheetId="8" r:id="rId1"/>
    <sheet name="ESF_base" sheetId="1" r:id="rId2"/>
    <sheet name="ESF_scn1" sheetId="9" r:id="rId3"/>
    <sheet name="ESF_scn2" sheetId="10" r:id="rId4"/>
    <sheet name="ESF_scn3" sheetId="11" r:id="rId5"/>
    <sheet name="ERN_base" sheetId="2" r:id="rId6"/>
    <sheet name="ERN_scn1" sheetId="12" r:id="rId7"/>
    <sheet name="ERN_scn2" sheetId="13" r:id="rId8"/>
    <sheet name="ERN_scn3" sheetId="14" r:id="rId9"/>
    <sheet name="CAP_base" sheetId="18" r:id="rId10"/>
    <sheet name="CAP_scn1" sheetId="20" r:id="rId11"/>
    <sheet name="CAP_scn2" sheetId="21" r:id="rId12"/>
    <sheet name="CAP_scn3" sheetId="22" r:id="rId13"/>
    <sheet name="Scn_test" sheetId="24" r:id="rId14"/>
    <sheet name="Comparaison_scn" sheetId="26" r:id="rId15"/>
    <sheet name="Validation" sheetId="23" r:id="rId16"/>
  </sheets>
  <externalReferences>
    <externalReference r:id="rId17"/>
  </externalReferences>
  <definedNames>
    <definedName name="Form">Instructions!$D$1</definedName>
    <definedName name="_xlnm.Print_Titles" localSheetId="9">CAP_base!$1:$6</definedName>
    <definedName name="_xlnm.Print_Titles" localSheetId="10">CAP_scn1!$1:$6</definedName>
    <definedName name="_xlnm.Print_Titles" localSheetId="11">CAP_scn2!$1:$6</definedName>
    <definedName name="_xlnm.Print_Titles" localSheetId="12">CAP_scn3!$1:$6</definedName>
    <definedName name="_xlnm.Print_Titles" localSheetId="5">ERN_base!$1:$6</definedName>
    <definedName name="_xlnm.Print_Titles" localSheetId="1">ESF_base!$1:$7</definedName>
    <definedName name="_xlnm.Print_Titles" localSheetId="2">ESF_scn1!$1:$6</definedName>
    <definedName name="_xlnm.Print_Titles" localSheetId="3">ESF_scn2!$1:$6</definedName>
    <definedName name="_xlnm.Print_Titles" localSheetId="4">ESF_scn3!$1:$6</definedName>
    <definedName name="Lang">Instructions!$Q$2</definedName>
    <definedName name="Langue">[1]Instructions!$C$2</definedName>
    <definedName name="Type_Scn">#REF!</definedName>
    <definedName name="_xlnm.Print_Area" localSheetId="9">CAP_base!$A$1:$M$68</definedName>
    <definedName name="_xlnm.Print_Area" localSheetId="10">CAP_scn1!$A$1:$Y$68</definedName>
    <definedName name="_xlnm.Print_Area" localSheetId="11">CAP_scn2!$A$1:$Y$68</definedName>
    <definedName name="_xlnm.Print_Area" localSheetId="12">CAP_scn3!$A$1:$Y$68</definedName>
    <definedName name="_xlnm.Print_Area" localSheetId="5">ERN_base!$A$1:$M$76</definedName>
    <definedName name="_xlnm.Print_Area" localSheetId="6">ERN_scn1!$A$1:$Y$76</definedName>
    <definedName name="_xlnm.Print_Area" localSheetId="7">ERN_scn2!$A$1:$Y$76</definedName>
    <definedName name="_xlnm.Print_Area" localSheetId="8">ERN_scn3!$A$1:$Y$76</definedName>
    <definedName name="_xlnm.Print_Area" localSheetId="1">ESF_base!$A$1:$M$97</definedName>
    <definedName name="_xlnm.Print_Area" localSheetId="2">ESF_scn1!$A$1:$Y$97</definedName>
    <definedName name="_xlnm.Print_Area" localSheetId="3">ESF_scn2!$A$1:$Y$97</definedName>
    <definedName name="_xlnm.Print_Area" localSheetId="4">ESF_scn3!$A$1:$Y$97</definedName>
    <definedName name="_xlnm.Print_Area" localSheetId="0">Instructions!$B$2:$C$37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9" i="23" l="1"/>
  <c r="P49" i="23"/>
  <c r="O49" i="23"/>
  <c r="N49" i="23"/>
  <c r="M49" i="23"/>
  <c r="Q48" i="23"/>
  <c r="P48" i="23"/>
  <c r="O48" i="23"/>
  <c r="N48" i="23"/>
  <c r="M48" i="23"/>
  <c r="Q47" i="23"/>
  <c r="P47" i="23"/>
  <c r="O47" i="23"/>
  <c r="N47" i="23"/>
  <c r="M47" i="23"/>
  <c r="Q46" i="23"/>
  <c r="P46" i="23"/>
  <c r="O46" i="23"/>
  <c r="N46" i="23"/>
  <c r="M46" i="23"/>
  <c r="Q45" i="23"/>
  <c r="P45" i="23"/>
  <c r="O45" i="23"/>
  <c r="N45" i="23"/>
  <c r="M45" i="23"/>
  <c r="Q44" i="23"/>
  <c r="P44" i="23"/>
  <c r="O44" i="23"/>
  <c r="N44" i="23"/>
  <c r="M44" i="23"/>
  <c r="Q43" i="23"/>
  <c r="P43" i="23"/>
  <c r="O43" i="23"/>
  <c r="N43" i="23"/>
  <c r="M43" i="23"/>
  <c r="Q41" i="23"/>
  <c r="P41" i="23"/>
  <c r="O41" i="23"/>
  <c r="N41" i="23"/>
  <c r="M41" i="23"/>
  <c r="Q40" i="23"/>
  <c r="P40" i="23"/>
  <c r="O40" i="23"/>
  <c r="N40" i="23"/>
  <c r="M40" i="23"/>
  <c r="Q39" i="23"/>
  <c r="P39" i="23"/>
  <c r="O39" i="23"/>
  <c r="N39" i="23"/>
  <c r="M39" i="23"/>
  <c r="Q38" i="23"/>
  <c r="P38" i="23"/>
  <c r="O38" i="23"/>
  <c r="N38" i="23"/>
  <c r="M38" i="23"/>
  <c r="Q37" i="23"/>
  <c r="P37" i="23"/>
  <c r="O37" i="23"/>
  <c r="N37" i="23"/>
  <c r="M37" i="23"/>
  <c r="Q36" i="23"/>
  <c r="P36" i="23"/>
  <c r="O36" i="23"/>
  <c r="N36" i="23"/>
  <c r="M36" i="23"/>
  <c r="Q35" i="23"/>
  <c r="P35" i="23"/>
  <c r="O35" i="23"/>
  <c r="N35" i="23"/>
  <c r="M35" i="23"/>
  <c r="Q34" i="23"/>
  <c r="P34" i="23"/>
  <c r="O34" i="23"/>
  <c r="N34" i="23"/>
  <c r="M34" i="23"/>
  <c r="Q33" i="23"/>
  <c r="P33" i="23"/>
  <c r="O33" i="23"/>
  <c r="N33" i="23"/>
  <c r="M33" i="23"/>
  <c r="Q32" i="23"/>
  <c r="P32" i="23"/>
  <c r="O32" i="23"/>
  <c r="N32" i="23"/>
  <c r="M32" i="23"/>
  <c r="Q31" i="23"/>
  <c r="P31" i="23"/>
  <c r="O31" i="23"/>
  <c r="N31" i="23"/>
  <c r="M31" i="23"/>
  <c r="Q30" i="23"/>
  <c r="P30" i="23"/>
  <c r="O30" i="23"/>
  <c r="N30" i="23"/>
  <c r="M30" i="23"/>
  <c r="Q29" i="23"/>
  <c r="P29" i="23"/>
  <c r="O29" i="23"/>
  <c r="N29" i="23"/>
  <c r="M29" i="23"/>
  <c r="Q28" i="23"/>
  <c r="P28" i="23"/>
  <c r="O28" i="23"/>
  <c r="N28" i="23"/>
  <c r="M28" i="23"/>
  <c r="Q27" i="23"/>
  <c r="P27" i="23"/>
  <c r="O27" i="23"/>
  <c r="N27" i="23"/>
  <c r="M27" i="23"/>
  <c r="Q26" i="23"/>
  <c r="P26" i="23"/>
  <c r="O26" i="23"/>
  <c r="N26" i="23"/>
  <c r="M26" i="23"/>
  <c r="Q25" i="23"/>
  <c r="P25" i="23"/>
  <c r="O25" i="23"/>
  <c r="N25" i="23"/>
  <c r="M25" i="23"/>
  <c r="Q24" i="23"/>
  <c r="P24" i="23"/>
  <c r="O24" i="23"/>
  <c r="N24" i="23"/>
  <c r="M24" i="23"/>
  <c r="Q23" i="23"/>
  <c r="P23" i="23"/>
  <c r="O23" i="23"/>
  <c r="N23" i="23"/>
  <c r="M23" i="23"/>
  <c r="Q22" i="23"/>
  <c r="P22" i="23"/>
  <c r="O22" i="23"/>
  <c r="N22" i="23"/>
  <c r="M22" i="23"/>
  <c r="Q21" i="23"/>
  <c r="P21" i="23"/>
  <c r="O21" i="23"/>
  <c r="N21" i="23"/>
  <c r="M21" i="23"/>
  <c r="Q20" i="23"/>
  <c r="P20" i="23"/>
  <c r="O20" i="23"/>
  <c r="N20" i="23"/>
  <c r="M20" i="23"/>
  <c r="Q19" i="23"/>
  <c r="P19" i="23"/>
  <c r="O19" i="23"/>
  <c r="N19" i="23"/>
  <c r="M19" i="23"/>
  <c r="Q18" i="23"/>
  <c r="P18" i="23"/>
  <c r="O18" i="23"/>
  <c r="N18" i="23"/>
  <c r="M18" i="23"/>
  <c r="Q17" i="23"/>
  <c r="P17" i="23"/>
  <c r="O17" i="23"/>
  <c r="N17" i="23"/>
  <c r="M17" i="23"/>
  <c r="Q16" i="23"/>
  <c r="P16" i="23"/>
  <c r="O16" i="23"/>
  <c r="N16" i="23"/>
  <c r="M16" i="23"/>
  <c r="Q15" i="23"/>
  <c r="P15" i="23"/>
  <c r="O15" i="23"/>
  <c r="N15" i="23"/>
  <c r="M15" i="23"/>
  <c r="Q14" i="23"/>
  <c r="P14" i="23"/>
  <c r="O14" i="23"/>
  <c r="N14" i="23"/>
  <c r="M14" i="23"/>
  <c r="Q13" i="23"/>
  <c r="P13" i="23"/>
  <c r="O13" i="23"/>
  <c r="N13" i="23"/>
  <c r="M13" i="23"/>
  <c r="Q12" i="23"/>
  <c r="P12" i="23"/>
  <c r="O12" i="23"/>
  <c r="N12" i="23"/>
  <c r="M12" i="23"/>
  <c r="Q11" i="23"/>
  <c r="P11" i="23"/>
  <c r="O11" i="23"/>
  <c r="N11" i="23"/>
  <c r="M11" i="23"/>
  <c r="Q10" i="23"/>
  <c r="P10" i="23"/>
  <c r="O10" i="23"/>
  <c r="N10" i="23"/>
  <c r="M10" i="23"/>
  <c r="Q9" i="23"/>
  <c r="P9" i="23"/>
  <c r="O9" i="23"/>
  <c r="N9" i="23"/>
  <c r="M9" i="23"/>
  <c r="Q8" i="23"/>
  <c r="P8" i="23"/>
  <c r="O8" i="23"/>
  <c r="N8" i="23"/>
  <c r="M8" i="23"/>
  <c r="Q7" i="23"/>
  <c r="P7" i="23"/>
  <c r="O7" i="23"/>
  <c r="N7" i="23"/>
  <c r="M7" i="23"/>
  <c r="Q6" i="23"/>
  <c r="P6" i="23"/>
  <c r="O6" i="23"/>
  <c r="N6" i="23"/>
  <c r="M6" i="23"/>
  <c r="Q5" i="23"/>
  <c r="P5" i="23"/>
  <c r="O5" i="23"/>
  <c r="N5" i="23"/>
  <c r="M5" i="23"/>
  <c r="Q4" i="23"/>
  <c r="P4" i="23"/>
  <c r="O4" i="23"/>
  <c r="N4" i="23"/>
  <c r="M4" i="23"/>
  <c r="Q3" i="23"/>
  <c r="P3" i="23"/>
  <c r="O3" i="23"/>
  <c r="N3" i="23"/>
  <c r="M3" i="23"/>
  <c r="Q2" i="23"/>
  <c r="P2" i="23"/>
  <c r="O2" i="23"/>
  <c r="N2" i="23"/>
  <c r="M2" i="23"/>
  <c r="M1" i="23"/>
  <c r="Z10" i="26"/>
  <c r="O10" i="26"/>
  <c r="B10" i="26"/>
  <c r="Z9" i="26"/>
  <c r="O9" i="26"/>
  <c r="B9" i="26"/>
  <c r="Z8" i="26"/>
  <c r="O8" i="26"/>
  <c r="B8" i="26"/>
  <c r="Y1" i="24"/>
  <c r="P1" i="24"/>
  <c r="G1" i="24"/>
  <c r="X67" i="22"/>
  <c r="W67" i="22"/>
  <c r="V67" i="22"/>
  <c r="U67" i="22"/>
  <c r="T67" i="22"/>
  <c r="S67" i="22"/>
  <c r="R67" i="22"/>
  <c r="Q67" i="22"/>
  <c r="P67" i="22"/>
  <c r="O67" i="22"/>
  <c r="X66" i="22"/>
  <c r="W66" i="22"/>
  <c r="V66" i="22"/>
  <c r="U66" i="22"/>
  <c r="T66" i="22"/>
  <c r="S66" i="22"/>
  <c r="R66" i="22"/>
  <c r="Q66" i="22"/>
  <c r="P66" i="22"/>
  <c r="O66" i="22"/>
  <c r="X65" i="22"/>
  <c r="W65" i="22"/>
  <c r="V65" i="22"/>
  <c r="U65" i="22"/>
  <c r="T65" i="22"/>
  <c r="S65" i="22"/>
  <c r="R65" i="22"/>
  <c r="Q65" i="22"/>
  <c r="P65" i="22"/>
  <c r="O65" i="22"/>
  <c r="X64" i="22"/>
  <c r="W64" i="22"/>
  <c r="V64" i="22"/>
  <c r="U64" i="22"/>
  <c r="T64" i="22"/>
  <c r="S64" i="22"/>
  <c r="R64" i="22"/>
  <c r="Q64" i="22"/>
  <c r="P64" i="22"/>
  <c r="O64" i="22"/>
  <c r="X63" i="22"/>
  <c r="W63" i="22"/>
  <c r="V63" i="22"/>
  <c r="U63" i="22"/>
  <c r="T63" i="22"/>
  <c r="S63" i="22"/>
  <c r="R63" i="22"/>
  <c r="Q63" i="22"/>
  <c r="P63" i="22"/>
  <c r="O63" i="22"/>
  <c r="X62" i="22"/>
  <c r="W62" i="22"/>
  <c r="V62" i="22"/>
  <c r="U62" i="22"/>
  <c r="T62" i="22"/>
  <c r="S62" i="22"/>
  <c r="R62" i="22"/>
  <c r="Q62" i="22"/>
  <c r="P62" i="22"/>
  <c r="O62" i="22"/>
  <c r="X61" i="22"/>
  <c r="W61" i="22"/>
  <c r="V61" i="22"/>
  <c r="U61" i="22"/>
  <c r="T61" i="22"/>
  <c r="S61" i="22"/>
  <c r="R61" i="22"/>
  <c r="Q61" i="22"/>
  <c r="P61" i="22"/>
  <c r="O61" i="22"/>
  <c r="X60" i="22"/>
  <c r="W60" i="22"/>
  <c r="V60" i="22"/>
  <c r="U60" i="22"/>
  <c r="T60" i="22"/>
  <c r="S60" i="22"/>
  <c r="R60" i="22"/>
  <c r="Q60" i="22"/>
  <c r="P60" i="22"/>
  <c r="O60" i="22"/>
  <c r="X59" i="22"/>
  <c r="W59" i="22"/>
  <c r="V59" i="22"/>
  <c r="U59" i="22"/>
  <c r="T59" i="22"/>
  <c r="S59" i="22"/>
  <c r="R59" i="22"/>
  <c r="Q59" i="22"/>
  <c r="P59" i="22"/>
  <c r="O59" i="22"/>
  <c r="X58" i="22"/>
  <c r="S58" i="22"/>
  <c r="R58" i="22"/>
  <c r="Q58" i="22"/>
  <c r="P58" i="22"/>
  <c r="L58" i="22"/>
  <c r="K58" i="22"/>
  <c r="W58" i="22" s="1"/>
  <c r="J58" i="22"/>
  <c r="V58" i="22" s="1"/>
  <c r="I58" i="22"/>
  <c r="U58" i="22" s="1"/>
  <c r="H58" i="22"/>
  <c r="T58" i="22" s="1"/>
  <c r="G58" i="22"/>
  <c r="F58" i="22"/>
  <c r="E58" i="22"/>
  <c r="D58" i="22"/>
  <c r="C58" i="22"/>
  <c r="O58" i="22" s="1"/>
  <c r="X57" i="22"/>
  <c r="W57" i="22"/>
  <c r="V57" i="22"/>
  <c r="R57" i="22"/>
  <c r="Q57" i="22"/>
  <c r="P57" i="22"/>
  <c r="O57" i="22"/>
  <c r="L57" i="22"/>
  <c r="K57" i="22"/>
  <c r="J57" i="22"/>
  <c r="I57" i="22"/>
  <c r="U57" i="22" s="1"/>
  <c r="H57" i="22"/>
  <c r="T57" i="22" s="1"/>
  <c r="G57" i="22"/>
  <c r="S57" i="22" s="1"/>
  <c r="F57" i="22"/>
  <c r="E57" i="22"/>
  <c r="D57" i="22"/>
  <c r="C57" i="22"/>
  <c r="W56" i="22"/>
  <c r="V56" i="22"/>
  <c r="U56" i="22"/>
  <c r="T56" i="22"/>
  <c r="L56" i="22"/>
  <c r="X56" i="22" s="1"/>
  <c r="K56" i="22"/>
  <c r="J56" i="22"/>
  <c r="I56" i="22"/>
  <c r="H56" i="22"/>
  <c r="G56" i="22"/>
  <c r="S56" i="22" s="1"/>
  <c r="F56" i="22"/>
  <c r="R56" i="22" s="1"/>
  <c r="E56" i="22"/>
  <c r="Q56" i="22" s="1"/>
  <c r="D56" i="22"/>
  <c r="P56" i="22" s="1"/>
  <c r="C56" i="22"/>
  <c r="O56" i="22" s="1"/>
  <c r="T55" i="22"/>
  <c r="S55" i="22"/>
  <c r="R55" i="22"/>
  <c r="L55" i="22"/>
  <c r="X55" i="22" s="1"/>
  <c r="K55" i="22"/>
  <c r="W55" i="22" s="1"/>
  <c r="J55" i="22"/>
  <c r="V55" i="22" s="1"/>
  <c r="I55" i="22"/>
  <c r="U55" i="22" s="1"/>
  <c r="H55" i="22"/>
  <c r="G55" i="22"/>
  <c r="F55" i="22"/>
  <c r="E55" i="22"/>
  <c r="Q55" i="22" s="1"/>
  <c r="D55" i="22"/>
  <c r="P55" i="22" s="1"/>
  <c r="C55" i="22"/>
  <c r="O55" i="22" s="1"/>
  <c r="X54" i="22"/>
  <c r="W54" i="22"/>
  <c r="V54" i="22"/>
  <c r="U54" i="22"/>
  <c r="T54" i="22"/>
  <c r="S54" i="22"/>
  <c r="R54" i="22"/>
  <c r="Q54" i="22"/>
  <c r="P54" i="22"/>
  <c r="O54" i="22"/>
  <c r="C53" i="22"/>
  <c r="O53" i="22" s="1"/>
  <c r="L48" i="22"/>
  <c r="K48" i="22"/>
  <c r="J48" i="22"/>
  <c r="I48" i="22"/>
  <c r="H48" i="22"/>
  <c r="G48" i="22"/>
  <c r="F48" i="22"/>
  <c r="E48" i="22"/>
  <c r="D48" i="22"/>
  <c r="C48" i="22"/>
  <c r="X47" i="22"/>
  <c r="W47" i="22"/>
  <c r="V47" i="22"/>
  <c r="U47" i="22"/>
  <c r="T47" i="22"/>
  <c r="S47" i="22"/>
  <c r="R47" i="22"/>
  <c r="Q47" i="22"/>
  <c r="P47" i="22"/>
  <c r="O47" i="22"/>
  <c r="X46" i="22"/>
  <c r="W46" i="22"/>
  <c r="V46" i="22"/>
  <c r="U46" i="22"/>
  <c r="T46" i="22"/>
  <c r="S46" i="22"/>
  <c r="R46" i="22"/>
  <c r="Q46" i="22"/>
  <c r="P46" i="22"/>
  <c r="O46" i="22"/>
  <c r="L45" i="22"/>
  <c r="K45" i="22"/>
  <c r="J45" i="22"/>
  <c r="I45" i="22"/>
  <c r="H45" i="22"/>
  <c r="G45" i="22"/>
  <c r="F45" i="22"/>
  <c r="R45" i="22" s="1"/>
  <c r="E45" i="22"/>
  <c r="D45" i="22"/>
  <c r="C45" i="22"/>
  <c r="X44" i="22"/>
  <c r="W44" i="22"/>
  <c r="V44" i="22"/>
  <c r="U44" i="22"/>
  <c r="T44" i="22"/>
  <c r="S44" i="22"/>
  <c r="R44" i="22"/>
  <c r="Q44" i="22"/>
  <c r="P44" i="22"/>
  <c r="O44" i="22"/>
  <c r="X43" i="22"/>
  <c r="W43" i="22"/>
  <c r="V43" i="22"/>
  <c r="U43" i="22"/>
  <c r="T43" i="22"/>
  <c r="S43" i="22"/>
  <c r="R43" i="22"/>
  <c r="Q43" i="22"/>
  <c r="P43" i="22"/>
  <c r="O43" i="22"/>
  <c r="X42" i="22"/>
  <c r="W42" i="22"/>
  <c r="V42" i="22"/>
  <c r="U42" i="22"/>
  <c r="T42" i="22"/>
  <c r="S42" i="22"/>
  <c r="R42" i="22"/>
  <c r="Q42" i="22"/>
  <c r="P42" i="22"/>
  <c r="O42" i="22"/>
  <c r="X41" i="22"/>
  <c r="W41" i="22"/>
  <c r="V41" i="22"/>
  <c r="U41" i="22"/>
  <c r="T41" i="22"/>
  <c r="S41" i="22"/>
  <c r="R41" i="22"/>
  <c r="Q41" i="22"/>
  <c r="P41" i="22"/>
  <c r="O41" i="22"/>
  <c r="X39" i="22"/>
  <c r="W39" i="22"/>
  <c r="V39" i="22"/>
  <c r="U39" i="22"/>
  <c r="T39" i="22"/>
  <c r="S39" i="22"/>
  <c r="R39" i="22"/>
  <c r="Q39" i="22"/>
  <c r="P39" i="22"/>
  <c r="O39" i="22"/>
  <c r="X38" i="22"/>
  <c r="W38" i="22"/>
  <c r="V38" i="22"/>
  <c r="U38" i="22"/>
  <c r="T38" i="22"/>
  <c r="S38" i="22"/>
  <c r="R38" i="22"/>
  <c r="Q38" i="22"/>
  <c r="P38" i="22"/>
  <c r="O38" i="22"/>
  <c r="X37" i="22"/>
  <c r="W37" i="22"/>
  <c r="V37" i="22"/>
  <c r="U37" i="22"/>
  <c r="T37" i="22"/>
  <c r="S37" i="22"/>
  <c r="R37" i="22"/>
  <c r="Q37" i="22"/>
  <c r="P37" i="22"/>
  <c r="O37" i="22"/>
  <c r="X36" i="22"/>
  <c r="W36" i="22"/>
  <c r="V36" i="22"/>
  <c r="U36" i="22"/>
  <c r="T36" i="22"/>
  <c r="S36" i="22"/>
  <c r="R36" i="22"/>
  <c r="Q36" i="22"/>
  <c r="P36" i="22"/>
  <c r="O36" i="22"/>
  <c r="X35" i="22"/>
  <c r="W35" i="22"/>
  <c r="V35" i="22"/>
  <c r="U35" i="22"/>
  <c r="T35" i="22"/>
  <c r="S35" i="22"/>
  <c r="R35" i="22"/>
  <c r="Q35" i="22"/>
  <c r="P35" i="22"/>
  <c r="O35" i="22"/>
  <c r="X34" i="22"/>
  <c r="W34" i="22"/>
  <c r="V34" i="22"/>
  <c r="U34" i="22"/>
  <c r="T34" i="22"/>
  <c r="S34" i="22"/>
  <c r="R34" i="22"/>
  <c r="Q34" i="22"/>
  <c r="P34" i="22"/>
  <c r="O34" i="22"/>
  <c r="L33" i="22"/>
  <c r="K33" i="22"/>
  <c r="J33" i="22"/>
  <c r="I33" i="22"/>
  <c r="H33" i="22"/>
  <c r="G33" i="22"/>
  <c r="F33" i="22"/>
  <c r="E33" i="22"/>
  <c r="D33" i="22"/>
  <c r="C33" i="22"/>
  <c r="X32" i="22"/>
  <c r="W32" i="22"/>
  <c r="V32" i="22"/>
  <c r="U32" i="22"/>
  <c r="T32" i="22"/>
  <c r="S32" i="22"/>
  <c r="R32" i="22"/>
  <c r="Q32" i="22"/>
  <c r="P32" i="22"/>
  <c r="O32" i="22"/>
  <c r="X31" i="22"/>
  <c r="W31" i="22"/>
  <c r="V31" i="22"/>
  <c r="U31" i="22"/>
  <c r="T31" i="22"/>
  <c r="S31" i="22"/>
  <c r="R31" i="22"/>
  <c r="Q31" i="22"/>
  <c r="P31" i="22"/>
  <c r="O31" i="22"/>
  <c r="X30" i="22"/>
  <c r="W30" i="22"/>
  <c r="V30" i="22"/>
  <c r="U30" i="22"/>
  <c r="T30" i="22"/>
  <c r="S30" i="22"/>
  <c r="R30" i="22"/>
  <c r="Q30" i="22"/>
  <c r="P30" i="22"/>
  <c r="O30" i="22"/>
  <c r="X29" i="22"/>
  <c r="W29" i="22"/>
  <c r="V29" i="22"/>
  <c r="U29" i="22"/>
  <c r="T29" i="22"/>
  <c r="S29" i="22"/>
  <c r="R29" i="22"/>
  <c r="Q29" i="22"/>
  <c r="P29" i="22"/>
  <c r="O29" i="22"/>
  <c r="X28" i="22"/>
  <c r="W28" i="22"/>
  <c r="V28" i="22"/>
  <c r="U28" i="22"/>
  <c r="T28" i="22"/>
  <c r="S28" i="22"/>
  <c r="R28" i="22"/>
  <c r="Q28" i="22"/>
  <c r="P28" i="22"/>
  <c r="O28" i="22"/>
  <c r="X27" i="22"/>
  <c r="W27" i="22"/>
  <c r="V27" i="22"/>
  <c r="U27" i="22"/>
  <c r="T27" i="22"/>
  <c r="S27" i="22"/>
  <c r="R27" i="22"/>
  <c r="Q27" i="22"/>
  <c r="P27" i="22"/>
  <c r="O27" i="22"/>
  <c r="X26" i="22"/>
  <c r="W26" i="22"/>
  <c r="V26" i="22"/>
  <c r="U26" i="22"/>
  <c r="T26" i="22"/>
  <c r="S26" i="22"/>
  <c r="R26" i="22"/>
  <c r="Q26" i="22"/>
  <c r="P26" i="22"/>
  <c r="O26" i="22"/>
  <c r="L25" i="22"/>
  <c r="K25" i="22"/>
  <c r="J25" i="22"/>
  <c r="V25" i="22" s="1"/>
  <c r="I25" i="22"/>
  <c r="H25" i="22"/>
  <c r="G25" i="22"/>
  <c r="F25" i="22"/>
  <c r="E25" i="22"/>
  <c r="D25" i="22"/>
  <c r="C25" i="22"/>
  <c r="X24" i="22"/>
  <c r="W24" i="22"/>
  <c r="V24" i="22"/>
  <c r="U24" i="22"/>
  <c r="T24" i="22"/>
  <c r="S24" i="22"/>
  <c r="R24" i="22"/>
  <c r="Q24" i="22"/>
  <c r="P24" i="22"/>
  <c r="O24" i="22"/>
  <c r="X23" i="22"/>
  <c r="W23" i="22"/>
  <c r="V23" i="22"/>
  <c r="U23" i="22"/>
  <c r="T23" i="22"/>
  <c r="S23" i="22"/>
  <c r="R23" i="22"/>
  <c r="Q23" i="22"/>
  <c r="P23" i="22"/>
  <c r="O23" i="22"/>
  <c r="X22" i="22"/>
  <c r="W22" i="22"/>
  <c r="V22" i="22"/>
  <c r="U22" i="22"/>
  <c r="T22" i="22"/>
  <c r="S22" i="22"/>
  <c r="R22" i="22"/>
  <c r="Q22" i="22"/>
  <c r="P22" i="22"/>
  <c r="O22" i="22"/>
  <c r="X21" i="22"/>
  <c r="W21" i="22"/>
  <c r="V21" i="22"/>
  <c r="U21" i="22"/>
  <c r="T21" i="22"/>
  <c r="S21" i="22"/>
  <c r="R21" i="22"/>
  <c r="Q21" i="22"/>
  <c r="P21" i="22"/>
  <c r="O21" i="22"/>
  <c r="X20" i="22"/>
  <c r="W20" i="22"/>
  <c r="V20" i="22"/>
  <c r="U20" i="22"/>
  <c r="T20" i="22"/>
  <c r="S20" i="22"/>
  <c r="R20" i="22"/>
  <c r="Q20" i="22"/>
  <c r="P20" i="22"/>
  <c r="O20" i="22"/>
  <c r="X19" i="22"/>
  <c r="W19" i="22"/>
  <c r="V19" i="22"/>
  <c r="U19" i="22"/>
  <c r="T19" i="22"/>
  <c r="S19" i="22"/>
  <c r="R19" i="22"/>
  <c r="Q19" i="22"/>
  <c r="P19" i="22"/>
  <c r="O19" i="22"/>
  <c r="X18" i="22"/>
  <c r="W18" i="22"/>
  <c r="V18" i="22"/>
  <c r="U18" i="22"/>
  <c r="T18" i="22"/>
  <c r="S18" i="22"/>
  <c r="R18" i="22"/>
  <c r="Q18" i="22"/>
  <c r="P18" i="22"/>
  <c r="O18" i="22"/>
  <c r="X17" i="22"/>
  <c r="W17" i="22"/>
  <c r="V17" i="22"/>
  <c r="U17" i="22"/>
  <c r="T17" i="22"/>
  <c r="S17" i="22"/>
  <c r="R17" i="22"/>
  <c r="Q17" i="22"/>
  <c r="P17" i="22"/>
  <c r="O17" i="22"/>
  <c r="L16" i="22"/>
  <c r="K16" i="22"/>
  <c r="J16" i="22"/>
  <c r="I16" i="22"/>
  <c r="H16" i="22"/>
  <c r="H40" i="22" s="1"/>
  <c r="G16" i="22"/>
  <c r="G40" i="22" s="1"/>
  <c r="F16" i="22"/>
  <c r="E16" i="22"/>
  <c r="E40" i="22" s="1"/>
  <c r="D16" i="22"/>
  <c r="C16" i="22"/>
  <c r="X14" i="22"/>
  <c r="W14" i="22"/>
  <c r="V14" i="22"/>
  <c r="U14" i="22"/>
  <c r="T14" i="22"/>
  <c r="S14" i="22"/>
  <c r="R14" i="22"/>
  <c r="Q14" i="22"/>
  <c r="P14" i="22"/>
  <c r="O14" i="22"/>
  <c r="X13" i="22"/>
  <c r="W13" i="22"/>
  <c r="V13" i="22"/>
  <c r="U13" i="22"/>
  <c r="T13" i="22"/>
  <c r="S13" i="22"/>
  <c r="R13" i="22"/>
  <c r="Q13" i="22"/>
  <c r="P13" i="22"/>
  <c r="O13" i="22"/>
  <c r="X12" i="22"/>
  <c r="W12" i="22"/>
  <c r="V12" i="22"/>
  <c r="U12" i="22"/>
  <c r="T12" i="22"/>
  <c r="S12" i="22"/>
  <c r="R12" i="22"/>
  <c r="Q12" i="22"/>
  <c r="P12" i="22"/>
  <c r="O12" i="22"/>
  <c r="X9" i="22"/>
  <c r="W9" i="22"/>
  <c r="V9" i="22"/>
  <c r="U9" i="22"/>
  <c r="T9" i="22"/>
  <c r="S9" i="22"/>
  <c r="R9" i="22"/>
  <c r="Q9" i="22"/>
  <c r="P9" i="22"/>
  <c r="O9" i="22"/>
  <c r="V8" i="22"/>
  <c r="O8" i="22"/>
  <c r="L8" i="22"/>
  <c r="K8" i="22"/>
  <c r="J8" i="22"/>
  <c r="I8" i="22"/>
  <c r="H8" i="22"/>
  <c r="G8" i="22"/>
  <c r="S8" i="22" s="1"/>
  <c r="F8" i="22"/>
  <c r="R8" i="22" s="1"/>
  <c r="E8" i="22"/>
  <c r="Q8" i="22" s="1"/>
  <c r="D8" i="22"/>
  <c r="C8" i="22"/>
  <c r="C6" i="22"/>
  <c r="D2" i="22"/>
  <c r="T1" i="22"/>
  <c r="H1" i="22"/>
  <c r="X67" i="21"/>
  <c r="W67" i="21"/>
  <c r="V67" i="21"/>
  <c r="U67" i="21"/>
  <c r="T67" i="21"/>
  <c r="S67" i="21"/>
  <c r="R67" i="21"/>
  <c r="Q67" i="21"/>
  <c r="P67" i="21"/>
  <c r="O67" i="21"/>
  <c r="X66" i="21"/>
  <c r="W66" i="21"/>
  <c r="V66" i="21"/>
  <c r="U66" i="21"/>
  <c r="T66" i="21"/>
  <c r="S66" i="21"/>
  <c r="R66" i="21"/>
  <c r="Q66" i="21"/>
  <c r="P66" i="21"/>
  <c r="O66" i="21"/>
  <c r="X65" i="21"/>
  <c r="W65" i="21"/>
  <c r="V65" i="21"/>
  <c r="U65" i="21"/>
  <c r="T65" i="21"/>
  <c r="S65" i="21"/>
  <c r="R65" i="21"/>
  <c r="Q65" i="21"/>
  <c r="P65" i="21"/>
  <c r="O65" i="21"/>
  <c r="X64" i="21"/>
  <c r="W64" i="21"/>
  <c r="V64" i="21"/>
  <c r="U64" i="21"/>
  <c r="T64" i="21"/>
  <c r="S64" i="21"/>
  <c r="R64" i="21"/>
  <c r="Q64" i="21"/>
  <c r="P64" i="21"/>
  <c r="O64" i="21"/>
  <c r="X63" i="21"/>
  <c r="W63" i="21"/>
  <c r="V63" i="21"/>
  <c r="U63" i="21"/>
  <c r="T63" i="21"/>
  <c r="S63" i="21"/>
  <c r="R63" i="21"/>
  <c r="Q63" i="21"/>
  <c r="P63" i="21"/>
  <c r="O63" i="21"/>
  <c r="X62" i="21"/>
  <c r="W62" i="21"/>
  <c r="V62" i="21"/>
  <c r="U62" i="21"/>
  <c r="T62" i="21"/>
  <c r="S62" i="21"/>
  <c r="R62" i="21"/>
  <c r="Q62" i="21"/>
  <c r="P62" i="21"/>
  <c r="O62" i="21"/>
  <c r="X61" i="21"/>
  <c r="W61" i="21"/>
  <c r="V61" i="21"/>
  <c r="U61" i="21"/>
  <c r="T61" i="21"/>
  <c r="S61" i="21"/>
  <c r="R61" i="21"/>
  <c r="Q61" i="21"/>
  <c r="P61" i="21"/>
  <c r="O61" i="21"/>
  <c r="X60" i="21"/>
  <c r="W60" i="21"/>
  <c r="V60" i="21"/>
  <c r="U60" i="21"/>
  <c r="T60" i="21"/>
  <c r="S60" i="21"/>
  <c r="R60" i="21"/>
  <c r="Q60" i="21"/>
  <c r="P60" i="21"/>
  <c r="O60" i="21"/>
  <c r="X59" i="21"/>
  <c r="W59" i="21"/>
  <c r="V59" i="21"/>
  <c r="U59" i="21"/>
  <c r="T59" i="21"/>
  <c r="S59" i="21"/>
  <c r="R59" i="21"/>
  <c r="Q59" i="21"/>
  <c r="P59" i="21"/>
  <c r="O59" i="21"/>
  <c r="V58" i="21"/>
  <c r="U58" i="21"/>
  <c r="T58" i="21"/>
  <c r="L58" i="21"/>
  <c r="X58" i="21" s="1"/>
  <c r="K58" i="21"/>
  <c r="W58" i="21" s="1"/>
  <c r="J58" i="21"/>
  <c r="I58" i="21"/>
  <c r="H58" i="21"/>
  <c r="G58" i="21"/>
  <c r="S58" i="21" s="1"/>
  <c r="F58" i="21"/>
  <c r="R58" i="21" s="1"/>
  <c r="E58" i="21"/>
  <c r="Q58" i="21" s="1"/>
  <c r="D58" i="21"/>
  <c r="P58" i="21" s="1"/>
  <c r="C58" i="21"/>
  <c r="O58" i="21" s="1"/>
  <c r="T57" i="21"/>
  <c r="S57" i="21"/>
  <c r="R57" i="21"/>
  <c r="L57" i="21"/>
  <c r="X57" i="21" s="1"/>
  <c r="K57" i="21"/>
  <c r="W57" i="21" s="1"/>
  <c r="J57" i="21"/>
  <c r="V57" i="21" s="1"/>
  <c r="I57" i="21"/>
  <c r="U57" i="21" s="1"/>
  <c r="H57" i="21"/>
  <c r="G57" i="21"/>
  <c r="F57" i="21"/>
  <c r="E57" i="21"/>
  <c r="Q57" i="21" s="1"/>
  <c r="D57" i="21"/>
  <c r="P57" i="21" s="1"/>
  <c r="C57" i="21"/>
  <c r="O57" i="21" s="1"/>
  <c r="X56" i="21"/>
  <c r="R56" i="21"/>
  <c r="Q56" i="21"/>
  <c r="P56" i="21"/>
  <c r="L56" i="21"/>
  <c r="K56" i="21"/>
  <c r="W56" i="21" s="1"/>
  <c r="J56" i="21"/>
  <c r="V56" i="21" s="1"/>
  <c r="I56" i="21"/>
  <c r="U56" i="21" s="1"/>
  <c r="H56" i="21"/>
  <c r="T56" i="21" s="1"/>
  <c r="G56" i="21"/>
  <c r="S56" i="21" s="1"/>
  <c r="F56" i="21"/>
  <c r="E56" i="21"/>
  <c r="D56" i="21"/>
  <c r="C56" i="21"/>
  <c r="O56" i="21" s="1"/>
  <c r="X55" i="21"/>
  <c r="W55" i="21"/>
  <c r="V55" i="21"/>
  <c r="P55" i="21"/>
  <c r="O55" i="21"/>
  <c r="L55" i="21"/>
  <c r="K55" i="21"/>
  <c r="J55" i="21"/>
  <c r="I55" i="21"/>
  <c r="U55" i="21" s="1"/>
  <c r="H55" i="21"/>
  <c r="T55" i="21" s="1"/>
  <c r="G55" i="21"/>
  <c r="S55" i="21" s="1"/>
  <c r="F55" i="21"/>
  <c r="R55" i="21" s="1"/>
  <c r="E55" i="21"/>
  <c r="Q55" i="21" s="1"/>
  <c r="D55" i="21"/>
  <c r="C55" i="21"/>
  <c r="X54" i="21"/>
  <c r="W54" i="21"/>
  <c r="V54" i="21"/>
  <c r="U54" i="21"/>
  <c r="T54" i="21"/>
  <c r="S54" i="21"/>
  <c r="R54" i="21"/>
  <c r="Q54" i="21"/>
  <c r="P54" i="21"/>
  <c r="O54" i="21"/>
  <c r="W48" i="21"/>
  <c r="L48" i="21"/>
  <c r="K48" i="21"/>
  <c r="J48" i="21"/>
  <c r="I48" i="21"/>
  <c r="H48" i="21"/>
  <c r="G48" i="21"/>
  <c r="F48" i="21"/>
  <c r="E48" i="21"/>
  <c r="D48" i="21"/>
  <c r="C48" i="21"/>
  <c r="X47" i="21"/>
  <c r="W47" i="21"/>
  <c r="V47" i="21"/>
  <c r="U47" i="21"/>
  <c r="T47" i="21"/>
  <c r="S47" i="21"/>
  <c r="R47" i="21"/>
  <c r="Q47" i="21"/>
  <c r="P47" i="21"/>
  <c r="O47" i="21"/>
  <c r="X46" i="21"/>
  <c r="W46" i="21"/>
  <c r="V46" i="21"/>
  <c r="U46" i="21"/>
  <c r="T46" i="21"/>
  <c r="S46" i="21"/>
  <c r="R46" i="21"/>
  <c r="Q46" i="21"/>
  <c r="P46" i="21"/>
  <c r="O46" i="21"/>
  <c r="L45" i="21"/>
  <c r="K45" i="21"/>
  <c r="J45" i="21"/>
  <c r="I45" i="21"/>
  <c r="H45" i="21"/>
  <c r="G45" i="21"/>
  <c r="F45" i="21"/>
  <c r="E45" i="21"/>
  <c r="D45" i="21"/>
  <c r="C45" i="21"/>
  <c r="X44" i="21"/>
  <c r="W44" i="21"/>
  <c r="V44" i="21"/>
  <c r="U44" i="21"/>
  <c r="T44" i="21"/>
  <c r="S44" i="21"/>
  <c r="R44" i="21"/>
  <c r="Q44" i="21"/>
  <c r="P44" i="21"/>
  <c r="O44" i="21"/>
  <c r="X43" i="21"/>
  <c r="W43" i="21"/>
  <c r="V43" i="21"/>
  <c r="U43" i="21"/>
  <c r="T43" i="21"/>
  <c r="S43" i="21"/>
  <c r="R43" i="21"/>
  <c r="Q43" i="21"/>
  <c r="P43" i="21"/>
  <c r="O43" i="21"/>
  <c r="X42" i="21"/>
  <c r="W42" i="21"/>
  <c r="V42" i="21"/>
  <c r="U42" i="21"/>
  <c r="T42" i="21"/>
  <c r="S42" i="21"/>
  <c r="R42" i="21"/>
  <c r="Q42" i="21"/>
  <c r="P42" i="21"/>
  <c r="O42" i="21"/>
  <c r="X41" i="21"/>
  <c r="W41" i="21"/>
  <c r="V41" i="21"/>
  <c r="U41" i="21"/>
  <c r="T41" i="21"/>
  <c r="S41" i="21"/>
  <c r="R41" i="21"/>
  <c r="Q41" i="21"/>
  <c r="P41" i="21"/>
  <c r="O41" i="21"/>
  <c r="X39" i="21"/>
  <c r="W39" i="21"/>
  <c r="V39" i="21"/>
  <c r="U39" i="21"/>
  <c r="T39" i="21"/>
  <c r="S39" i="21"/>
  <c r="R39" i="21"/>
  <c r="Q39" i="21"/>
  <c r="P39" i="21"/>
  <c r="O39" i="21"/>
  <c r="X38" i="21"/>
  <c r="W38" i="21"/>
  <c r="V38" i="21"/>
  <c r="U38" i="21"/>
  <c r="T38" i="21"/>
  <c r="S38" i="21"/>
  <c r="R38" i="21"/>
  <c r="Q38" i="21"/>
  <c r="P38" i="21"/>
  <c r="O38" i="21"/>
  <c r="X37" i="21"/>
  <c r="W37" i="21"/>
  <c r="V37" i="21"/>
  <c r="U37" i="21"/>
  <c r="T37" i="21"/>
  <c r="S37" i="21"/>
  <c r="R37" i="21"/>
  <c r="Q37" i="21"/>
  <c r="P37" i="21"/>
  <c r="O37" i="21"/>
  <c r="X36" i="21"/>
  <c r="W36" i="21"/>
  <c r="V36" i="21"/>
  <c r="U36" i="21"/>
  <c r="T36" i="21"/>
  <c r="S36" i="21"/>
  <c r="R36" i="21"/>
  <c r="Q36" i="21"/>
  <c r="P36" i="21"/>
  <c r="O36" i="21"/>
  <c r="X35" i="21"/>
  <c r="W35" i="21"/>
  <c r="V35" i="21"/>
  <c r="U35" i="21"/>
  <c r="T35" i="21"/>
  <c r="S35" i="21"/>
  <c r="R35" i="21"/>
  <c r="Q35" i="21"/>
  <c r="P35" i="21"/>
  <c r="O35" i="21"/>
  <c r="X34" i="21"/>
  <c r="W34" i="21"/>
  <c r="V34" i="21"/>
  <c r="U34" i="21"/>
  <c r="T34" i="21"/>
  <c r="S34" i="21"/>
  <c r="R34" i="21"/>
  <c r="Q34" i="21"/>
  <c r="P34" i="21"/>
  <c r="O34" i="21"/>
  <c r="L33" i="21"/>
  <c r="K33" i="21"/>
  <c r="W33" i="21" s="1"/>
  <c r="J33" i="21"/>
  <c r="V33" i="21" s="1"/>
  <c r="I33" i="21"/>
  <c r="H33" i="21"/>
  <c r="G33" i="21"/>
  <c r="F33" i="21"/>
  <c r="E33" i="21"/>
  <c r="D33" i="21"/>
  <c r="C33" i="21"/>
  <c r="O33" i="21" s="1"/>
  <c r="X32" i="21"/>
  <c r="W32" i="21"/>
  <c r="V32" i="21"/>
  <c r="U32" i="21"/>
  <c r="T32" i="21"/>
  <c r="S32" i="21"/>
  <c r="R32" i="21"/>
  <c r="Q32" i="21"/>
  <c r="P32" i="21"/>
  <c r="O32" i="21"/>
  <c r="X31" i="21"/>
  <c r="W31" i="21"/>
  <c r="V31" i="21"/>
  <c r="U31" i="21"/>
  <c r="T31" i="21"/>
  <c r="S31" i="21"/>
  <c r="R31" i="21"/>
  <c r="Q31" i="21"/>
  <c r="P31" i="21"/>
  <c r="O31" i="21"/>
  <c r="X30" i="21"/>
  <c r="W30" i="21"/>
  <c r="V30" i="21"/>
  <c r="U30" i="21"/>
  <c r="T30" i="21"/>
  <c r="S30" i="21"/>
  <c r="R30" i="21"/>
  <c r="Q30" i="21"/>
  <c r="P30" i="21"/>
  <c r="O30" i="21"/>
  <c r="X29" i="21"/>
  <c r="W29" i="21"/>
  <c r="V29" i="21"/>
  <c r="U29" i="21"/>
  <c r="T29" i="21"/>
  <c r="S29" i="21"/>
  <c r="R29" i="21"/>
  <c r="Q29" i="21"/>
  <c r="P29" i="21"/>
  <c r="O29" i="21"/>
  <c r="X28" i="21"/>
  <c r="W28" i="21"/>
  <c r="V28" i="21"/>
  <c r="U28" i="21"/>
  <c r="T28" i="21"/>
  <c r="S28" i="21"/>
  <c r="R28" i="21"/>
  <c r="Q28" i="21"/>
  <c r="P28" i="21"/>
  <c r="O28" i="21"/>
  <c r="X27" i="21"/>
  <c r="W27" i="21"/>
  <c r="V27" i="21"/>
  <c r="U27" i="21"/>
  <c r="T27" i="21"/>
  <c r="S27" i="21"/>
  <c r="R27" i="21"/>
  <c r="Q27" i="21"/>
  <c r="P27" i="21"/>
  <c r="O27" i="21"/>
  <c r="X26" i="21"/>
  <c r="W26" i="21"/>
  <c r="V26" i="21"/>
  <c r="U26" i="21"/>
  <c r="T26" i="21"/>
  <c r="S26" i="21"/>
  <c r="R26" i="21"/>
  <c r="Q26" i="21"/>
  <c r="P26" i="21"/>
  <c r="O26" i="21"/>
  <c r="O25" i="21"/>
  <c r="L25" i="21"/>
  <c r="K25" i="21"/>
  <c r="J25" i="21"/>
  <c r="I25" i="21"/>
  <c r="U25" i="21" s="1"/>
  <c r="H25" i="21"/>
  <c r="G25" i="21"/>
  <c r="F25" i="21"/>
  <c r="R25" i="21" s="1"/>
  <c r="E25" i="21"/>
  <c r="Q25" i="21" s="1"/>
  <c r="D25" i="21"/>
  <c r="C25" i="21"/>
  <c r="X24" i="21"/>
  <c r="W24" i="21"/>
  <c r="V24" i="21"/>
  <c r="U24" i="21"/>
  <c r="T24" i="21"/>
  <c r="S24" i="21"/>
  <c r="R24" i="21"/>
  <c r="Q24" i="21"/>
  <c r="P24" i="21"/>
  <c r="O24" i="21"/>
  <c r="X23" i="21"/>
  <c r="W23" i="21"/>
  <c r="V23" i="21"/>
  <c r="U23" i="21"/>
  <c r="T23" i="21"/>
  <c r="S23" i="21"/>
  <c r="R23" i="21"/>
  <c r="Q23" i="21"/>
  <c r="P23" i="21"/>
  <c r="O23" i="21"/>
  <c r="X22" i="21"/>
  <c r="W22" i="21"/>
  <c r="V22" i="21"/>
  <c r="U22" i="21"/>
  <c r="T22" i="21"/>
  <c r="S22" i="21"/>
  <c r="R22" i="21"/>
  <c r="Q22" i="21"/>
  <c r="P22" i="21"/>
  <c r="O22" i="21"/>
  <c r="X21" i="21"/>
  <c r="W21" i="21"/>
  <c r="V21" i="21"/>
  <c r="U21" i="21"/>
  <c r="T21" i="21"/>
  <c r="S21" i="21"/>
  <c r="R21" i="21"/>
  <c r="Q21" i="21"/>
  <c r="P21" i="21"/>
  <c r="O21" i="21"/>
  <c r="X20" i="21"/>
  <c r="W20" i="21"/>
  <c r="V20" i="21"/>
  <c r="U20" i="21"/>
  <c r="T20" i="21"/>
  <c r="S20" i="21"/>
  <c r="R20" i="21"/>
  <c r="Q20" i="21"/>
  <c r="P20" i="21"/>
  <c r="O20" i="21"/>
  <c r="X19" i="21"/>
  <c r="W19" i="21"/>
  <c r="V19" i="21"/>
  <c r="U19" i="21"/>
  <c r="T19" i="21"/>
  <c r="S19" i="21"/>
  <c r="R19" i="21"/>
  <c r="Q19" i="21"/>
  <c r="P19" i="21"/>
  <c r="O19" i="21"/>
  <c r="X18" i="21"/>
  <c r="W18" i="21"/>
  <c r="V18" i="21"/>
  <c r="U18" i="21"/>
  <c r="T18" i="21"/>
  <c r="S18" i="21"/>
  <c r="R18" i="21"/>
  <c r="Q18" i="21"/>
  <c r="P18" i="21"/>
  <c r="O18" i="21"/>
  <c r="X17" i="21"/>
  <c r="W17" i="21"/>
  <c r="V17" i="21"/>
  <c r="U17" i="21"/>
  <c r="T17" i="21"/>
  <c r="S17" i="21"/>
  <c r="R17" i="21"/>
  <c r="Q17" i="21"/>
  <c r="P17" i="21"/>
  <c r="O17" i="21"/>
  <c r="L16" i="21"/>
  <c r="K16" i="21"/>
  <c r="J16" i="21"/>
  <c r="I16" i="21"/>
  <c r="H16" i="21"/>
  <c r="G16" i="21"/>
  <c r="G40" i="21" s="1"/>
  <c r="F16" i="21"/>
  <c r="E16" i="21"/>
  <c r="D16" i="21"/>
  <c r="C16" i="21"/>
  <c r="X14" i="21"/>
  <c r="W14" i="21"/>
  <c r="V14" i="21"/>
  <c r="U14" i="21"/>
  <c r="T14" i="21"/>
  <c r="S14" i="21"/>
  <c r="R14" i="21"/>
  <c r="Q14" i="21"/>
  <c r="P14" i="21"/>
  <c r="O14" i="21"/>
  <c r="X13" i="21"/>
  <c r="W13" i="21"/>
  <c r="V13" i="21"/>
  <c r="U13" i="21"/>
  <c r="T13" i="21"/>
  <c r="S13" i="21"/>
  <c r="R13" i="21"/>
  <c r="Q13" i="21"/>
  <c r="P13" i="21"/>
  <c r="O13" i="21"/>
  <c r="X12" i="21"/>
  <c r="W12" i="21"/>
  <c r="V12" i="21"/>
  <c r="U12" i="21"/>
  <c r="T12" i="21"/>
  <c r="S12" i="21"/>
  <c r="R12" i="21"/>
  <c r="Q12" i="21"/>
  <c r="P12" i="21"/>
  <c r="O12" i="21"/>
  <c r="X9" i="21"/>
  <c r="W9" i="21"/>
  <c r="V9" i="21"/>
  <c r="U9" i="21"/>
  <c r="T9" i="21"/>
  <c r="S9" i="21"/>
  <c r="R9" i="21"/>
  <c r="Q9" i="21"/>
  <c r="P9" i="21"/>
  <c r="O9" i="21"/>
  <c r="X8" i="21"/>
  <c r="L8" i="21"/>
  <c r="K8" i="21"/>
  <c r="W8" i="21" s="1"/>
  <c r="J8" i="21"/>
  <c r="V8" i="21" s="1"/>
  <c r="I8" i="21"/>
  <c r="U8" i="21" s="1"/>
  <c r="H8" i="21"/>
  <c r="G8" i="21"/>
  <c r="F8" i="21"/>
  <c r="E8" i="21"/>
  <c r="D8" i="21"/>
  <c r="C8" i="21"/>
  <c r="O8" i="21" s="1"/>
  <c r="O6" i="21"/>
  <c r="D6" i="21"/>
  <c r="C6" i="21"/>
  <c r="C53" i="21" s="1"/>
  <c r="O53" i="21" s="1"/>
  <c r="D2" i="21"/>
  <c r="T1" i="21"/>
  <c r="H1" i="21"/>
  <c r="X67" i="20"/>
  <c r="W67" i="20"/>
  <c r="V67" i="20"/>
  <c r="U67" i="20"/>
  <c r="T67" i="20"/>
  <c r="S67" i="20"/>
  <c r="R67" i="20"/>
  <c r="Q67" i="20"/>
  <c r="P67" i="20"/>
  <c r="O67" i="20"/>
  <c r="X66" i="20"/>
  <c r="W66" i="20"/>
  <c r="V66" i="20"/>
  <c r="U66" i="20"/>
  <c r="T66" i="20"/>
  <c r="S66" i="20"/>
  <c r="R66" i="20"/>
  <c r="Q66" i="20"/>
  <c r="P66" i="20"/>
  <c r="O66" i="20"/>
  <c r="X65" i="20"/>
  <c r="W65" i="20"/>
  <c r="V65" i="20"/>
  <c r="U65" i="20"/>
  <c r="T65" i="20"/>
  <c r="S65" i="20"/>
  <c r="R65" i="20"/>
  <c r="Q65" i="20"/>
  <c r="P65" i="20"/>
  <c r="O65" i="20"/>
  <c r="X64" i="20"/>
  <c r="W64" i="20"/>
  <c r="V64" i="20"/>
  <c r="U64" i="20"/>
  <c r="T64" i="20"/>
  <c r="S64" i="20"/>
  <c r="R64" i="20"/>
  <c r="Q64" i="20"/>
  <c r="P64" i="20"/>
  <c r="O64" i="20"/>
  <c r="X63" i="20"/>
  <c r="W63" i="20"/>
  <c r="V63" i="20"/>
  <c r="U63" i="20"/>
  <c r="T63" i="20"/>
  <c r="S63" i="20"/>
  <c r="R63" i="20"/>
  <c r="Q63" i="20"/>
  <c r="P63" i="20"/>
  <c r="O63" i="20"/>
  <c r="X62" i="20"/>
  <c r="W62" i="20"/>
  <c r="V62" i="20"/>
  <c r="U62" i="20"/>
  <c r="T62" i="20"/>
  <c r="S62" i="20"/>
  <c r="R62" i="20"/>
  <c r="Q62" i="20"/>
  <c r="P62" i="20"/>
  <c r="O62" i="20"/>
  <c r="X61" i="20"/>
  <c r="W61" i="20"/>
  <c r="V61" i="20"/>
  <c r="U61" i="20"/>
  <c r="T61" i="20"/>
  <c r="S61" i="20"/>
  <c r="R61" i="20"/>
  <c r="Q61" i="20"/>
  <c r="P61" i="20"/>
  <c r="O61" i="20"/>
  <c r="X60" i="20"/>
  <c r="W60" i="20"/>
  <c r="V60" i="20"/>
  <c r="U60" i="20"/>
  <c r="T60" i="20"/>
  <c r="S60" i="20"/>
  <c r="R60" i="20"/>
  <c r="Q60" i="20"/>
  <c r="P60" i="20"/>
  <c r="O60" i="20"/>
  <c r="X59" i="20"/>
  <c r="W59" i="20"/>
  <c r="V59" i="20"/>
  <c r="U59" i="20"/>
  <c r="T59" i="20"/>
  <c r="S59" i="20"/>
  <c r="R59" i="20"/>
  <c r="Q59" i="20"/>
  <c r="P59" i="20"/>
  <c r="O59" i="20"/>
  <c r="W58" i="20"/>
  <c r="V58" i="20"/>
  <c r="R58" i="20"/>
  <c r="Q58" i="20"/>
  <c r="O58" i="20"/>
  <c r="L58" i="20"/>
  <c r="X58" i="20" s="1"/>
  <c r="K58" i="20"/>
  <c r="J58" i="20"/>
  <c r="I58" i="20"/>
  <c r="U58" i="20" s="1"/>
  <c r="H58" i="20"/>
  <c r="T58" i="20" s="1"/>
  <c r="G58" i="20"/>
  <c r="S58" i="20" s="1"/>
  <c r="F58" i="20"/>
  <c r="E58" i="20"/>
  <c r="D58" i="20"/>
  <c r="P58" i="20" s="1"/>
  <c r="C58" i="20"/>
  <c r="X57" i="20"/>
  <c r="W57" i="20"/>
  <c r="U57" i="20"/>
  <c r="T57" i="20"/>
  <c r="O57" i="20"/>
  <c r="L57" i="20"/>
  <c r="K57" i="20"/>
  <c r="J57" i="20"/>
  <c r="V57" i="20" s="1"/>
  <c r="I57" i="20"/>
  <c r="H57" i="20"/>
  <c r="G57" i="20"/>
  <c r="S57" i="20" s="1"/>
  <c r="F57" i="20"/>
  <c r="R57" i="20" s="1"/>
  <c r="E57" i="20"/>
  <c r="Q57" i="20" s="1"/>
  <c r="D57" i="20"/>
  <c r="P57" i="20" s="1"/>
  <c r="C57" i="20"/>
  <c r="U56" i="20"/>
  <c r="S56" i="20"/>
  <c r="R56" i="20"/>
  <c r="Q56" i="20"/>
  <c r="L56" i="20"/>
  <c r="X56" i="20" s="1"/>
  <c r="K56" i="20"/>
  <c r="W56" i="20" s="1"/>
  <c r="J56" i="20"/>
  <c r="V56" i="20" s="1"/>
  <c r="I56" i="20"/>
  <c r="H56" i="20"/>
  <c r="T56" i="20" s="1"/>
  <c r="G56" i="20"/>
  <c r="F56" i="20"/>
  <c r="E56" i="20"/>
  <c r="D56" i="20"/>
  <c r="P56" i="20" s="1"/>
  <c r="C56" i="20"/>
  <c r="O56" i="20" s="1"/>
  <c r="X55" i="20"/>
  <c r="S55" i="20"/>
  <c r="Q55" i="20"/>
  <c r="P55" i="20"/>
  <c r="L55" i="20"/>
  <c r="K55" i="20"/>
  <c r="W55" i="20" s="1"/>
  <c r="J55" i="20"/>
  <c r="V55" i="20" s="1"/>
  <c r="I55" i="20"/>
  <c r="U55" i="20" s="1"/>
  <c r="H55" i="20"/>
  <c r="T55" i="20" s="1"/>
  <c r="G55" i="20"/>
  <c r="F55" i="20"/>
  <c r="R55" i="20" s="1"/>
  <c r="E55" i="20"/>
  <c r="D55" i="20"/>
  <c r="C55" i="20"/>
  <c r="O55" i="20" s="1"/>
  <c r="X54" i="20"/>
  <c r="W54" i="20"/>
  <c r="V54" i="20"/>
  <c r="U54" i="20"/>
  <c r="T54" i="20"/>
  <c r="S54" i="20"/>
  <c r="R54" i="20"/>
  <c r="Q54" i="20"/>
  <c r="P54" i="20"/>
  <c r="O54" i="20"/>
  <c r="C53" i="20"/>
  <c r="O53" i="20" s="1"/>
  <c r="Q48" i="20"/>
  <c r="O48" i="20"/>
  <c r="L48" i="20"/>
  <c r="K48" i="20"/>
  <c r="W48" i="20" s="1"/>
  <c r="J48" i="20"/>
  <c r="I48" i="20"/>
  <c r="H48" i="20"/>
  <c r="T48" i="20" s="1"/>
  <c r="G48" i="20"/>
  <c r="S48" i="20" s="1"/>
  <c r="F48" i="20"/>
  <c r="E48" i="20"/>
  <c r="D48" i="20"/>
  <c r="C48" i="20"/>
  <c r="X47" i="20"/>
  <c r="W47" i="20"/>
  <c r="V47" i="20"/>
  <c r="U47" i="20"/>
  <c r="T47" i="20"/>
  <c r="S47" i="20"/>
  <c r="R47" i="20"/>
  <c r="Q47" i="20"/>
  <c r="P47" i="20"/>
  <c r="O47" i="20"/>
  <c r="X46" i="20"/>
  <c r="W46" i="20"/>
  <c r="V46" i="20"/>
  <c r="U46" i="20"/>
  <c r="T46" i="20"/>
  <c r="S46" i="20"/>
  <c r="R46" i="20"/>
  <c r="Q46" i="20"/>
  <c r="P46" i="20"/>
  <c r="O46" i="20"/>
  <c r="R45" i="20"/>
  <c r="Q45" i="20"/>
  <c r="L45" i="20"/>
  <c r="K45" i="20"/>
  <c r="J45" i="20"/>
  <c r="I45" i="20"/>
  <c r="U45" i="20" s="1"/>
  <c r="H45" i="20"/>
  <c r="T45" i="20" s="1"/>
  <c r="G45" i="20"/>
  <c r="S45" i="20" s="1"/>
  <c r="F45" i="20"/>
  <c r="E45" i="20"/>
  <c r="D45" i="20"/>
  <c r="C45" i="20"/>
  <c r="X44" i="20"/>
  <c r="W44" i="20"/>
  <c r="V44" i="20"/>
  <c r="U44" i="20"/>
  <c r="T44" i="20"/>
  <c r="S44" i="20"/>
  <c r="R44" i="20"/>
  <c r="Q44" i="20"/>
  <c r="P44" i="20"/>
  <c r="O44" i="20"/>
  <c r="X43" i="20"/>
  <c r="W43" i="20"/>
  <c r="V43" i="20"/>
  <c r="U43" i="20"/>
  <c r="T43" i="20"/>
  <c r="S43" i="20"/>
  <c r="R43" i="20"/>
  <c r="Q43" i="20"/>
  <c r="P43" i="20"/>
  <c r="O43" i="20"/>
  <c r="X42" i="20"/>
  <c r="W42" i="20"/>
  <c r="V42" i="20"/>
  <c r="U42" i="20"/>
  <c r="T42" i="20"/>
  <c r="S42" i="20"/>
  <c r="R42" i="20"/>
  <c r="Q42" i="20"/>
  <c r="P42" i="20"/>
  <c r="O42" i="20"/>
  <c r="X41" i="20"/>
  <c r="W41" i="20"/>
  <c r="V41" i="20"/>
  <c r="U41" i="20"/>
  <c r="T41" i="20"/>
  <c r="S41" i="20"/>
  <c r="R41" i="20"/>
  <c r="Q41" i="20"/>
  <c r="P41" i="20"/>
  <c r="O41" i="20"/>
  <c r="X39" i="20"/>
  <c r="W39" i="20"/>
  <c r="V39" i="20"/>
  <c r="U39" i="20"/>
  <c r="T39" i="20"/>
  <c r="S39" i="20"/>
  <c r="R39" i="20"/>
  <c r="Q39" i="20"/>
  <c r="P39" i="20"/>
  <c r="O39" i="20"/>
  <c r="X38" i="20"/>
  <c r="W38" i="20"/>
  <c r="V38" i="20"/>
  <c r="U38" i="20"/>
  <c r="T38" i="20"/>
  <c r="S38" i="20"/>
  <c r="R38" i="20"/>
  <c r="Q38" i="20"/>
  <c r="P38" i="20"/>
  <c r="O38" i="20"/>
  <c r="X37" i="20"/>
  <c r="W37" i="20"/>
  <c r="V37" i="20"/>
  <c r="U37" i="20"/>
  <c r="T37" i="20"/>
  <c r="S37" i="20"/>
  <c r="R37" i="20"/>
  <c r="Q37" i="20"/>
  <c r="P37" i="20"/>
  <c r="O37" i="20"/>
  <c r="X36" i="20"/>
  <c r="W36" i="20"/>
  <c r="V36" i="20"/>
  <c r="U36" i="20"/>
  <c r="T36" i="20"/>
  <c r="S36" i="20"/>
  <c r="R36" i="20"/>
  <c r="Q36" i="20"/>
  <c r="P36" i="20"/>
  <c r="O36" i="20"/>
  <c r="X35" i="20"/>
  <c r="W35" i="20"/>
  <c r="V35" i="20"/>
  <c r="U35" i="20"/>
  <c r="T35" i="20"/>
  <c r="S35" i="20"/>
  <c r="R35" i="20"/>
  <c r="Q35" i="20"/>
  <c r="P35" i="20"/>
  <c r="O35" i="20"/>
  <c r="X34" i="20"/>
  <c r="W34" i="20"/>
  <c r="V34" i="20"/>
  <c r="U34" i="20"/>
  <c r="T34" i="20"/>
  <c r="S34" i="20"/>
  <c r="R34" i="20"/>
  <c r="Q34" i="20"/>
  <c r="P34" i="20"/>
  <c r="O34" i="20"/>
  <c r="S33" i="20"/>
  <c r="L33" i="20"/>
  <c r="K33" i="20"/>
  <c r="J33" i="20"/>
  <c r="I33" i="20"/>
  <c r="U33" i="20" s="1"/>
  <c r="H33" i="20"/>
  <c r="T33" i="20" s="1"/>
  <c r="G33" i="20"/>
  <c r="F33" i="20"/>
  <c r="E33" i="20"/>
  <c r="D33" i="20"/>
  <c r="C33" i="20"/>
  <c r="X32" i="20"/>
  <c r="W32" i="20"/>
  <c r="V32" i="20"/>
  <c r="U32" i="20"/>
  <c r="T32" i="20"/>
  <c r="S32" i="20"/>
  <c r="R32" i="20"/>
  <c r="Q32" i="20"/>
  <c r="P32" i="20"/>
  <c r="O32" i="20"/>
  <c r="X31" i="20"/>
  <c r="W31" i="20"/>
  <c r="V31" i="20"/>
  <c r="U31" i="20"/>
  <c r="T31" i="20"/>
  <c r="S31" i="20"/>
  <c r="R31" i="20"/>
  <c r="Q31" i="20"/>
  <c r="P31" i="20"/>
  <c r="O31" i="20"/>
  <c r="X30" i="20"/>
  <c r="W30" i="20"/>
  <c r="V30" i="20"/>
  <c r="U30" i="20"/>
  <c r="T30" i="20"/>
  <c r="S30" i="20"/>
  <c r="R30" i="20"/>
  <c r="Q30" i="20"/>
  <c r="P30" i="20"/>
  <c r="O30" i="20"/>
  <c r="X29" i="20"/>
  <c r="W29" i="20"/>
  <c r="V29" i="20"/>
  <c r="U29" i="20"/>
  <c r="T29" i="20"/>
  <c r="S29" i="20"/>
  <c r="R29" i="20"/>
  <c r="Q29" i="20"/>
  <c r="P29" i="20"/>
  <c r="O29" i="20"/>
  <c r="X28" i="20"/>
  <c r="W28" i="20"/>
  <c r="V28" i="20"/>
  <c r="U28" i="20"/>
  <c r="T28" i="20"/>
  <c r="S28" i="20"/>
  <c r="R28" i="20"/>
  <c r="Q28" i="20"/>
  <c r="P28" i="20"/>
  <c r="O28" i="20"/>
  <c r="X27" i="20"/>
  <c r="W27" i="20"/>
  <c r="V27" i="20"/>
  <c r="U27" i="20"/>
  <c r="T27" i="20"/>
  <c r="S27" i="20"/>
  <c r="R27" i="20"/>
  <c r="Q27" i="20"/>
  <c r="P27" i="20"/>
  <c r="O27" i="20"/>
  <c r="X26" i="20"/>
  <c r="W26" i="20"/>
  <c r="V26" i="20"/>
  <c r="U26" i="20"/>
  <c r="T26" i="20"/>
  <c r="S26" i="20"/>
  <c r="R26" i="20"/>
  <c r="Q26" i="20"/>
  <c r="P26" i="20"/>
  <c r="O26" i="20"/>
  <c r="X25" i="20"/>
  <c r="P25" i="20"/>
  <c r="L25" i="20"/>
  <c r="K25" i="20"/>
  <c r="K40" i="20" s="1"/>
  <c r="J25" i="20"/>
  <c r="I25" i="20"/>
  <c r="H25" i="20"/>
  <c r="G25" i="20"/>
  <c r="G40" i="20" s="1"/>
  <c r="F25" i="20"/>
  <c r="E25" i="20"/>
  <c r="D25" i="20"/>
  <c r="C25" i="20"/>
  <c r="C40" i="20" s="1"/>
  <c r="C49" i="20" s="1"/>
  <c r="X24" i="20"/>
  <c r="W24" i="20"/>
  <c r="V24" i="20"/>
  <c r="U24" i="20"/>
  <c r="T24" i="20"/>
  <c r="S24" i="20"/>
  <c r="R24" i="20"/>
  <c r="Q24" i="20"/>
  <c r="P24" i="20"/>
  <c r="O24" i="20"/>
  <c r="X23" i="20"/>
  <c r="W23" i="20"/>
  <c r="V23" i="20"/>
  <c r="U23" i="20"/>
  <c r="T23" i="20"/>
  <c r="S23" i="20"/>
  <c r="R23" i="20"/>
  <c r="Q23" i="20"/>
  <c r="P23" i="20"/>
  <c r="O23" i="20"/>
  <c r="X22" i="20"/>
  <c r="W22" i="20"/>
  <c r="V22" i="20"/>
  <c r="U22" i="20"/>
  <c r="T22" i="20"/>
  <c r="S22" i="20"/>
  <c r="R22" i="20"/>
  <c r="Q22" i="20"/>
  <c r="P22" i="20"/>
  <c r="O22" i="20"/>
  <c r="X21" i="20"/>
  <c r="W21" i="20"/>
  <c r="V21" i="20"/>
  <c r="U21" i="20"/>
  <c r="T21" i="20"/>
  <c r="S21" i="20"/>
  <c r="R21" i="20"/>
  <c r="Q21" i="20"/>
  <c r="P21" i="20"/>
  <c r="O21" i="20"/>
  <c r="X20" i="20"/>
  <c r="W20" i="20"/>
  <c r="V20" i="20"/>
  <c r="U20" i="20"/>
  <c r="T20" i="20"/>
  <c r="S20" i="20"/>
  <c r="R20" i="20"/>
  <c r="Q20" i="20"/>
  <c r="P20" i="20"/>
  <c r="O20" i="20"/>
  <c r="X19" i="20"/>
  <c r="W19" i="20"/>
  <c r="V19" i="20"/>
  <c r="U19" i="20"/>
  <c r="T19" i="20"/>
  <c r="S19" i="20"/>
  <c r="R19" i="20"/>
  <c r="Q19" i="20"/>
  <c r="P19" i="20"/>
  <c r="O19" i="20"/>
  <c r="X18" i="20"/>
  <c r="W18" i="20"/>
  <c r="V18" i="20"/>
  <c r="U18" i="20"/>
  <c r="T18" i="20"/>
  <c r="S18" i="20"/>
  <c r="R18" i="20"/>
  <c r="Q18" i="20"/>
  <c r="P18" i="20"/>
  <c r="O18" i="20"/>
  <c r="X17" i="20"/>
  <c r="W17" i="20"/>
  <c r="V17" i="20"/>
  <c r="U17" i="20"/>
  <c r="T17" i="20"/>
  <c r="S17" i="20"/>
  <c r="R17" i="20"/>
  <c r="Q17" i="20"/>
  <c r="P17" i="20"/>
  <c r="O17" i="20"/>
  <c r="L16" i="20"/>
  <c r="K16" i="20"/>
  <c r="J16" i="20"/>
  <c r="V16" i="20" s="1"/>
  <c r="I16" i="20"/>
  <c r="H16" i="20"/>
  <c r="G16" i="20"/>
  <c r="F16" i="20"/>
  <c r="E16" i="20"/>
  <c r="D16" i="20"/>
  <c r="C16" i="20"/>
  <c r="X14" i="20"/>
  <c r="W14" i="20"/>
  <c r="V14" i="20"/>
  <c r="U14" i="20"/>
  <c r="T14" i="20"/>
  <c r="S14" i="20"/>
  <c r="R14" i="20"/>
  <c r="Q14" i="20"/>
  <c r="P14" i="20"/>
  <c r="O14" i="20"/>
  <c r="X13" i="20"/>
  <c r="W13" i="20"/>
  <c r="V13" i="20"/>
  <c r="U13" i="20"/>
  <c r="T13" i="20"/>
  <c r="S13" i="20"/>
  <c r="R13" i="20"/>
  <c r="Q13" i="20"/>
  <c r="P13" i="20"/>
  <c r="O13" i="20"/>
  <c r="X12" i="20"/>
  <c r="W12" i="20"/>
  <c r="V12" i="20"/>
  <c r="U12" i="20"/>
  <c r="T12" i="20"/>
  <c r="S12" i="20"/>
  <c r="R12" i="20"/>
  <c r="Q12" i="20"/>
  <c r="P12" i="20"/>
  <c r="O12" i="20"/>
  <c r="X9" i="20"/>
  <c r="W9" i="20"/>
  <c r="V9" i="20"/>
  <c r="U9" i="20"/>
  <c r="T9" i="20"/>
  <c r="S9" i="20"/>
  <c r="R9" i="20"/>
  <c r="Q9" i="20"/>
  <c r="P9" i="20"/>
  <c r="O9" i="20"/>
  <c r="W8" i="20"/>
  <c r="O8" i="20"/>
  <c r="L8" i="20"/>
  <c r="X8" i="20" s="1"/>
  <c r="K8" i="20"/>
  <c r="J8" i="20"/>
  <c r="I8" i="20"/>
  <c r="H8" i="20"/>
  <c r="G8" i="20"/>
  <c r="F8" i="20"/>
  <c r="R8" i="20" s="1"/>
  <c r="E8" i="20"/>
  <c r="Q8" i="20" s="1"/>
  <c r="D8" i="20"/>
  <c r="P8" i="20" s="1"/>
  <c r="C8" i="20"/>
  <c r="P6" i="20"/>
  <c r="O6" i="20"/>
  <c r="C6" i="20"/>
  <c r="D6" i="20" s="1"/>
  <c r="D53" i="20" s="1"/>
  <c r="P53" i="20" s="1"/>
  <c r="D2" i="20"/>
  <c r="T1" i="20"/>
  <c r="H1" i="20"/>
  <c r="C53" i="18"/>
  <c r="L48" i="18"/>
  <c r="K48" i="18"/>
  <c r="W48" i="22" s="1"/>
  <c r="J48" i="18"/>
  <c r="V48" i="21" s="1"/>
  <c r="I48" i="18"/>
  <c r="H48" i="18"/>
  <c r="G48" i="18"/>
  <c r="F48" i="18"/>
  <c r="R48" i="21" s="1"/>
  <c r="E48" i="18"/>
  <c r="Q48" i="22" s="1"/>
  <c r="D48" i="18"/>
  <c r="C48" i="18"/>
  <c r="L45" i="18"/>
  <c r="X45" i="21" s="1"/>
  <c r="K45" i="18"/>
  <c r="J45" i="18"/>
  <c r="I45" i="18"/>
  <c r="H45" i="18"/>
  <c r="T45" i="21" s="1"/>
  <c r="G45" i="18"/>
  <c r="F45" i="18"/>
  <c r="E45" i="18"/>
  <c r="D45" i="18"/>
  <c r="C45" i="18"/>
  <c r="O45" i="20" s="1"/>
  <c r="I40" i="18"/>
  <c r="I49" i="18" s="1"/>
  <c r="L33" i="18"/>
  <c r="X33" i="21" s="1"/>
  <c r="K33" i="18"/>
  <c r="K40" i="18" s="1"/>
  <c r="K49" i="18" s="1"/>
  <c r="K50" i="18" s="1"/>
  <c r="J33" i="18"/>
  <c r="J40" i="18" s="1"/>
  <c r="J49" i="18" s="1"/>
  <c r="I33" i="18"/>
  <c r="H33" i="18"/>
  <c r="T33" i="21" s="1"/>
  <c r="G33" i="18"/>
  <c r="S33" i="22" s="1"/>
  <c r="F33" i="18"/>
  <c r="R33" i="20" s="1"/>
  <c r="E33" i="18"/>
  <c r="D33" i="18"/>
  <c r="P33" i="21" s="1"/>
  <c r="C33" i="18"/>
  <c r="C40" i="18" s="1"/>
  <c r="C49" i="18" s="1"/>
  <c r="L25" i="18"/>
  <c r="K25" i="18"/>
  <c r="J25" i="18"/>
  <c r="I25" i="18"/>
  <c r="U25" i="22" s="1"/>
  <c r="H25" i="18"/>
  <c r="T25" i="22" s="1"/>
  <c r="G25" i="18"/>
  <c r="F25" i="18"/>
  <c r="E25" i="18"/>
  <c r="E40" i="18" s="1"/>
  <c r="D25" i="18"/>
  <c r="C25" i="18"/>
  <c r="L16" i="18"/>
  <c r="K16" i="18"/>
  <c r="J16" i="18"/>
  <c r="I16" i="18"/>
  <c r="U16" i="21" s="1"/>
  <c r="H16" i="18"/>
  <c r="G16" i="18"/>
  <c r="F16" i="18"/>
  <c r="E16" i="18"/>
  <c r="Q16" i="22" s="1"/>
  <c r="D16" i="18"/>
  <c r="C16" i="18"/>
  <c r="L8" i="18"/>
  <c r="X8" i="22" s="1"/>
  <c r="K8" i="18"/>
  <c r="W8" i="22" s="1"/>
  <c r="J8" i="18"/>
  <c r="V8" i="20" s="1"/>
  <c r="I8" i="18"/>
  <c r="U8" i="22" s="1"/>
  <c r="H8" i="18"/>
  <c r="T8" i="21" s="1"/>
  <c r="G8" i="18"/>
  <c r="S8" i="21" s="1"/>
  <c r="F8" i="18"/>
  <c r="E8" i="18"/>
  <c r="Q8" i="21" s="1"/>
  <c r="D8" i="18"/>
  <c r="P8" i="22" s="1"/>
  <c r="C8" i="18"/>
  <c r="AA6" i="18"/>
  <c r="AA53" i="18" s="1"/>
  <c r="O6" i="18"/>
  <c r="P6" i="18" s="1"/>
  <c r="P53" i="18" s="1"/>
  <c r="C6" i="18"/>
  <c r="D6" i="18" s="1"/>
  <c r="AF1" i="18"/>
  <c r="T1" i="18"/>
  <c r="H1" i="18"/>
  <c r="X73" i="14"/>
  <c r="W73" i="14"/>
  <c r="V73" i="14"/>
  <c r="U73" i="14"/>
  <c r="T73" i="14"/>
  <c r="S73" i="14"/>
  <c r="R73" i="14"/>
  <c r="Q73" i="14"/>
  <c r="P73" i="14"/>
  <c r="O73" i="14"/>
  <c r="X72" i="14"/>
  <c r="W72" i="14"/>
  <c r="V72" i="14"/>
  <c r="U72" i="14"/>
  <c r="T72" i="14"/>
  <c r="S72" i="14"/>
  <c r="R72" i="14"/>
  <c r="Q72" i="14"/>
  <c r="P72" i="14"/>
  <c r="O72" i="14"/>
  <c r="X70" i="14"/>
  <c r="W70" i="14"/>
  <c r="V70" i="14"/>
  <c r="U70" i="14"/>
  <c r="T70" i="14"/>
  <c r="S70" i="14"/>
  <c r="R70" i="14"/>
  <c r="Q70" i="14"/>
  <c r="P70" i="14"/>
  <c r="O70" i="14"/>
  <c r="X69" i="14"/>
  <c r="W69" i="14"/>
  <c r="V69" i="14"/>
  <c r="U69" i="14"/>
  <c r="T69" i="14"/>
  <c r="S69" i="14"/>
  <c r="R69" i="14"/>
  <c r="Q69" i="14"/>
  <c r="P69" i="14"/>
  <c r="O69" i="14"/>
  <c r="X68" i="14"/>
  <c r="W68" i="14"/>
  <c r="V68" i="14"/>
  <c r="U68" i="14"/>
  <c r="T68" i="14"/>
  <c r="S68" i="14"/>
  <c r="R68" i="14"/>
  <c r="Q68" i="14"/>
  <c r="P68" i="14"/>
  <c r="O68" i="14"/>
  <c r="X67" i="14"/>
  <c r="W67" i="14"/>
  <c r="V67" i="14"/>
  <c r="U67" i="14"/>
  <c r="T67" i="14"/>
  <c r="S67" i="14"/>
  <c r="R67" i="14"/>
  <c r="Q67" i="14"/>
  <c r="P67" i="14"/>
  <c r="O67" i="14"/>
  <c r="X66" i="14"/>
  <c r="W66" i="14"/>
  <c r="V66" i="14"/>
  <c r="U66" i="14"/>
  <c r="T66" i="14"/>
  <c r="S66" i="14"/>
  <c r="R66" i="14"/>
  <c r="Q66" i="14"/>
  <c r="P66" i="14"/>
  <c r="O66" i="14"/>
  <c r="X65" i="14"/>
  <c r="W65" i="14"/>
  <c r="V65" i="14"/>
  <c r="U65" i="14"/>
  <c r="T65" i="14"/>
  <c r="S65" i="14"/>
  <c r="R65" i="14"/>
  <c r="Q65" i="14"/>
  <c r="P65" i="14"/>
  <c r="O65" i="14"/>
  <c r="X64" i="14"/>
  <c r="W64" i="14"/>
  <c r="V64" i="14"/>
  <c r="U64" i="14"/>
  <c r="T64" i="14"/>
  <c r="S64" i="14"/>
  <c r="R64" i="14"/>
  <c r="Q64" i="14"/>
  <c r="P64" i="14"/>
  <c r="O64" i="14"/>
  <c r="X62" i="14"/>
  <c r="W62" i="14"/>
  <c r="V62" i="14"/>
  <c r="U62" i="14"/>
  <c r="T62" i="14"/>
  <c r="S62" i="14"/>
  <c r="R62" i="14"/>
  <c r="Q62" i="14"/>
  <c r="P62" i="14"/>
  <c r="O62" i="14"/>
  <c r="X61" i="14"/>
  <c r="W61" i="14"/>
  <c r="V61" i="14"/>
  <c r="U61" i="14"/>
  <c r="T61" i="14"/>
  <c r="S61" i="14"/>
  <c r="R61" i="14"/>
  <c r="Q61" i="14"/>
  <c r="P61" i="14"/>
  <c r="O61" i="14"/>
  <c r="X60" i="14"/>
  <c r="W60" i="14"/>
  <c r="V60" i="14"/>
  <c r="U60" i="14"/>
  <c r="T60" i="14"/>
  <c r="S60" i="14"/>
  <c r="R60" i="14"/>
  <c r="Q60" i="14"/>
  <c r="P60" i="14"/>
  <c r="O60" i="14"/>
  <c r="X59" i="14"/>
  <c r="W59" i="14"/>
  <c r="V59" i="14"/>
  <c r="U59" i="14"/>
  <c r="T59" i="14"/>
  <c r="S59" i="14"/>
  <c r="R59" i="14"/>
  <c r="Q59" i="14"/>
  <c r="P59" i="14"/>
  <c r="O59" i="14"/>
  <c r="X58" i="14"/>
  <c r="W58" i="14"/>
  <c r="V58" i="14"/>
  <c r="U58" i="14"/>
  <c r="T58" i="14"/>
  <c r="S58" i="14"/>
  <c r="R58" i="14"/>
  <c r="Q58" i="14"/>
  <c r="P58" i="14"/>
  <c r="O58" i="14"/>
  <c r="X57" i="14"/>
  <c r="W57" i="14"/>
  <c r="V57" i="14"/>
  <c r="U57" i="14"/>
  <c r="T57" i="14"/>
  <c r="S57" i="14"/>
  <c r="R57" i="14"/>
  <c r="Q57" i="14"/>
  <c r="P57" i="14"/>
  <c r="O57" i="14"/>
  <c r="X56" i="14"/>
  <c r="W56" i="14"/>
  <c r="V56" i="14"/>
  <c r="U56" i="14"/>
  <c r="T56" i="14"/>
  <c r="S56" i="14"/>
  <c r="R56" i="14"/>
  <c r="Q56" i="14"/>
  <c r="P56" i="14"/>
  <c r="O56" i="14"/>
  <c r="X54" i="14"/>
  <c r="W54" i="14"/>
  <c r="V54" i="14"/>
  <c r="U54" i="14"/>
  <c r="T54" i="14"/>
  <c r="S54" i="14"/>
  <c r="R54" i="14"/>
  <c r="Q54" i="14"/>
  <c r="P54" i="14"/>
  <c r="O54" i="14"/>
  <c r="X53" i="14"/>
  <c r="W53" i="14"/>
  <c r="V53" i="14"/>
  <c r="U53" i="14"/>
  <c r="T53" i="14"/>
  <c r="S53" i="14"/>
  <c r="R53" i="14"/>
  <c r="Q53" i="14"/>
  <c r="P53" i="14"/>
  <c r="O53" i="14"/>
  <c r="X52" i="14"/>
  <c r="W52" i="14"/>
  <c r="V52" i="14"/>
  <c r="U52" i="14"/>
  <c r="T52" i="14"/>
  <c r="S52" i="14"/>
  <c r="R52" i="14"/>
  <c r="Q52" i="14"/>
  <c r="P52" i="14"/>
  <c r="O52" i="14"/>
  <c r="X50" i="14"/>
  <c r="W50" i="14"/>
  <c r="V50" i="14"/>
  <c r="U50" i="14"/>
  <c r="T50" i="14"/>
  <c r="S50" i="14"/>
  <c r="R50" i="14"/>
  <c r="Q50" i="14"/>
  <c r="P50" i="14"/>
  <c r="O50" i="14"/>
  <c r="X49" i="14"/>
  <c r="W49" i="14"/>
  <c r="V49" i="14"/>
  <c r="U49" i="14"/>
  <c r="T49" i="14"/>
  <c r="S49" i="14"/>
  <c r="R49" i="14"/>
  <c r="Q49" i="14"/>
  <c r="P49" i="14"/>
  <c r="O49" i="14"/>
  <c r="X47" i="14"/>
  <c r="W47" i="14"/>
  <c r="V47" i="14"/>
  <c r="U47" i="14"/>
  <c r="T47" i="14"/>
  <c r="S47" i="14"/>
  <c r="R47" i="14"/>
  <c r="Q47" i="14"/>
  <c r="P47" i="14"/>
  <c r="O47" i="14"/>
  <c r="X46" i="14"/>
  <c r="W46" i="14"/>
  <c r="V46" i="14"/>
  <c r="U46" i="14"/>
  <c r="T46" i="14"/>
  <c r="S46" i="14"/>
  <c r="R46" i="14"/>
  <c r="Q46" i="14"/>
  <c r="P46" i="14"/>
  <c r="O46" i="14"/>
  <c r="X45" i="14"/>
  <c r="W45" i="14"/>
  <c r="V45" i="14"/>
  <c r="U45" i="14"/>
  <c r="T45" i="14"/>
  <c r="S45" i="14"/>
  <c r="R45" i="14"/>
  <c r="Q45" i="14"/>
  <c r="P45" i="14"/>
  <c r="O45" i="14"/>
  <c r="X43" i="14"/>
  <c r="W43" i="14"/>
  <c r="V43" i="14"/>
  <c r="U43" i="14"/>
  <c r="T43" i="14"/>
  <c r="S43" i="14"/>
  <c r="R43" i="14"/>
  <c r="Q43" i="14"/>
  <c r="P43" i="14"/>
  <c r="O43" i="14"/>
  <c r="X42" i="14"/>
  <c r="W42" i="14"/>
  <c r="V42" i="14"/>
  <c r="U42" i="14"/>
  <c r="T42" i="14"/>
  <c r="S42" i="14"/>
  <c r="R42" i="14"/>
  <c r="Q42" i="14"/>
  <c r="P42" i="14"/>
  <c r="O42" i="14"/>
  <c r="X40" i="14"/>
  <c r="W40" i="14"/>
  <c r="V40" i="14"/>
  <c r="U40" i="14"/>
  <c r="T40" i="14"/>
  <c r="S40" i="14"/>
  <c r="R40" i="14"/>
  <c r="Q40" i="14"/>
  <c r="P40" i="14"/>
  <c r="O40" i="14"/>
  <c r="C39" i="14"/>
  <c r="X36" i="14"/>
  <c r="W36" i="14"/>
  <c r="V36" i="14"/>
  <c r="U36" i="14"/>
  <c r="T36" i="14"/>
  <c r="S36" i="14"/>
  <c r="R36" i="14"/>
  <c r="Q36" i="14"/>
  <c r="P36" i="14"/>
  <c r="O36" i="14"/>
  <c r="X34" i="14"/>
  <c r="W34" i="14"/>
  <c r="V34" i="14"/>
  <c r="U34" i="14"/>
  <c r="T34" i="14"/>
  <c r="S34" i="14"/>
  <c r="R34" i="14"/>
  <c r="Q34" i="14"/>
  <c r="P34" i="14"/>
  <c r="O34" i="14"/>
  <c r="L32" i="14"/>
  <c r="K32" i="14"/>
  <c r="J32" i="14"/>
  <c r="I32" i="14"/>
  <c r="H32" i="14"/>
  <c r="G32" i="14"/>
  <c r="F32" i="14"/>
  <c r="E32" i="14"/>
  <c r="D32" i="14"/>
  <c r="C32" i="14"/>
  <c r="X31" i="14"/>
  <c r="W31" i="14"/>
  <c r="V31" i="14"/>
  <c r="U31" i="14"/>
  <c r="T31" i="14"/>
  <c r="S31" i="14"/>
  <c r="R31" i="14"/>
  <c r="Q31" i="14"/>
  <c r="P31" i="14"/>
  <c r="O31" i="14"/>
  <c r="X30" i="14"/>
  <c r="W30" i="14"/>
  <c r="V30" i="14"/>
  <c r="U30" i="14"/>
  <c r="T30" i="14"/>
  <c r="S30" i="14"/>
  <c r="R30" i="14"/>
  <c r="Q30" i="14"/>
  <c r="P30" i="14"/>
  <c r="O30" i="14"/>
  <c r="J29" i="14"/>
  <c r="R28" i="14"/>
  <c r="L28" i="14"/>
  <c r="K28" i="14"/>
  <c r="J28" i="14"/>
  <c r="I28" i="14"/>
  <c r="H28" i="14"/>
  <c r="G28" i="14"/>
  <c r="S28" i="14" s="1"/>
  <c r="F28" i="14"/>
  <c r="E28" i="14"/>
  <c r="D28" i="14"/>
  <c r="C28" i="14"/>
  <c r="X27" i="14"/>
  <c r="W27" i="14"/>
  <c r="V27" i="14"/>
  <c r="U27" i="14"/>
  <c r="T27" i="14"/>
  <c r="S27" i="14"/>
  <c r="R27" i="14"/>
  <c r="Q27" i="14"/>
  <c r="P27" i="14"/>
  <c r="O27" i="14"/>
  <c r="X26" i="14"/>
  <c r="W26" i="14"/>
  <c r="V26" i="14"/>
  <c r="U26" i="14"/>
  <c r="T26" i="14"/>
  <c r="S26" i="14"/>
  <c r="R26" i="14"/>
  <c r="Q26" i="14"/>
  <c r="P26" i="14"/>
  <c r="O26" i="14"/>
  <c r="X25" i="14"/>
  <c r="W25" i="14"/>
  <c r="V25" i="14"/>
  <c r="U25" i="14"/>
  <c r="T25" i="14"/>
  <c r="S25" i="14"/>
  <c r="R25" i="14"/>
  <c r="Q25" i="14"/>
  <c r="P25" i="14"/>
  <c r="O25" i="14"/>
  <c r="K24" i="14"/>
  <c r="J24" i="14"/>
  <c r="I24" i="14"/>
  <c r="F24" i="14"/>
  <c r="C24" i="14"/>
  <c r="X23" i="14"/>
  <c r="W23" i="14"/>
  <c r="V23" i="14"/>
  <c r="U23" i="14"/>
  <c r="T23" i="14"/>
  <c r="S23" i="14"/>
  <c r="R23" i="14"/>
  <c r="Q23" i="14"/>
  <c r="P23" i="14"/>
  <c r="O23" i="14"/>
  <c r="X22" i="14"/>
  <c r="W22" i="14"/>
  <c r="V22" i="14"/>
  <c r="U22" i="14"/>
  <c r="T22" i="14"/>
  <c r="S22" i="14"/>
  <c r="R22" i="14"/>
  <c r="Q22" i="14"/>
  <c r="P22" i="14"/>
  <c r="O22" i="14"/>
  <c r="X21" i="14"/>
  <c r="W21" i="14"/>
  <c r="V21" i="14"/>
  <c r="U21" i="14"/>
  <c r="T21" i="14"/>
  <c r="S21" i="14"/>
  <c r="R21" i="14"/>
  <c r="Q21" i="14"/>
  <c r="P21" i="14"/>
  <c r="O21" i="14"/>
  <c r="X20" i="14"/>
  <c r="W20" i="14"/>
  <c r="V20" i="14"/>
  <c r="U20" i="14"/>
  <c r="T20" i="14"/>
  <c r="S20" i="14"/>
  <c r="R20" i="14"/>
  <c r="Q20" i="14"/>
  <c r="P20" i="14"/>
  <c r="O20" i="14"/>
  <c r="L19" i="14"/>
  <c r="L24" i="14" s="1"/>
  <c r="K19" i="14"/>
  <c r="J19" i="14"/>
  <c r="I19" i="14"/>
  <c r="H19" i="14"/>
  <c r="G19" i="14"/>
  <c r="F19" i="14"/>
  <c r="E19" i="14"/>
  <c r="E24" i="14" s="1"/>
  <c r="D19" i="14"/>
  <c r="D24" i="14" s="1"/>
  <c r="C19" i="14"/>
  <c r="X18" i="14"/>
  <c r="W18" i="14"/>
  <c r="V18" i="14"/>
  <c r="U18" i="14"/>
  <c r="T18" i="14"/>
  <c r="S18" i="14"/>
  <c r="R18" i="14"/>
  <c r="Q18" i="14"/>
  <c r="P18" i="14"/>
  <c r="O18" i="14"/>
  <c r="X17" i="14"/>
  <c r="W17" i="14"/>
  <c r="V17" i="14"/>
  <c r="U17" i="14"/>
  <c r="T17" i="14"/>
  <c r="S17" i="14"/>
  <c r="R17" i="14"/>
  <c r="Q17" i="14"/>
  <c r="P17" i="14"/>
  <c r="O17" i="14"/>
  <c r="X16" i="14"/>
  <c r="W16" i="14"/>
  <c r="V16" i="14"/>
  <c r="U16" i="14"/>
  <c r="T16" i="14"/>
  <c r="S16" i="14"/>
  <c r="R16" i="14"/>
  <c r="Q16" i="14"/>
  <c r="P16" i="14"/>
  <c r="O16" i="14"/>
  <c r="X15" i="14"/>
  <c r="W15" i="14"/>
  <c r="V15" i="14"/>
  <c r="U15" i="14"/>
  <c r="T15" i="14"/>
  <c r="S15" i="14"/>
  <c r="R15" i="14"/>
  <c r="Q15" i="14"/>
  <c r="P15" i="14"/>
  <c r="O15" i="14"/>
  <c r="J14" i="14"/>
  <c r="G14" i="14"/>
  <c r="F14" i="14"/>
  <c r="E14" i="14"/>
  <c r="X13" i="14"/>
  <c r="W13" i="14"/>
  <c r="V13" i="14"/>
  <c r="U13" i="14"/>
  <c r="T13" i="14"/>
  <c r="S13" i="14"/>
  <c r="R13" i="14"/>
  <c r="Q13" i="14"/>
  <c r="P13" i="14"/>
  <c r="O13" i="14"/>
  <c r="X12" i="14"/>
  <c r="W12" i="14"/>
  <c r="V12" i="14"/>
  <c r="U12" i="14"/>
  <c r="T12" i="14"/>
  <c r="S12" i="14"/>
  <c r="R12" i="14"/>
  <c r="Q12" i="14"/>
  <c r="P12" i="14"/>
  <c r="O12" i="14"/>
  <c r="L11" i="14"/>
  <c r="K11" i="14"/>
  <c r="J11" i="14"/>
  <c r="I11" i="14"/>
  <c r="I14" i="14" s="1"/>
  <c r="H11" i="14"/>
  <c r="H14" i="14" s="1"/>
  <c r="G11" i="14"/>
  <c r="S11" i="14" s="1"/>
  <c r="F11" i="14"/>
  <c r="E11" i="14"/>
  <c r="D11" i="14"/>
  <c r="C11" i="14"/>
  <c r="X10" i="14"/>
  <c r="W10" i="14"/>
  <c r="V10" i="14"/>
  <c r="U10" i="14"/>
  <c r="T10" i="14"/>
  <c r="S10" i="14"/>
  <c r="R10" i="14"/>
  <c r="Q10" i="14"/>
  <c r="P10" i="14"/>
  <c r="O10" i="14"/>
  <c r="X9" i="14"/>
  <c r="W9" i="14"/>
  <c r="V9" i="14"/>
  <c r="U9" i="14"/>
  <c r="T9" i="14"/>
  <c r="S9" i="14"/>
  <c r="R9" i="14"/>
  <c r="Q9" i="14"/>
  <c r="P9" i="14"/>
  <c r="O9" i="14"/>
  <c r="X8" i="14"/>
  <c r="W8" i="14"/>
  <c r="V8" i="14"/>
  <c r="U8" i="14"/>
  <c r="T8" i="14"/>
  <c r="S8" i="14"/>
  <c r="R8" i="14"/>
  <c r="Q8" i="14"/>
  <c r="P8" i="14"/>
  <c r="O8" i="14"/>
  <c r="O6" i="14"/>
  <c r="O39" i="14" s="1"/>
  <c r="C6" i="14"/>
  <c r="X5" i="14"/>
  <c r="W5" i="14"/>
  <c r="V5" i="14"/>
  <c r="U5" i="14"/>
  <c r="T5" i="14"/>
  <c r="S5" i="14"/>
  <c r="R5" i="14"/>
  <c r="Q5" i="14"/>
  <c r="P5" i="14"/>
  <c r="D2" i="14"/>
  <c r="H1" i="14"/>
  <c r="X73" i="13"/>
  <c r="W73" i="13"/>
  <c r="V73" i="13"/>
  <c r="U73" i="13"/>
  <c r="T73" i="13"/>
  <c r="S73" i="13"/>
  <c r="R73" i="13"/>
  <c r="Q73" i="13"/>
  <c r="P73" i="13"/>
  <c r="O73" i="13"/>
  <c r="X72" i="13"/>
  <c r="W72" i="13"/>
  <c r="V72" i="13"/>
  <c r="U72" i="13"/>
  <c r="T72" i="13"/>
  <c r="S72" i="13"/>
  <c r="R72" i="13"/>
  <c r="Q72" i="13"/>
  <c r="P72" i="13"/>
  <c r="O72" i="13"/>
  <c r="X70" i="13"/>
  <c r="W70" i="13"/>
  <c r="V70" i="13"/>
  <c r="U70" i="13"/>
  <c r="T70" i="13"/>
  <c r="S70" i="13"/>
  <c r="R70" i="13"/>
  <c r="Q70" i="13"/>
  <c r="P70" i="13"/>
  <c r="O70" i="13"/>
  <c r="X69" i="13"/>
  <c r="W69" i="13"/>
  <c r="V69" i="13"/>
  <c r="U69" i="13"/>
  <c r="T69" i="13"/>
  <c r="S69" i="13"/>
  <c r="R69" i="13"/>
  <c r="Q69" i="13"/>
  <c r="P69" i="13"/>
  <c r="O69" i="13"/>
  <c r="X68" i="13"/>
  <c r="W68" i="13"/>
  <c r="V68" i="13"/>
  <c r="U68" i="13"/>
  <c r="T68" i="13"/>
  <c r="S68" i="13"/>
  <c r="R68" i="13"/>
  <c r="Q68" i="13"/>
  <c r="P68" i="13"/>
  <c r="O68" i="13"/>
  <c r="X67" i="13"/>
  <c r="W67" i="13"/>
  <c r="V67" i="13"/>
  <c r="U67" i="13"/>
  <c r="T67" i="13"/>
  <c r="S67" i="13"/>
  <c r="R67" i="13"/>
  <c r="Q67" i="13"/>
  <c r="P67" i="13"/>
  <c r="O67" i="13"/>
  <c r="X66" i="13"/>
  <c r="W66" i="13"/>
  <c r="V66" i="13"/>
  <c r="U66" i="13"/>
  <c r="T66" i="13"/>
  <c r="S66" i="13"/>
  <c r="R66" i="13"/>
  <c r="Q66" i="13"/>
  <c r="P66" i="13"/>
  <c r="O66" i="13"/>
  <c r="X65" i="13"/>
  <c r="W65" i="13"/>
  <c r="V65" i="13"/>
  <c r="U65" i="13"/>
  <c r="T65" i="13"/>
  <c r="S65" i="13"/>
  <c r="R65" i="13"/>
  <c r="Q65" i="13"/>
  <c r="P65" i="13"/>
  <c r="O65" i="13"/>
  <c r="X64" i="13"/>
  <c r="W64" i="13"/>
  <c r="V64" i="13"/>
  <c r="U64" i="13"/>
  <c r="T64" i="13"/>
  <c r="S64" i="13"/>
  <c r="R64" i="13"/>
  <c r="Q64" i="13"/>
  <c r="P64" i="13"/>
  <c r="O64" i="13"/>
  <c r="X62" i="13"/>
  <c r="W62" i="13"/>
  <c r="V62" i="13"/>
  <c r="U62" i="13"/>
  <c r="T62" i="13"/>
  <c r="S62" i="13"/>
  <c r="R62" i="13"/>
  <c r="Q62" i="13"/>
  <c r="P62" i="13"/>
  <c r="O62" i="13"/>
  <c r="X61" i="13"/>
  <c r="W61" i="13"/>
  <c r="V61" i="13"/>
  <c r="U61" i="13"/>
  <c r="T61" i="13"/>
  <c r="S61" i="13"/>
  <c r="R61" i="13"/>
  <c r="Q61" i="13"/>
  <c r="P61" i="13"/>
  <c r="O61" i="13"/>
  <c r="X60" i="13"/>
  <c r="W60" i="13"/>
  <c r="V60" i="13"/>
  <c r="U60" i="13"/>
  <c r="T60" i="13"/>
  <c r="S60" i="13"/>
  <c r="R60" i="13"/>
  <c r="Q60" i="13"/>
  <c r="P60" i="13"/>
  <c r="O60" i="13"/>
  <c r="X59" i="13"/>
  <c r="W59" i="13"/>
  <c r="V59" i="13"/>
  <c r="U59" i="13"/>
  <c r="T59" i="13"/>
  <c r="S59" i="13"/>
  <c r="R59" i="13"/>
  <c r="Q59" i="13"/>
  <c r="P59" i="13"/>
  <c r="O59" i="13"/>
  <c r="X58" i="13"/>
  <c r="W58" i="13"/>
  <c r="V58" i="13"/>
  <c r="U58" i="13"/>
  <c r="T58" i="13"/>
  <c r="S58" i="13"/>
  <c r="R58" i="13"/>
  <c r="Q58" i="13"/>
  <c r="P58" i="13"/>
  <c r="O58" i="13"/>
  <c r="X57" i="13"/>
  <c r="W57" i="13"/>
  <c r="V57" i="13"/>
  <c r="U57" i="13"/>
  <c r="T57" i="13"/>
  <c r="S57" i="13"/>
  <c r="R57" i="13"/>
  <c r="Q57" i="13"/>
  <c r="P57" i="13"/>
  <c r="O57" i="13"/>
  <c r="X56" i="13"/>
  <c r="W56" i="13"/>
  <c r="V56" i="13"/>
  <c r="U56" i="13"/>
  <c r="T56" i="13"/>
  <c r="S56" i="13"/>
  <c r="R56" i="13"/>
  <c r="Q56" i="13"/>
  <c r="P56" i="13"/>
  <c r="O56" i="13"/>
  <c r="X54" i="13"/>
  <c r="W54" i="13"/>
  <c r="V54" i="13"/>
  <c r="U54" i="13"/>
  <c r="T54" i="13"/>
  <c r="S54" i="13"/>
  <c r="R54" i="13"/>
  <c r="Q54" i="13"/>
  <c r="P54" i="13"/>
  <c r="O54" i="13"/>
  <c r="X53" i="13"/>
  <c r="W53" i="13"/>
  <c r="V53" i="13"/>
  <c r="U53" i="13"/>
  <c r="T53" i="13"/>
  <c r="S53" i="13"/>
  <c r="R53" i="13"/>
  <c r="Q53" i="13"/>
  <c r="P53" i="13"/>
  <c r="O53" i="13"/>
  <c r="X52" i="13"/>
  <c r="W52" i="13"/>
  <c r="V52" i="13"/>
  <c r="U52" i="13"/>
  <c r="T52" i="13"/>
  <c r="S52" i="13"/>
  <c r="R52" i="13"/>
  <c r="Q52" i="13"/>
  <c r="P52" i="13"/>
  <c r="O52" i="13"/>
  <c r="X50" i="13"/>
  <c r="W50" i="13"/>
  <c r="V50" i="13"/>
  <c r="U50" i="13"/>
  <c r="T50" i="13"/>
  <c r="S50" i="13"/>
  <c r="R50" i="13"/>
  <c r="Q50" i="13"/>
  <c r="P50" i="13"/>
  <c r="O50" i="13"/>
  <c r="X49" i="13"/>
  <c r="W49" i="13"/>
  <c r="V49" i="13"/>
  <c r="U49" i="13"/>
  <c r="T49" i="13"/>
  <c r="S49" i="13"/>
  <c r="R49" i="13"/>
  <c r="Q49" i="13"/>
  <c r="P49" i="13"/>
  <c r="O49" i="13"/>
  <c r="X47" i="13"/>
  <c r="W47" i="13"/>
  <c r="V47" i="13"/>
  <c r="U47" i="13"/>
  <c r="T47" i="13"/>
  <c r="S47" i="13"/>
  <c r="R47" i="13"/>
  <c r="Q47" i="13"/>
  <c r="P47" i="13"/>
  <c r="O47" i="13"/>
  <c r="X46" i="13"/>
  <c r="W46" i="13"/>
  <c r="V46" i="13"/>
  <c r="U46" i="13"/>
  <c r="T46" i="13"/>
  <c r="S46" i="13"/>
  <c r="R46" i="13"/>
  <c r="Q46" i="13"/>
  <c r="P46" i="13"/>
  <c r="O46" i="13"/>
  <c r="X45" i="13"/>
  <c r="W45" i="13"/>
  <c r="V45" i="13"/>
  <c r="U45" i="13"/>
  <c r="T45" i="13"/>
  <c r="S45" i="13"/>
  <c r="R45" i="13"/>
  <c r="Q45" i="13"/>
  <c r="P45" i="13"/>
  <c r="O45" i="13"/>
  <c r="X43" i="13"/>
  <c r="W43" i="13"/>
  <c r="V43" i="13"/>
  <c r="U43" i="13"/>
  <c r="T43" i="13"/>
  <c r="S43" i="13"/>
  <c r="R43" i="13"/>
  <c r="Q43" i="13"/>
  <c r="P43" i="13"/>
  <c r="O43" i="13"/>
  <c r="X42" i="13"/>
  <c r="W42" i="13"/>
  <c r="V42" i="13"/>
  <c r="U42" i="13"/>
  <c r="T42" i="13"/>
  <c r="S42" i="13"/>
  <c r="R42" i="13"/>
  <c r="Q42" i="13"/>
  <c r="P42" i="13"/>
  <c r="O42" i="13"/>
  <c r="X40" i="13"/>
  <c r="W40" i="13"/>
  <c r="V40" i="13"/>
  <c r="U40" i="13"/>
  <c r="T40" i="13"/>
  <c r="S40" i="13"/>
  <c r="R40" i="13"/>
  <c r="Q40" i="13"/>
  <c r="P40" i="13"/>
  <c r="O40" i="13"/>
  <c r="O39" i="13"/>
  <c r="X36" i="13"/>
  <c r="W36" i="13"/>
  <c r="V36" i="13"/>
  <c r="U36" i="13"/>
  <c r="T36" i="13"/>
  <c r="S36" i="13"/>
  <c r="R36" i="13"/>
  <c r="Q36" i="13"/>
  <c r="P36" i="13"/>
  <c r="O36" i="13"/>
  <c r="X34" i="13"/>
  <c r="W34" i="13"/>
  <c r="V34" i="13"/>
  <c r="U34" i="13"/>
  <c r="T34" i="13"/>
  <c r="S34" i="13"/>
  <c r="R34" i="13"/>
  <c r="Q34" i="13"/>
  <c r="P34" i="13"/>
  <c r="O34" i="13"/>
  <c r="L32" i="13"/>
  <c r="K32" i="13"/>
  <c r="J32" i="13"/>
  <c r="I32" i="13"/>
  <c r="H32" i="13"/>
  <c r="G32" i="13"/>
  <c r="F32" i="13"/>
  <c r="R32" i="13" s="1"/>
  <c r="E32" i="13"/>
  <c r="D32" i="13"/>
  <c r="C32" i="13"/>
  <c r="X31" i="13"/>
  <c r="W31" i="13"/>
  <c r="V31" i="13"/>
  <c r="U31" i="13"/>
  <c r="T31" i="13"/>
  <c r="S31" i="13"/>
  <c r="R31" i="13"/>
  <c r="Q31" i="13"/>
  <c r="P31" i="13"/>
  <c r="O31" i="13"/>
  <c r="X30" i="13"/>
  <c r="W30" i="13"/>
  <c r="V30" i="13"/>
  <c r="U30" i="13"/>
  <c r="T30" i="13"/>
  <c r="S30" i="13"/>
  <c r="R30" i="13"/>
  <c r="Q30" i="13"/>
  <c r="P30" i="13"/>
  <c r="O30" i="13"/>
  <c r="L28" i="13"/>
  <c r="K28" i="13"/>
  <c r="J28" i="13"/>
  <c r="I28" i="13"/>
  <c r="H28" i="13"/>
  <c r="G28" i="13"/>
  <c r="F28" i="13"/>
  <c r="E28" i="13"/>
  <c r="D28" i="13"/>
  <c r="C28" i="13"/>
  <c r="X27" i="13"/>
  <c r="W27" i="13"/>
  <c r="V27" i="13"/>
  <c r="U27" i="13"/>
  <c r="T27" i="13"/>
  <c r="S27" i="13"/>
  <c r="R27" i="13"/>
  <c r="Q27" i="13"/>
  <c r="P27" i="13"/>
  <c r="O27" i="13"/>
  <c r="X26" i="13"/>
  <c r="W26" i="13"/>
  <c r="V26" i="13"/>
  <c r="U26" i="13"/>
  <c r="T26" i="13"/>
  <c r="S26" i="13"/>
  <c r="R26" i="13"/>
  <c r="Q26" i="13"/>
  <c r="P26" i="13"/>
  <c r="O26" i="13"/>
  <c r="X25" i="13"/>
  <c r="W25" i="13"/>
  <c r="V25" i="13"/>
  <c r="U25" i="13"/>
  <c r="T25" i="13"/>
  <c r="S25" i="13"/>
  <c r="R25" i="13"/>
  <c r="Q25" i="13"/>
  <c r="P25" i="13"/>
  <c r="O25" i="13"/>
  <c r="X24" i="13"/>
  <c r="G24" i="13"/>
  <c r="F24" i="13"/>
  <c r="E24" i="13"/>
  <c r="X23" i="13"/>
  <c r="W23" i="13"/>
  <c r="V23" i="13"/>
  <c r="U23" i="13"/>
  <c r="T23" i="13"/>
  <c r="S23" i="13"/>
  <c r="R23" i="13"/>
  <c r="Q23" i="13"/>
  <c r="P23" i="13"/>
  <c r="O23" i="13"/>
  <c r="X22" i="13"/>
  <c r="W22" i="13"/>
  <c r="V22" i="13"/>
  <c r="U22" i="13"/>
  <c r="T22" i="13"/>
  <c r="S22" i="13"/>
  <c r="R22" i="13"/>
  <c r="Q22" i="13"/>
  <c r="P22" i="13"/>
  <c r="O22" i="13"/>
  <c r="X21" i="13"/>
  <c r="W21" i="13"/>
  <c r="V21" i="13"/>
  <c r="U21" i="13"/>
  <c r="T21" i="13"/>
  <c r="S21" i="13"/>
  <c r="R21" i="13"/>
  <c r="Q21" i="13"/>
  <c r="P21" i="13"/>
  <c r="O21" i="13"/>
  <c r="X20" i="13"/>
  <c r="W20" i="13"/>
  <c r="V20" i="13"/>
  <c r="U20" i="13"/>
  <c r="T20" i="13"/>
  <c r="S20" i="13"/>
  <c r="R20" i="13"/>
  <c r="Q20" i="13"/>
  <c r="P20" i="13"/>
  <c r="O20" i="13"/>
  <c r="L19" i="13"/>
  <c r="L24" i="13" s="1"/>
  <c r="K19" i="13"/>
  <c r="J19" i="13"/>
  <c r="J24" i="13" s="1"/>
  <c r="I19" i="13"/>
  <c r="I24" i="13" s="1"/>
  <c r="H19" i="13"/>
  <c r="H24" i="13" s="1"/>
  <c r="G19" i="13"/>
  <c r="F19" i="13"/>
  <c r="E19" i="13"/>
  <c r="D19" i="13"/>
  <c r="D24" i="13" s="1"/>
  <c r="P24" i="13" s="1"/>
  <c r="C19" i="13"/>
  <c r="X18" i="13"/>
  <c r="W18" i="13"/>
  <c r="V18" i="13"/>
  <c r="U18" i="13"/>
  <c r="T18" i="13"/>
  <c r="S18" i="13"/>
  <c r="R18" i="13"/>
  <c r="Q18" i="13"/>
  <c r="P18" i="13"/>
  <c r="O18" i="13"/>
  <c r="X17" i="13"/>
  <c r="W17" i="13"/>
  <c r="V17" i="13"/>
  <c r="U17" i="13"/>
  <c r="T17" i="13"/>
  <c r="S17" i="13"/>
  <c r="R17" i="13"/>
  <c r="Q17" i="13"/>
  <c r="P17" i="13"/>
  <c r="O17" i="13"/>
  <c r="X16" i="13"/>
  <c r="W16" i="13"/>
  <c r="V16" i="13"/>
  <c r="U16" i="13"/>
  <c r="T16" i="13"/>
  <c r="S16" i="13"/>
  <c r="R16" i="13"/>
  <c r="Q16" i="13"/>
  <c r="P16" i="13"/>
  <c r="O16" i="13"/>
  <c r="X15" i="13"/>
  <c r="W15" i="13"/>
  <c r="V15" i="13"/>
  <c r="U15" i="13"/>
  <c r="T15" i="13"/>
  <c r="S15" i="13"/>
  <c r="R15" i="13"/>
  <c r="Q15" i="13"/>
  <c r="P15" i="13"/>
  <c r="O15" i="13"/>
  <c r="K14" i="13"/>
  <c r="J14" i="13"/>
  <c r="I14" i="13"/>
  <c r="H14" i="13"/>
  <c r="C14" i="13"/>
  <c r="X13" i="13"/>
  <c r="W13" i="13"/>
  <c r="V13" i="13"/>
  <c r="U13" i="13"/>
  <c r="T13" i="13"/>
  <c r="S13" i="13"/>
  <c r="R13" i="13"/>
  <c r="Q13" i="13"/>
  <c r="P13" i="13"/>
  <c r="O13" i="13"/>
  <c r="X12" i="13"/>
  <c r="W12" i="13"/>
  <c r="V12" i="13"/>
  <c r="U12" i="13"/>
  <c r="T12" i="13"/>
  <c r="S12" i="13"/>
  <c r="R12" i="13"/>
  <c r="Q12" i="13"/>
  <c r="P12" i="13"/>
  <c r="O12" i="13"/>
  <c r="O11" i="13"/>
  <c r="L11" i="13"/>
  <c r="L14" i="13" s="1"/>
  <c r="K11" i="13"/>
  <c r="J11" i="13"/>
  <c r="I11" i="13"/>
  <c r="H11" i="13"/>
  <c r="G11" i="13"/>
  <c r="F11" i="13"/>
  <c r="F14" i="13" s="1"/>
  <c r="F29" i="13" s="1"/>
  <c r="E11" i="13"/>
  <c r="E14" i="13" s="1"/>
  <c r="D11" i="13"/>
  <c r="D14" i="13" s="1"/>
  <c r="C11" i="13"/>
  <c r="X10" i="13"/>
  <c r="W10" i="13"/>
  <c r="V10" i="13"/>
  <c r="U10" i="13"/>
  <c r="T10" i="13"/>
  <c r="S10" i="13"/>
  <c r="R10" i="13"/>
  <c r="Q10" i="13"/>
  <c r="P10" i="13"/>
  <c r="O10" i="13"/>
  <c r="X9" i="13"/>
  <c r="W9" i="13"/>
  <c r="V9" i="13"/>
  <c r="U9" i="13"/>
  <c r="T9" i="13"/>
  <c r="S9" i="13"/>
  <c r="R9" i="13"/>
  <c r="Q9" i="13"/>
  <c r="P9" i="13"/>
  <c r="O9" i="13"/>
  <c r="X8" i="13"/>
  <c r="W8" i="13"/>
  <c r="V8" i="13"/>
  <c r="U8" i="13"/>
  <c r="T8" i="13"/>
  <c r="S8" i="13"/>
  <c r="R8" i="13"/>
  <c r="Q8" i="13"/>
  <c r="P8" i="13"/>
  <c r="O8" i="13"/>
  <c r="O6" i="13"/>
  <c r="C6" i="13"/>
  <c r="C39" i="13" s="1"/>
  <c r="X5" i="13"/>
  <c r="W5" i="13"/>
  <c r="V5" i="13"/>
  <c r="U5" i="13"/>
  <c r="T5" i="13"/>
  <c r="S5" i="13"/>
  <c r="R5" i="13"/>
  <c r="Q5" i="13"/>
  <c r="P5" i="13"/>
  <c r="D2" i="13"/>
  <c r="T1" i="13"/>
  <c r="H1" i="13"/>
  <c r="X73" i="12"/>
  <c r="W73" i="12"/>
  <c r="V73" i="12"/>
  <c r="U73" i="12"/>
  <c r="T73" i="12"/>
  <c r="S73" i="12"/>
  <c r="R73" i="12"/>
  <c r="Q73" i="12"/>
  <c r="P73" i="12"/>
  <c r="O73" i="12"/>
  <c r="X72" i="12"/>
  <c r="W72" i="12"/>
  <c r="V72" i="12"/>
  <c r="U72" i="12"/>
  <c r="T72" i="12"/>
  <c r="S72" i="12"/>
  <c r="R72" i="12"/>
  <c r="Q72" i="12"/>
  <c r="P72" i="12"/>
  <c r="O72" i="12"/>
  <c r="X70" i="12"/>
  <c r="W70" i="12"/>
  <c r="V70" i="12"/>
  <c r="U70" i="12"/>
  <c r="T70" i="12"/>
  <c r="S70" i="12"/>
  <c r="R70" i="12"/>
  <c r="Q70" i="12"/>
  <c r="P70" i="12"/>
  <c r="O70" i="12"/>
  <c r="X69" i="12"/>
  <c r="W69" i="12"/>
  <c r="V69" i="12"/>
  <c r="U69" i="12"/>
  <c r="T69" i="12"/>
  <c r="S69" i="12"/>
  <c r="R69" i="12"/>
  <c r="Q69" i="12"/>
  <c r="P69" i="12"/>
  <c r="O69" i="12"/>
  <c r="X68" i="12"/>
  <c r="W68" i="12"/>
  <c r="V68" i="12"/>
  <c r="U68" i="12"/>
  <c r="T68" i="12"/>
  <c r="S68" i="12"/>
  <c r="R68" i="12"/>
  <c r="Q68" i="12"/>
  <c r="P68" i="12"/>
  <c r="O68" i="12"/>
  <c r="X67" i="12"/>
  <c r="W67" i="12"/>
  <c r="V67" i="12"/>
  <c r="U67" i="12"/>
  <c r="T67" i="12"/>
  <c r="S67" i="12"/>
  <c r="R67" i="12"/>
  <c r="Q67" i="12"/>
  <c r="P67" i="12"/>
  <c r="O67" i="12"/>
  <c r="X66" i="12"/>
  <c r="W66" i="12"/>
  <c r="V66" i="12"/>
  <c r="U66" i="12"/>
  <c r="T66" i="12"/>
  <c r="S66" i="12"/>
  <c r="R66" i="12"/>
  <c r="Q66" i="12"/>
  <c r="P66" i="12"/>
  <c r="O66" i="12"/>
  <c r="X65" i="12"/>
  <c r="W65" i="12"/>
  <c r="V65" i="12"/>
  <c r="U65" i="12"/>
  <c r="T65" i="12"/>
  <c r="S65" i="12"/>
  <c r="R65" i="12"/>
  <c r="Q65" i="12"/>
  <c r="P65" i="12"/>
  <c r="O65" i="12"/>
  <c r="X64" i="12"/>
  <c r="W64" i="12"/>
  <c r="V64" i="12"/>
  <c r="U64" i="12"/>
  <c r="T64" i="12"/>
  <c r="S64" i="12"/>
  <c r="R64" i="12"/>
  <c r="Q64" i="12"/>
  <c r="P64" i="12"/>
  <c r="O64" i="12"/>
  <c r="X62" i="12"/>
  <c r="W62" i="12"/>
  <c r="V62" i="12"/>
  <c r="U62" i="12"/>
  <c r="T62" i="12"/>
  <c r="S62" i="12"/>
  <c r="R62" i="12"/>
  <c r="Q62" i="12"/>
  <c r="P62" i="12"/>
  <c r="O62" i="12"/>
  <c r="X61" i="12"/>
  <c r="W61" i="12"/>
  <c r="V61" i="12"/>
  <c r="U61" i="12"/>
  <c r="T61" i="12"/>
  <c r="S61" i="12"/>
  <c r="R61" i="12"/>
  <c r="Q61" i="12"/>
  <c r="P61" i="12"/>
  <c r="O61" i="12"/>
  <c r="X60" i="12"/>
  <c r="W60" i="12"/>
  <c r="V60" i="12"/>
  <c r="U60" i="12"/>
  <c r="T60" i="12"/>
  <c r="S60" i="12"/>
  <c r="R60" i="12"/>
  <c r="Q60" i="12"/>
  <c r="P60" i="12"/>
  <c r="O60" i="12"/>
  <c r="X59" i="12"/>
  <c r="W59" i="12"/>
  <c r="V59" i="12"/>
  <c r="U59" i="12"/>
  <c r="T59" i="12"/>
  <c r="S59" i="12"/>
  <c r="R59" i="12"/>
  <c r="Q59" i="12"/>
  <c r="P59" i="12"/>
  <c r="O59" i="12"/>
  <c r="X58" i="12"/>
  <c r="W58" i="12"/>
  <c r="V58" i="12"/>
  <c r="U58" i="12"/>
  <c r="T58" i="12"/>
  <c r="S58" i="12"/>
  <c r="R58" i="12"/>
  <c r="Q58" i="12"/>
  <c r="P58" i="12"/>
  <c r="O58" i="12"/>
  <c r="X57" i="12"/>
  <c r="W57" i="12"/>
  <c r="V57" i="12"/>
  <c r="U57" i="12"/>
  <c r="T57" i="12"/>
  <c r="S57" i="12"/>
  <c r="R57" i="12"/>
  <c r="Q57" i="12"/>
  <c r="P57" i="12"/>
  <c r="O57" i="12"/>
  <c r="X56" i="12"/>
  <c r="W56" i="12"/>
  <c r="V56" i="12"/>
  <c r="U56" i="12"/>
  <c r="T56" i="12"/>
  <c r="S56" i="12"/>
  <c r="R56" i="12"/>
  <c r="Q56" i="12"/>
  <c r="P56" i="12"/>
  <c r="O56" i="12"/>
  <c r="X54" i="12"/>
  <c r="W54" i="12"/>
  <c r="V54" i="12"/>
  <c r="U54" i="12"/>
  <c r="T54" i="12"/>
  <c r="S54" i="12"/>
  <c r="R54" i="12"/>
  <c r="Q54" i="12"/>
  <c r="P54" i="12"/>
  <c r="O54" i="12"/>
  <c r="X53" i="12"/>
  <c r="W53" i="12"/>
  <c r="V53" i="12"/>
  <c r="U53" i="12"/>
  <c r="T53" i="12"/>
  <c r="S53" i="12"/>
  <c r="R53" i="12"/>
  <c r="Q53" i="12"/>
  <c r="P53" i="12"/>
  <c r="O53" i="12"/>
  <c r="X52" i="12"/>
  <c r="W52" i="12"/>
  <c r="V52" i="12"/>
  <c r="U52" i="12"/>
  <c r="T52" i="12"/>
  <c r="S52" i="12"/>
  <c r="R52" i="12"/>
  <c r="Q52" i="12"/>
  <c r="P52" i="12"/>
  <c r="O52" i="12"/>
  <c r="X50" i="12"/>
  <c r="W50" i="12"/>
  <c r="V50" i="12"/>
  <c r="U50" i="12"/>
  <c r="T50" i="12"/>
  <c r="S50" i="12"/>
  <c r="R50" i="12"/>
  <c r="Q50" i="12"/>
  <c r="P50" i="12"/>
  <c r="O50" i="12"/>
  <c r="X49" i="12"/>
  <c r="W49" i="12"/>
  <c r="V49" i="12"/>
  <c r="U49" i="12"/>
  <c r="T49" i="12"/>
  <c r="S49" i="12"/>
  <c r="R49" i="12"/>
  <c r="Q49" i="12"/>
  <c r="P49" i="12"/>
  <c r="O49" i="12"/>
  <c r="X47" i="12"/>
  <c r="W47" i="12"/>
  <c r="V47" i="12"/>
  <c r="U47" i="12"/>
  <c r="T47" i="12"/>
  <c r="S47" i="12"/>
  <c r="R47" i="12"/>
  <c r="Q47" i="12"/>
  <c r="P47" i="12"/>
  <c r="O47" i="12"/>
  <c r="X46" i="12"/>
  <c r="W46" i="12"/>
  <c r="V46" i="12"/>
  <c r="U46" i="12"/>
  <c r="T46" i="12"/>
  <c r="S46" i="12"/>
  <c r="R46" i="12"/>
  <c r="Q46" i="12"/>
  <c r="P46" i="12"/>
  <c r="O46" i="12"/>
  <c r="X45" i="12"/>
  <c r="W45" i="12"/>
  <c r="V45" i="12"/>
  <c r="U45" i="12"/>
  <c r="T45" i="12"/>
  <c r="S45" i="12"/>
  <c r="R45" i="12"/>
  <c r="Q45" i="12"/>
  <c r="P45" i="12"/>
  <c r="O45" i="12"/>
  <c r="X43" i="12"/>
  <c r="W43" i="12"/>
  <c r="V43" i="12"/>
  <c r="U43" i="12"/>
  <c r="T43" i="12"/>
  <c r="S43" i="12"/>
  <c r="R43" i="12"/>
  <c r="Q43" i="12"/>
  <c r="P43" i="12"/>
  <c r="O43" i="12"/>
  <c r="X42" i="12"/>
  <c r="W42" i="12"/>
  <c r="V42" i="12"/>
  <c r="U42" i="12"/>
  <c r="T42" i="12"/>
  <c r="S42" i="12"/>
  <c r="R42" i="12"/>
  <c r="Q42" i="12"/>
  <c r="P42" i="12"/>
  <c r="O42" i="12"/>
  <c r="X40" i="12"/>
  <c r="W40" i="12"/>
  <c r="V40" i="12"/>
  <c r="U40" i="12"/>
  <c r="T40" i="12"/>
  <c r="S40" i="12"/>
  <c r="R40" i="12"/>
  <c r="Q40" i="12"/>
  <c r="P40" i="12"/>
  <c r="O40" i="12"/>
  <c r="O39" i="12"/>
  <c r="X36" i="12"/>
  <c r="W36" i="12"/>
  <c r="V36" i="12"/>
  <c r="U36" i="12"/>
  <c r="T36" i="12"/>
  <c r="S36" i="12"/>
  <c r="R36" i="12"/>
  <c r="Q36" i="12"/>
  <c r="P36" i="12"/>
  <c r="O36" i="12"/>
  <c r="X34" i="12"/>
  <c r="W34" i="12"/>
  <c r="V34" i="12"/>
  <c r="U34" i="12"/>
  <c r="T34" i="12"/>
  <c r="S34" i="12"/>
  <c r="R34" i="12"/>
  <c r="Q34" i="12"/>
  <c r="P34" i="12"/>
  <c r="O34" i="12"/>
  <c r="L32" i="12"/>
  <c r="K32" i="12"/>
  <c r="J32" i="12"/>
  <c r="I32" i="12"/>
  <c r="H32" i="12"/>
  <c r="G32" i="12"/>
  <c r="S32" i="12" s="1"/>
  <c r="F32" i="12"/>
  <c r="R32" i="12" s="1"/>
  <c r="E32" i="12"/>
  <c r="Q32" i="12" s="1"/>
  <c r="D32" i="12"/>
  <c r="C32" i="12"/>
  <c r="X31" i="12"/>
  <c r="W31" i="12"/>
  <c r="V31" i="12"/>
  <c r="U31" i="12"/>
  <c r="T31" i="12"/>
  <c r="S31" i="12"/>
  <c r="R31" i="12"/>
  <c r="Q31" i="12"/>
  <c r="P31" i="12"/>
  <c r="O31" i="12"/>
  <c r="X30" i="12"/>
  <c r="W30" i="12"/>
  <c r="V30" i="12"/>
  <c r="U30" i="12"/>
  <c r="T30" i="12"/>
  <c r="S30" i="12"/>
  <c r="R30" i="12"/>
  <c r="Q30" i="12"/>
  <c r="P30" i="12"/>
  <c r="O30" i="12"/>
  <c r="T28" i="12"/>
  <c r="S28" i="12"/>
  <c r="R28" i="12"/>
  <c r="Q28" i="12"/>
  <c r="L28" i="12"/>
  <c r="K28" i="12"/>
  <c r="J28" i="12"/>
  <c r="I28" i="12"/>
  <c r="H28" i="12"/>
  <c r="G28" i="12"/>
  <c r="F28" i="12"/>
  <c r="E28" i="12"/>
  <c r="D28" i="12"/>
  <c r="C28" i="12"/>
  <c r="X27" i="12"/>
  <c r="W27" i="12"/>
  <c r="V27" i="12"/>
  <c r="U27" i="12"/>
  <c r="T27" i="12"/>
  <c r="S27" i="12"/>
  <c r="R27" i="12"/>
  <c r="Q27" i="12"/>
  <c r="P27" i="12"/>
  <c r="O27" i="12"/>
  <c r="X26" i="12"/>
  <c r="W26" i="12"/>
  <c r="V26" i="12"/>
  <c r="U26" i="12"/>
  <c r="T26" i="12"/>
  <c r="S26" i="12"/>
  <c r="R26" i="12"/>
  <c r="Q26" i="12"/>
  <c r="P26" i="12"/>
  <c r="O26" i="12"/>
  <c r="X25" i="12"/>
  <c r="W25" i="12"/>
  <c r="V25" i="12"/>
  <c r="U25" i="12"/>
  <c r="T25" i="12"/>
  <c r="S25" i="12"/>
  <c r="R25" i="12"/>
  <c r="Q25" i="12"/>
  <c r="P25" i="12"/>
  <c r="O25" i="12"/>
  <c r="T24" i="12"/>
  <c r="L24" i="12"/>
  <c r="X24" i="12" s="1"/>
  <c r="F24" i="12"/>
  <c r="E24" i="12"/>
  <c r="D24" i="12"/>
  <c r="P24" i="12" s="1"/>
  <c r="X23" i="12"/>
  <c r="W23" i="12"/>
  <c r="V23" i="12"/>
  <c r="U23" i="12"/>
  <c r="T23" i="12"/>
  <c r="S23" i="12"/>
  <c r="R23" i="12"/>
  <c r="Q23" i="12"/>
  <c r="P23" i="12"/>
  <c r="O23" i="12"/>
  <c r="X22" i="12"/>
  <c r="W22" i="12"/>
  <c r="V22" i="12"/>
  <c r="U22" i="12"/>
  <c r="T22" i="12"/>
  <c r="S22" i="12"/>
  <c r="R22" i="12"/>
  <c r="Q22" i="12"/>
  <c r="P22" i="12"/>
  <c r="O22" i="12"/>
  <c r="X21" i="12"/>
  <c r="W21" i="12"/>
  <c r="V21" i="12"/>
  <c r="U21" i="12"/>
  <c r="T21" i="12"/>
  <c r="S21" i="12"/>
  <c r="R21" i="12"/>
  <c r="Q21" i="12"/>
  <c r="P21" i="12"/>
  <c r="O21" i="12"/>
  <c r="X20" i="12"/>
  <c r="W20" i="12"/>
  <c r="V20" i="12"/>
  <c r="U20" i="12"/>
  <c r="T20" i="12"/>
  <c r="S20" i="12"/>
  <c r="R20" i="12"/>
  <c r="Q20" i="12"/>
  <c r="P20" i="12"/>
  <c r="O20" i="12"/>
  <c r="X19" i="12"/>
  <c r="Q19" i="12"/>
  <c r="P19" i="12"/>
  <c r="L19" i="12"/>
  <c r="K19" i="12"/>
  <c r="W19" i="12" s="1"/>
  <c r="J19" i="12"/>
  <c r="I19" i="12"/>
  <c r="H19" i="12"/>
  <c r="H24" i="12" s="1"/>
  <c r="G19" i="12"/>
  <c r="G24" i="12" s="1"/>
  <c r="F19" i="12"/>
  <c r="E19" i="12"/>
  <c r="D19" i="12"/>
  <c r="C19" i="12"/>
  <c r="O19" i="12" s="1"/>
  <c r="X18" i="12"/>
  <c r="W18" i="12"/>
  <c r="V18" i="12"/>
  <c r="U18" i="12"/>
  <c r="T18" i="12"/>
  <c r="S18" i="12"/>
  <c r="R18" i="12"/>
  <c r="Q18" i="12"/>
  <c r="P18" i="12"/>
  <c r="O18" i="12"/>
  <c r="X17" i="12"/>
  <c r="W17" i="12"/>
  <c r="V17" i="12"/>
  <c r="U17" i="12"/>
  <c r="T17" i="12"/>
  <c r="S17" i="12"/>
  <c r="R17" i="12"/>
  <c r="Q17" i="12"/>
  <c r="P17" i="12"/>
  <c r="O17" i="12"/>
  <c r="X16" i="12"/>
  <c r="W16" i="12"/>
  <c r="V16" i="12"/>
  <c r="U16" i="12"/>
  <c r="T16" i="12"/>
  <c r="S16" i="12"/>
  <c r="R16" i="12"/>
  <c r="Q16" i="12"/>
  <c r="P16" i="12"/>
  <c r="O16" i="12"/>
  <c r="X15" i="12"/>
  <c r="W15" i="12"/>
  <c r="V15" i="12"/>
  <c r="U15" i="12"/>
  <c r="T15" i="12"/>
  <c r="S15" i="12"/>
  <c r="R15" i="12"/>
  <c r="Q15" i="12"/>
  <c r="P15" i="12"/>
  <c r="O15" i="12"/>
  <c r="J14" i="12"/>
  <c r="I14" i="12"/>
  <c r="H14" i="12"/>
  <c r="G14" i="12"/>
  <c r="X13" i="12"/>
  <c r="W13" i="12"/>
  <c r="V13" i="12"/>
  <c r="U13" i="12"/>
  <c r="T13" i="12"/>
  <c r="S13" i="12"/>
  <c r="R13" i="12"/>
  <c r="Q13" i="12"/>
  <c r="P13" i="12"/>
  <c r="O13" i="12"/>
  <c r="X12" i="12"/>
  <c r="W12" i="12"/>
  <c r="V12" i="12"/>
  <c r="U12" i="12"/>
  <c r="T12" i="12"/>
  <c r="S12" i="12"/>
  <c r="R12" i="12"/>
  <c r="Q12" i="12"/>
  <c r="P12" i="12"/>
  <c r="O12" i="12"/>
  <c r="U11" i="12"/>
  <c r="T11" i="12"/>
  <c r="L11" i="12"/>
  <c r="L14" i="12" s="1"/>
  <c r="L29" i="12" s="1"/>
  <c r="K11" i="12"/>
  <c r="K14" i="12" s="1"/>
  <c r="J11" i="12"/>
  <c r="I11" i="12"/>
  <c r="H11" i="12"/>
  <c r="G11" i="12"/>
  <c r="S11" i="12" s="1"/>
  <c r="F11" i="12"/>
  <c r="E11" i="12"/>
  <c r="D11" i="12"/>
  <c r="D14" i="12" s="1"/>
  <c r="C11" i="12"/>
  <c r="C14" i="12" s="1"/>
  <c r="X10" i="12"/>
  <c r="W10" i="12"/>
  <c r="V10" i="12"/>
  <c r="U10" i="12"/>
  <c r="T10" i="12"/>
  <c r="S10" i="12"/>
  <c r="R10" i="12"/>
  <c r="Q10" i="12"/>
  <c r="P10" i="12"/>
  <c r="O10" i="12"/>
  <c r="X9" i="12"/>
  <c r="W9" i="12"/>
  <c r="V9" i="12"/>
  <c r="U9" i="12"/>
  <c r="T9" i="12"/>
  <c r="S9" i="12"/>
  <c r="R9" i="12"/>
  <c r="Q9" i="12"/>
  <c r="P9" i="12"/>
  <c r="O9" i="12"/>
  <c r="X8" i="12"/>
  <c r="W8" i="12"/>
  <c r="V8" i="12"/>
  <c r="U8" i="12"/>
  <c r="T8" i="12"/>
  <c r="S8" i="12"/>
  <c r="R8" i="12"/>
  <c r="Q8" i="12"/>
  <c r="P8" i="12"/>
  <c r="O8" i="12"/>
  <c r="O6" i="12"/>
  <c r="C6" i="12"/>
  <c r="C39" i="12" s="1"/>
  <c r="X5" i="12"/>
  <c r="W5" i="12"/>
  <c r="V5" i="12"/>
  <c r="U5" i="12"/>
  <c r="T5" i="12"/>
  <c r="S5" i="12"/>
  <c r="R5" i="12"/>
  <c r="Q5" i="12"/>
  <c r="P5" i="12"/>
  <c r="D2" i="12"/>
  <c r="T1" i="12"/>
  <c r="H1" i="12"/>
  <c r="C39" i="2"/>
  <c r="L32" i="2"/>
  <c r="X32" i="13" s="1"/>
  <c r="K32" i="2"/>
  <c r="J32" i="2"/>
  <c r="V32" i="14" s="1"/>
  <c r="I32" i="2"/>
  <c r="H32" i="2"/>
  <c r="T32" i="14" s="1"/>
  <c r="G32" i="2"/>
  <c r="F32" i="2"/>
  <c r="R32" i="14" s="1"/>
  <c r="E32" i="2"/>
  <c r="Q32" i="13" s="1"/>
  <c r="D32" i="2"/>
  <c r="P32" i="13" s="1"/>
  <c r="C32" i="2"/>
  <c r="L28" i="2"/>
  <c r="K28" i="2"/>
  <c r="J28" i="2"/>
  <c r="V28" i="14" s="1"/>
  <c r="I28" i="2"/>
  <c r="U28" i="13" s="1"/>
  <c r="H28" i="2"/>
  <c r="T28" i="13" s="1"/>
  <c r="G28" i="2"/>
  <c r="S28" i="13" s="1"/>
  <c r="F28" i="2"/>
  <c r="E28" i="2"/>
  <c r="Q28" i="14" s="1"/>
  <c r="D28" i="2"/>
  <c r="C28" i="2"/>
  <c r="L24" i="2"/>
  <c r="K24" i="2"/>
  <c r="J24" i="2"/>
  <c r="V24" i="13" s="1"/>
  <c r="H24" i="2"/>
  <c r="G24" i="2"/>
  <c r="G29" i="2" s="1"/>
  <c r="G33" i="2" s="1"/>
  <c r="G35" i="2" s="1"/>
  <c r="G37" i="2" s="1"/>
  <c r="D24" i="2"/>
  <c r="C24" i="2"/>
  <c r="L19" i="2"/>
  <c r="X19" i="14" s="1"/>
  <c r="K19" i="2"/>
  <c r="J19" i="2"/>
  <c r="V19" i="14" s="1"/>
  <c r="I19" i="2"/>
  <c r="I24" i="2" s="1"/>
  <c r="U24" i="13" s="1"/>
  <c r="H19" i="2"/>
  <c r="T19" i="13" s="1"/>
  <c r="G19" i="2"/>
  <c r="S19" i="13" s="1"/>
  <c r="F19" i="2"/>
  <c r="E19" i="2"/>
  <c r="Q19" i="14" s="1"/>
  <c r="D19" i="2"/>
  <c r="P19" i="14" s="1"/>
  <c r="C19" i="2"/>
  <c r="H14" i="2"/>
  <c r="H29" i="2" s="1"/>
  <c r="H33" i="2" s="1"/>
  <c r="H35" i="2" s="1"/>
  <c r="H37" i="2" s="1"/>
  <c r="G14" i="2"/>
  <c r="F14" i="2"/>
  <c r="E14" i="2"/>
  <c r="L11" i="2"/>
  <c r="X11" i="12" s="1"/>
  <c r="K11" i="2"/>
  <c r="W11" i="12" s="1"/>
  <c r="J11" i="2"/>
  <c r="V11" i="12" s="1"/>
  <c r="I11" i="2"/>
  <c r="U11" i="14" s="1"/>
  <c r="H11" i="2"/>
  <c r="T11" i="14" s="1"/>
  <c r="G11" i="2"/>
  <c r="F11" i="2"/>
  <c r="R11" i="14" s="1"/>
  <c r="E11" i="2"/>
  <c r="Q11" i="13" s="1"/>
  <c r="D11" i="2"/>
  <c r="P11" i="12" s="1"/>
  <c r="C11" i="2"/>
  <c r="C14" i="2" s="1"/>
  <c r="AA6" i="2"/>
  <c r="O6" i="2"/>
  <c r="O39" i="2" s="1"/>
  <c r="D6" i="2"/>
  <c r="E6" i="2" s="1"/>
  <c r="C6" i="2"/>
  <c r="AF1" i="2"/>
  <c r="T1" i="2"/>
  <c r="H1" i="2"/>
  <c r="X96" i="11"/>
  <c r="W96" i="11"/>
  <c r="V96" i="11"/>
  <c r="U96" i="11"/>
  <c r="T96" i="11"/>
  <c r="S96" i="11"/>
  <c r="R96" i="11"/>
  <c r="Q96" i="11"/>
  <c r="P96" i="11"/>
  <c r="O96" i="11"/>
  <c r="X95" i="11"/>
  <c r="W95" i="11"/>
  <c r="V95" i="11"/>
  <c r="U95" i="11"/>
  <c r="T95" i="11"/>
  <c r="S95" i="11"/>
  <c r="R95" i="11"/>
  <c r="Q95" i="11"/>
  <c r="P95" i="11"/>
  <c r="O95" i="11"/>
  <c r="X94" i="11"/>
  <c r="W94" i="11"/>
  <c r="V94" i="11"/>
  <c r="U94" i="11"/>
  <c r="T94" i="11"/>
  <c r="S94" i="11"/>
  <c r="R94" i="11"/>
  <c r="Q94" i="11"/>
  <c r="P94" i="11"/>
  <c r="O94" i="11"/>
  <c r="N93" i="11"/>
  <c r="B93" i="11"/>
  <c r="L88" i="11"/>
  <c r="K88" i="11"/>
  <c r="J88" i="11"/>
  <c r="I88" i="11"/>
  <c r="H88" i="11"/>
  <c r="G88" i="11"/>
  <c r="F88" i="11"/>
  <c r="E88" i="11"/>
  <c r="D88" i="11"/>
  <c r="C88" i="11"/>
  <c r="X87" i="11"/>
  <c r="W87" i="11"/>
  <c r="V87" i="11"/>
  <c r="U87" i="11"/>
  <c r="T87" i="11"/>
  <c r="S87" i="11"/>
  <c r="R87" i="11"/>
  <c r="Q87" i="11"/>
  <c r="P87" i="11"/>
  <c r="O87" i="11"/>
  <c r="X86" i="11"/>
  <c r="W86" i="11"/>
  <c r="V86" i="11"/>
  <c r="U86" i="11"/>
  <c r="T86" i="11"/>
  <c r="S86" i="11"/>
  <c r="R86" i="11"/>
  <c r="Q86" i="11"/>
  <c r="P86" i="11"/>
  <c r="O86" i="11"/>
  <c r="X85" i="11"/>
  <c r="W85" i="11"/>
  <c r="V85" i="11"/>
  <c r="U85" i="11"/>
  <c r="T85" i="11"/>
  <c r="S85" i="11"/>
  <c r="R85" i="11"/>
  <c r="Q85" i="11"/>
  <c r="P85" i="11"/>
  <c r="O85" i="11"/>
  <c r="N84" i="11"/>
  <c r="B84" i="11"/>
  <c r="X80" i="11"/>
  <c r="W80" i="11"/>
  <c r="V80" i="11"/>
  <c r="U80" i="11"/>
  <c r="T80" i="11"/>
  <c r="S80" i="11"/>
  <c r="R80" i="11"/>
  <c r="Q80" i="11"/>
  <c r="P80" i="11"/>
  <c r="O80" i="11"/>
  <c r="X79" i="11"/>
  <c r="W79" i="11"/>
  <c r="V79" i="11"/>
  <c r="U79" i="11"/>
  <c r="T79" i="11"/>
  <c r="S79" i="11"/>
  <c r="R79" i="11"/>
  <c r="Q79" i="11"/>
  <c r="P79" i="11"/>
  <c r="O79" i="11"/>
  <c r="L78" i="11"/>
  <c r="K78" i="11"/>
  <c r="J78" i="11"/>
  <c r="I78" i="11"/>
  <c r="H78" i="11"/>
  <c r="G78" i="11"/>
  <c r="F78" i="11"/>
  <c r="E78" i="11"/>
  <c r="D78" i="11"/>
  <c r="C78" i="11"/>
  <c r="X77" i="11"/>
  <c r="W77" i="11"/>
  <c r="V77" i="11"/>
  <c r="U77" i="11"/>
  <c r="T77" i="11"/>
  <c r="S77" i="11"/>
  <c r="R77" i="11"/>
  <c r="Q77" i="11"/>
  <c r="P77" i="11"/>
  <c r="O77" i="11"/>
  <c r="X76" i="11"/>
  <c r="W76" i="11"/>
  <c r="V76" i="11"/>
  <c r="U76" i="11"/>
  <c r="T76" i="11"/>
  <c r="S76" i="11"/>
  <c r="R76" i="11"/>
  <c r="Q76" i="11"/>
  <c r="P76" i="11"/>
  <c r="O76" i="11"/>
  <c r="X75" i="11"/>
  <c r="W75" i="11"/>
  <c r="V75" i="11"/>
  <c r="U75" i="11"/>
  <c r="T75" i="11"/>
  <c r="S75" i="11"/>
  <c r="R75" i="11"/>
  <c r="Q75" i="11"/>
  <c r="P75" i="11"/>
  <c r="O75" i="11"/>
  <c r="X74" i="11"/>
  <c r="W74" i="11"/>
  <c r="V74" i="11"/>
  <c r="U74" i="11"/>
  <c r="T74" i="11"/>
  <c r="S74" i="11"/>
  <c r="R74" i="11"/>
  <c r="Q74" i="11"/>
  <c r="P74" i="11"/>
  <c r="O74" i="11"/>
  <c r="X73" i="11"/>
  <c r="W73" i="11"/>
  <c r="V73" i="11"/>
  <c r="U73" i="11"/>
  <c r="T73" i="11"/>
  <c r="S73" i="11"/>
  <c r="R73" i="11"/>
  <c r="Q73" i="11"/>
  <c r="P73" i="11"/>
  <c r="O73" i="11"/>
  <c r="X72" i="11"/>
  <c r="W72" i="11"/>
  <c r="V72" i="11"/>
  <c r="U72" i="11"/>
  <c r="T72" i="11"/>
  <c r="S72" i="11"/>
  <c r="R72" i="11"/>
  <c r="Q72" i="11"/>
  <c r="P72" i="11"/>
  <c r="O72" i="11"/>
  <c r="X71" i="11"/>
  <c r="W71" i="11"/>
  <c r="V71" i="11"/>
  <c r="U71" i="11"/>
  <c r="T71" i="11"/>
  <c r="S71" i="11"/>
  <c r="R71" i="11"/>
  <c r="Q71" i="11"/>
  <c r="P71" i="11"/>
  <c r="O71" i="11"/>
  <c r="L69" i="11"/>
  <c r="K69" i="11"/>
  <c r="W69" i="11" s="1"/>
  <c r="J69" i="11"/>
  <c r="I69" i="11"/>
  <c r="H69" i="11"/>
  <c r="G69" i="11"/>
  <c r="F69" i="11"/>
  <c r="E69" i="11"/>
  <c r="D69" i="11"/>
  <c r="C69" i="11"/>
  <c r="O69" i="11" s="1"/>
  <c r="X68" i="11"/>
  <c r="W68" i="11"/>
  <c r="V68" i="11"/>
  <c r="U68" i="11"/>
  <c r="T68" i="11"/>
  <c r="S68" i="11"/>
  <c r="R68" i="11"/>
  <c r="Q68" i="11"/>
  <c r="P68" i="11"/>
  <c r="O68" i="11"/>
  <c r="X67" i="11"/>
  <c r="W67" i="11"/>
  <c r="V67" i="11"/>
  <c r="U67" i="11"/>
  <c r="T67" i="11"/>
  <c r="S67" i="11"/>
  <c r="R67" i="11"/>
  <c r="Q67" i="11"/>
  <c r="P67" i="11"/>
  <c r="O67" i="11"/>
  <c r="X66" i="11"/>
  <c r="W66" i="11"/>
  <c r="V66" i="11"/>
  <c r="U66" i="11"/>
  <c r="T66" i="11"/>
  <c r="S66" i="11"/>
  <c r="R66" i="11"/>
  <c r="Q66" i="11"/>
  <c r="P66" i="11"/>
  <c r="O66" i="11"/>
  <c r="X65" i="11"/>
  <c r="W65" i="11"/>
  <c r="V65" i="11"/>
  <c r="U65" i="11"/>
  <c r="T65" i="11"/>
  <c r="S65" i="11"/>
  <c r="R65" i="11"/>
  <c r="Q65" i="11"/>
  <c r="P65" i="11"/>
  <c r="O65" i="11"/>
  <c r="X64" i="11"/>
  <c r="W64" i="11"/>
  <c r="V64" i="11"/>
  <c r="U64" i="11"/>
  <c r="T64" i="11"/>
  <c r="S64" i="11"/>
  <c r="R64" i="11"/>
  <c r="Q64" i="11"/>
  <c r="P64" i="11"/>
  <c r="O64" i="11"/>
  <c r="L60" i="11"/>
  <c r="K60" i="11"/>
  <c r="J60" i="11"/>
  <c r="I60" i="11"/>
  <c r="H60" i="11"/>
  <c r="G60" i="11"/>
  <c r="F60" i="11"/>
  <c r="E60" i="11"/>
  <c r="D60" i="11"/>
  <c r="C60" i="11"/>
  <c r="X59" i="11"/>
  <c r="W59" i="11"/>
  <c r="V59" i="11"/>
  <c r="U59" i="11"/>
  <c r="T59" i="11"/>
  <c r="S59" i="11"/>
  <c r="R59" i="11"/>
  <c r="Q59" i="11"/>
  <c r="P59" i="11"/>
  <c r="O59" i="11"/>
  <c r="X58" i="11"/>
  <c r="W58" i="11"/>
  <c r="V58" i="11"/>
  <c r="U58" i="11"/>
  <c r="T58" i="11"/>
  <c r="S58" i="11"/>
  <c r="R58" i="11"/>
  <c r="Q58" i="11"/>
  <c r="P58" i="11"/>
  <c r="O58" i="11"/>
  <c r="X57" i="11"/>
  <c r="W57" i="11"/>
  <c r="V57" i="11"/>
  <c r="U57" i="11"/>
  <c r="T57" i="11"/>
  <c r="S57" i="11"/>
  <c r="R57" i="11"/>
  <c r="Q57" i="11"/>
  <c r="P57" i="11"/>
  <c r="O57" i="11"/>
  <c r="L55" i="11"/>
  <c r="L61" i="11" s="1"/>
  <c r="F55" i="11"/>
  <c r="E55" i="11"/>
  <c r="L54" i="11"/>
  <c r="K54" i="11"/>
  <c r="J54" i="11"/>
  <c r="I54" i="11"/>
  <c r="H54" i="11"/>
  <c r="G54" i="11"/>
  <c r="F54" i="11"/>
  <c r="E54" i="11"/>
  <c r="D54" i="11"/>
  <c r="C54" i="11"/>
  <c r="X53" i="11"/>
  <c r="W53" i="11"/>
  <c r="V53" i="11"/>
  <c r="U53" i="11"/>
  <c r="T53" i="11"/>
  <c r="S53" i="11"/>
  <c r="R53" i="11"/>
  <c r="Q53" i="11"/>
  <c r="P53" i="11"/>
  <c r="O53" i="11"/>
  <c r="X52" i="11"/>
  <c r="W52" i="11"/>
  <c r="V52" i="11"/>
  <c r="U52" i="11"/>
  <c r="T52" i="11"/>
  <c r="S52" i="11"/>
  <c r="R52" i="11"/>
  <c r="Q52" i="11"/>
  <c r="P52" i="11"/>
  <c r="O52" i="11"/>
  <c r="X50" i="11"/>
  <c r="W50" i="11"/>
  <c r="V50" i="11"/>
  <c r="U50" i="11"/>
  <c r="T50" i="11"/>
  <c r="S50" i="11"/>
  <c r="R50" i="11"/>
  <c r="Q50" i="11"/>
  <c r="P50" i="11"/>
  <c r="O50" i="11"/>
  <c r="X49" i="11"/>
  <c r="W49" i="11"/>
  <c r="V49" i="11"/>
  <c r="U49" i="11"/>
  <c r="T49" i="11"/>
  <c r="S49" i="11"/>
  <c r="R49" i="11"/>
  <c r="Q49" i="11"/>
  <c r="P49" i="11"/>
  <c r="O49" i="11"/>
  <c r="X48" i="11"/>
  <c r="W48" i="11"/>
  <c r="V48" i="11"/>
  <c r="U48" i="11"/>
  <c r="T48" i="11"/>
  <c r="S48" i="11"/>
  <c r="R48" i="11"/>
  <c r="Q48" i="11"/>
  <c r="P48" i="11"/>
  <c r="O48" i="11"/>
  <c r="X47" i="11"/>
  <c r="W47" i="11"/>
  <c r="V47" i="11"/>
  <c r="U47" i="11"/>
  <c r="T47" i="11"/>
  <c r="S47" i="11"/>
  <c r="R47" i="11"/>
  <c r="Q47" i="11"/>
  <c r="P47" i="11"/>
  <c r="O47" i="11"/>
  <c r="X46" i="11"/>
  <c r="W46" i="11"/>
  <c r="V46" i="11"/>
  <c r="U46" i="11"/>
  <c r="T46" i="11"/>
  <c r="S46" i="11"/>
  <c r="R46" i="11"/>
  <c r="Q46" i="11"/>
  <c r="P46" i="11"/>
  <c r="O46" i="11"/>
  <c r="X45" i="11"/>
  <c r="W45" i="11"/>
  <c r="V45" i="11"/>
  <c r="U45" i="11"/>
  <c r="T45" i="11"/>
  <c r="S45" i="11"/>
  <c r="R45" i="11"/>
  <c r="Q45" i="11"/>
  <c r="P45" i="11"/>
  <c r="O45" i="11"/>
  <c r="X44" i="11"/>
  <c r="W44" i="11"/>
  <c r="V44" i="11"/>
  <c r="U44" i="11"/>
  <c r="T44" i="11"/>
  <c r="S44" i="11"/>
  <c r="R44" i="11"/>
  <c r="Q44" i="11"/>
  <c r="P44" i="11"/>
  <c r="O44" i="11"/>
  <c r="L43" i="11"/>
  <c r="K43" i="11"/>
  <c r="J43" i="11"/>
  <c r="I43" i="11"/>
  <c r="H43" i="11"/>
  <c r="G43" i="11"/>
  <c r="F43" i="11"/>
  <c r="E43" i="11"/>
  <c r="D43" i="11"/>
  <c r="C43" i="11"/>
  <c r="X42" i="11"/>
  <c r="W42" i="11"/>
  <c r="V42" i="11"/>
  <c r="U42" i="11"/>
  <c r="T42" i="11"/>
  <c r="S42" i="11"/>
  <c r="R42" i="11"/>
  <c r="Q42" i="11"/>
  <c r="P42" i="11"/>
  <c r="O42" i="11"/>
  <c r="X41" i="11"/>
  <c r="W41" i="11"/>
  <c r="V41" i="11"/>
  <c r="U41" i="11"/>
  <c r="T41" i="11"/>
  <c r="S41" i="11"/>
  <c r="R41" i="11"/>
  <c r="Q41" i="11"/>
  <c r="P41" i="11"/>
  <c r="O41" i="11"/>
  <c r="X40" i="11"/>
  <c r="W40" i="11"/>
  <c r="V40" i="11"/>
  <c r="U40" i="11"/>
  <c r="T40" i="11"/>
  <c r="S40" i="11"/>
  <c r="R40" i="11"/>
  <c r="Q40" i="11"/>
  <c r="P40" i="11"/>
  <c r="O40" i="11"/>
  <c r="L38" i="11"/>
  <c r="K38" i="11"/>
  <c r="J38" i="11"/>
  <c r="I38" i="11"/>
  <c r="I55" i="11" s="1"/>
  <c r="I61" i="11" s="1"/>
  <c r="H38" i="11"/>
  <c r="H55" i="11" s="1"/>
  <c r="H61" i="11" s="1"/>
  <c r="H81" i="11" s="1"/>
  <c r="G38" i="11"/>
  <c r="F38" i="11"/>
  <c r="E38" i="11"/>
  <c r="D38" i="11"/>
  <c r="D55" i="11" s="1"/>
  <c r="C38" i="11"/>
  <c r="X37" i="11"/>
  <c r="W37" i="11"/>
  <c r="V37" i="11"/>
  <c r="U37" i="11"/>
  <c r="T37" i="11"/>
  <c r="S37" i="11"/>
  <c r="R37" i="11"/>
  <c r="Q37" i="11"/>
  <c r="P37" i="11"/>
  <c r="O37" i="11"/>
  <c r="X36" i="11"/>
  <c r="W36" i="11"/>
  <c r="V36" i="11"/>
  <c r="U36" i="11"/>
  <c r="T36" i="11"/>
  <c r="S36" i="11"/>
  <c r="R36" i="11"/>
  <c r="Q36" i="11"/>
  <c r="P36" i="11"/>
  <c r="O36" i="11"/>
  <c r="X35" i="11"/>
  <c r="W35" i="11"/>
  <c r="V35" i="11"/>
  <c r="U35" i="11"/>
  <c r="T35" i="11"/>
  <c r="S35" i="11"/>
  <c r="R35" i="11"/>
  <c r="Q35" i="11"/>
  <c r="P35" i="11"/>
  <c r="O35" i="11"/>
  <c r="X33" i="11"/>
  <c r="W33" i="11"/>
  <c r="V33" i="11"/>
  <c r="U33" i="11"/>
  <c r="T33" i="11"/>
  <c r="S33" i="11"/>
  <c r="R33" i="11"/>
  <c r="Q33" i="11"/>
  <c r="P33" i="11"/>
  <c r="O33" i="11"/>
  <c r="X32" i="11"/>
  <c r="W32" i="11"/>
  <c r="V32" i="11"/>
  <c r="U32" i="11"/>
  <c r="T32" i="11"/>
  <c r="S32" i="11"/>
  <c r="R32" i="11"/>
  <c r="Q32" i="11"/>
  <c r="P32" i="11"/>
  <c r="O32" i="11"/>
  <c r="X31" i="11"/>
  <c r="W31" i="11"/>
  <c r="V31" i="11"/>
  <c r="U31" i="11"/>
  <c r="T31" i="11"/>
  <c r="S31" i="11"/>
  <c r="R31" i="11"/>
  <c r="Q31" i="11"/>
  <c r="P31" i="11"/>
  <c r="O31" i="11"/>
  <c r="X30" i="11"/>
  <c r="W30" i="11"/>
  <c r="V30" i="11"/>
  <c r="U30" i="11"/>
  <c r="T30" i="11"/>
  <c r="S30" i="11"/>
  <c r="R30" i="11"/>
  <c r="Q30" i="11"/>
  <c r="P30" i="11"/>
  <c r="O30" i="11"/>
  <c r="X29" i="11"/>
  <c r="W29" i="11"/>
  <c r="V29" i="11"/>
  <c r="U29" i="11"/>
  <c r="T29" i="11"/>
  <c r="S29" i="11"/>
  <c r="R29" i="11"/>
  <c r="Q29" i="11"/>
  <c r="P29" i="11"/>
  <c r="O29" i="11"/>
  <c r="L27" i="11"/>
  <c r="K27" i="11"/>
  <c r="J27" i="11"/>
  <c r="V27" i="11" s="1"/>
  <c r="I27" i="11"/>
  <c r="H27" i="11"/>
  <c r="G27" i="11"/>
  <c r="F27" i="11"/>
  <c r="E27" i="11"/>
  <c r="D27" i="11"/>
  <c r="C27" i="11"/>
  <c r="X26" i="11"/>
  <c r="W26" i="11"/>
  <c r="V26" i="11"/>
  <c r="U26" i="11"/>
  <c r="T26" i="11"/>
  <c r="S26" i="11"/>
  <c r="R26" i="11"/>
  <c r="Q26" i="11"/>
  <c r="P26" i="11"/>
  <c r="O26" i="11"/>
  <c r="X25" i="11"/>
  <c r="W25" i="11"/>
  <c r="V25" i="11"/>
  <c r="U25" i="11"/>
  <c r="T25" i="11"/>
  <c r="S25" i="11"/>
  <c r="R25" i="11"/>
  <c r="Q25" i="11"/>
  <c r="P25" i="11"/>
  <c r="O25" i="11"/>
  <c r="X24" i="11"/>
  <c r="W24" i="11"/>
  <c r="V24" i="11"/>
  <c r="U24" i="11"/>
  <c r="T24" i="11"/>
  <c r="S24" i="11"/>
  <c r="R24" i="11"/>
  <c r="Q24" i="11"/>
  <c r="P24" i="11"/>
  <c r="O24" i="11"/>
  <c r="X23" i="11"/>
  <c r="W23" i="11"/>
  <c r="V23" i="11"/>
  <c r="U23" i="11"/>
  <c r="T23" i="11"/>
  <c r="S23" i="11"/>
  <c r="R23" i="11"/>
  <c r="Q23" i="11"/>
  <c r="P23" i="11"/>
  <c r="O23" i="11"/>
  <c r="X22" i="11"/>
  <c r="W22" i="11"/>
  <c r="V22" i="11"/>
  <c r="U22" i="11"/>
  <c r="T22" i="11"/>
  <c r="S22" i="11"/>
  <c r="R22" i="11"/>
  <c r="Q22" i="11"/>
  <c r="P22" i="11"/>
  <c r="O22" i="11"/>
  <c r="X21" i="11"/>
  <c r="W21" i="11"/>
  <c r="V21" i="11"/>
  <c r="U21" i="11"/>
  <c r="T21" i="11"/>
  <c r="S21" i="11"/>
  <c r="R21" i="11"/>
  <c r="Q21" i="11"/>
  <c r="P21" i="11"/>
  <c r="O21" i="11"/>
  <c r="X20" i="11"/>
  <c r="W20" i="11"/>
  <c r="V20" i="11"/>
  <c r="U20" i="11"/>
  <c r="T20" i="11"/>
  <c r="S20" i="11"/>
  <c r="R20" i="11"/>
  <c r="Q20" i="11"/>
  <c r="P20" i="11"/>
  <c r="O20" i="11"/>
  <c r="X19" i="11"/>
  <c r="W19" i="11"/>
  <c r="V19" i="11"/>
  <c r="U19" i="11"/>
  <c r="T19" i="11"/>
  <c r="S19" i="11"/>
  <c r="R19" i="11"/>
  <c r="Q19" i="11"/>
  <c r="P19" i="11"/>
  <c r="O19" i="11"/>
  <c r="X18" i="11"/>
  <c r="W18" i="11"/>
  <c r="V18" i="11"/>
  <c r="U18" i="11"/>
  <c r="T18" i="11"/>
  <c r="S18" i="11"/>
  <c r="R18" i="11"/>
  <c r="Q18" i="11"/>
  <c r="P18" i="11"/>
  <c r="O18" i="11"/>
  <c r="X17" i="11"/>
  <c r="W17" i="11"/>
  <c r="V17" i="11"/>
  <c r="U17" i="11"/>
  <c r="T17" i="11"/>
  <c r="S17" i="11"/>
  <c r="R17" i="11"/>
  <c r="Q17" i="11"/>
  <c r="P17" i="11"/>
  <c r="O17" i="11"/>
  <c r="X16" i="11"/>
  <c r="W16" i="11"/>
  <c r="V16" i="11"/>
  <c r="U16" i="11"/>
  <c r="T16" i="11"/>
  <c r="S16" i="11"/>
  <c r="R16" i="11"/>
  <c r="Q16" i="11"/>
  <c r="P16" i="11"/>
  <c r="O16" i="11"/>
  <c r="X15" i="11"/>
  <c r="W15" i="11"/>
  <c r="V15" i="11"/>
  <c r="U15" i="11"/>
  <c r="T15" i="11"/>
  <c r="S15" i="11"/>
  <c r="R15" i="11"/>
  <c r="Q15" i="11"/>
  <c r="P15" i="11"/>
  <c r="O15" i="11"/>
  <c r="X14" i="11"/>
  <c r="W14" i="11"/>
  <c r="V14" i="11"/>
  <c r="U14" i="11"/>
  <c r="T14" i="11"/>
  <c r="S14" i="11"/>
  <c r="R14" i="11"/>
  <c r="Q14" i="11"/>
  <c r="P14" i="11"/>
  <c r="O14" i="11"/>
  <c r="X13" i="11"/>
  <c r="W13" i="11"/>
  <c r="V13" i="11"/>
  <c r="U13" i="11"/>
  <c r="T13" i="11"/>
  <c r="S13" i="11"/>
  <c r="R13" i="11"/>
  <c r="Q13" i="11"/>
  <c r="P13" i="11"/>
  <c r="O13" i="11"/>
  <c r="X12" i="11"/>
  <c r="W12" i="11"/>
  <c r="V12" i="11"/>
  <c r="U12" i="11"/>
  <c r="T12" i="11"/>
  <c r="S12" i="11"/>
  <c r="R12" i="11"/>
  <c r="Q12" i="11"/>
  <c r="P12" i="11"/>
  <c r="O12" i="11"/>
  <c r="X11" i="11"/>
  <c r="W11" i="11"/>
  <c r="V11" i="11"/>
  <c r="U11" i="11"/>
  <c r="T11" i="11"/>
  <c r="S11" i="11"/>
  <c r="R11" i="11"/>
  <c r="Q11" i="11"/>
  <c r="P11" i="11"/>
  <c r="O11" i="11"/>
  <c r="X10" i="11"/>
  <c r="W10" i="11"/>
  <c r="V10" i="11"/>
  <c r="U10" i="11"/>
  <c r="T10" i="11"/>
  <c r="S10" i="11"/>
  <c r="R10" i="11"/>
  <c r="Q10" i="11"/>
  <c r="P10" i="11"/>
  <c r="O10" i="11"/>
  <c r="X9" i="11"/>
  <c r="W9" i="11"/>
  <c r="V9" i="11"/>
  <c r="U9" i="11"/>
  <c r="T9" i="11"/>
  <c r="S9" i="11"/>
  <c r="R9" i="11"/>
  <c r="Q9" i="11"/>
  <c r="P9" i="11"/>
  <c r="O9" i="11"/>
  <c r="O6" i="11"/>
  <c r="O92" i="11" s="1"/>
  <c r="D6" i="11"/>
  <c r="D92" i="11" s="1"/>
  <c r="C6" i="11"/>
  <c r="C92" i="11" s="1"/>
  <c r="X5" i="11"/>
  <c r="W5" i="11"/>
  <c r="V5" i="11"/>
  <c r="U5" i="11"/>
  <c r="T5" i="11"/>
  <c r="S5" i="11"/>
  <c r="R5" i="11"/>
  <c r="Q5" i="11"/>
  <c r="P5" i="11"/>
  <c r="T1" i="11"/>
  <c r="H1" i="11"/>
  <c r="X96" i="10"/>
  <c r="W96" i="10"/>
  <c r="V96" i="10"/>
  <c r="U96" i="10"/>
  <c r="T96" i="10"/>
  <c r="S96" i="10"/>
  <c r="R96" i="10"/>
  <c r="Q96" i="10"/>
  <c r="P96" i="10"/>
  <c r="O96" i="10"/>
  <c r="X95" i="10"/>
  <c r="W95" i="10"/>
  <c r="V95" i="10"/>
  <c r="U95" i="10"/>
  <c r="T95" i="10"/>
  <c r="S95" i="10"/>
  <c r="R95" i="10"/>
  <c r="Q95" i="10"/>
  <c r="P95" i="10"/>
  <c r="O95" i="10"/>
  <c r="X94" i="10"/>
  <c r="W94" i="10"/>
  <c r="V94" i="10"/>
  <c r="U94" i="10"/>
  <c r="T94" i="10"/>
  <c r="S94" i="10"/>
  <c r="R94" i="10"/>
  <c r="Q94" i="10"/>
  <c r="P94" i="10"/>
  <c r="O94" i="10"/>
  <c r="N93" i="10"/>
  <c r="B93" i="10"/>
  <c r="L88" i="10"/>
  <c r="K88" i="10"/>
  <c r="J88" i="10"/>
  <c r="V88" i="10" s="1"/>
  <c r="I88" i="10"/>
  <c r="H88" i="10"/>
  <c r="G88" i="10"/>
  <c r="F88" i="10"/>
  <c r="E88" i="10"/>
  <c r="D88" i="10"/>
  <c r="C88" i="10"/>
  <c r="X87" i="10"/>
  <c r="W87" i="10"/>
  <c r="V87" i="10"/>
  <c r="U87" i="10"/>
  <c r="T87" i="10"/>
  <c r="S87" i="10"/>
  <c r="R87" i="10"/>
  <c r="Q87" i="10"/>
  <c r="P87" i="10"/>
  <c r="O87" i="10"/>
  <c r="X86" i="10"/>
  <c r="W86" i="10"/>
  <c r="V86" i="10"/>
  <c r="U86" i="10"/>
  <c r="T86" i="10"/>
  <c r="S86" i="10"/>
  <c r="R86" i="10"/>
  <c r="Q86" i="10"/>
  <c r="P86" i="10"/>
  <c r="O86" i="10"/>
  <c r="X85" i="10"/>
  <c r="W85" i="10"/>
  <c r="V85" i="10"/>
  <c r="U85" i="10"/>
  <c r="T85" i="10"/>
  <c r="S85" i="10"/>
  <c r="R85" i="10"/>
  <c r="Q85" i="10"/>
  <c r="P85" i="10"/>
  <c r="O85" i="10"/>
  <c r="N84" i="10"/>
  <c r="B84" i="10"/>
  <c r="X80" i="10"/>
  <c r="W80" i="10"/>
  <c r="V80" i="10"/>
  <c r="U80" i="10"/>
  <c r="T80" i="10"/>
  <c r="S80" i="10"/>
  <c r="R80" i="10"/>
  <c r="Q80" i="10"/>
  <c r="P80" i="10"/>
  <c r="O80" i="10"/>
  <c r="X79" i="10"/>
  <c r="W79" i="10"/>
  <c r="V79" i="10"/>
  <c r="U79" i="10"/>
  <c r="T79" i="10"/>
  <c r="S79" i="10"/>
  <c r="R79" i="10"/>
  <c r="Q79" i="10"/>
  <c r="P79" i="10"/>
  <c r="O79" i="10"/>
  <c r="L78" i="10"/>
  <c r="K78" i="10"/>
  <c r="J78" i="10"/>
  <c r="I78" i="10"/>
  <c r="U78" i="10" s="1"/>
  <c r="H78" i="10"/>
  <c r="G78" i="10"/>
  <c r="F78" i="10"/>
  <c r="E78" i="10"/>
  <c r="D78" i="10"/>
  <c r="C78" i="10"/>
  <c r="X77" i="10"/>
  <c r="W77" i="10"/>
  <c r="V77" i="10"/>
  <c r="U77" i="10"/>
  <c r="T77" i="10"/>
  <c r="S77" i="10"/>
  <c r="R77" i="10"/>
  <c r="Q77" i="10"/>
  <c r="P77" i="10"/>
  <c r="O77" i="10"/>
  <c r="X76" i="10"/>
  <c r="W76" i="10"/>
  <c r="V76" i="10"/>
  <c r="U76" i="10"/>
  <c r="T76" i="10"/>
  <c r="S76" i="10"/>
  <c r="R76" i="10"/>
  <c r="Q76" i="10"/>
  <c r="P76" i="10"/>
  <c r="O76" i="10"/>
  <c r="X75" i="10"/>
  <c r="W75" i="10"/>
  <c r="V75" i="10"/>
  <c r="U75" i="10"/>
  <c r="T75" i="10"/>
  <c r="S75" i="10"/>
  <c r="R75" i="10"/>
  <c r="Q75" i="10"/>
  <c r="P75" i="10"/>
  <c r="O75" i="10"/>
  <c r="X74" i="10"/>
  <c r="W74" i="10"/>
  <c r="V74" i="10"/>
  <c r="U74" i="10"/>
  <c r="T74" i="10"/>
  <c r="S74" i="10"/>
  <c r="R74" i="10"/>
  <c r="Q74" i="10"/>
  <c r="P74" i="10"/>
  <c r="O74" i="10"/>
  <c r="X73" i="10"/>
  <c r="W73" i="10"/>
  <c r="V73" i="10"/>
  <c r="U73" i="10"/>
  <c r="T73" i="10"/>
  <c r="S73" i="10"/>
  <c r="R73" i="10"/>
  <c r="Q73" i="10"/>
  <c r="P73" i="10"/>
  <c r="O73" i="10"/>
  <c r="X72" i="10"/>
  <c r="W72" i="10"/>
  <c r="V72" i="10"/>
  <c r="U72" i="10"/>
  <c r="T72" i="10"/>
  <c r="S72" i="10"/>
  <c r="R72" i="10"/>
  <c r="Q72" i="10"/>
  <c r="P72" i="10"/>
  <c r="O72" i="10"/>
  <c r="X71" i="10"/>
  <c r="W71" i="10"/>
  <c r="V71" i="10"/>
  <c r="U71" i="10"/>
  <c r="T71" i="10"/>
  <c r="S71" i="10"/>
  <c r="R71" i="10"/>
  <c r="Q71" i="10"/>
  <c r="P71" i="10"/>
  <c r="O71" i="10"/>
  <c r="L69" i="10"/>
  <c r="K69" i="10"/>
  <c r="J69" i="10"/>
  <c r="I69" i="10"/>
  <c r="H69" i="10"/>
  <c r="G69" i="10"/>
  <c r="F69" i="10"/>
  <c r="E69" i="10"/>
  <c r="D69" i="10"/>
  <c r="C69" i="10"/>
  <c r="X68" i="10"/>
  <c r="W68" i="10"/>
  <c r="V68" i="10"/>
  <c r="U68" i="10"/>
  <c r="T68" i="10"/>
  <c r="S68" i="10"/>
  <c r="R68" i="10"/>
  <c r="Q68" i="10"/>
  <c r="P68" i="10"/>
  <c r="O68" i="10"/>
  <c r="X67" i="10"/>
  <c r="W67" i="10"/>
  <c r="V67" i="10"/>
  <c r="U67" i="10"/>
  <c r="T67" i="10"/>
  <c r="S67" i="10"/>
  <c r="R67" i="10"/>
  <c r="Q67" i="10"/>
  <c r="P67" i="10"/>
  <c r="O67" i="10"/>
  <c r="X66" i="10"/>
  <c r="W66" i="10"/>
  <c r="V66" i="10"/>
  <c r="U66" i="10"/>
  <c r="T66" i="10"/>
  <c r="S66" i="10"/>
  <c r="R66" i="10"/>
  <c r="Q66" i="10"/>
  <c r="P66" i="10"/>
  <c r="O66" i="10"/>
  <c r="X65" i="10"/>
  <c r="W65" i="10"/>
  <c r="V65" i="10"/>
  <c r="U65" i="10"/>
  <c r="T65" i="10"/>
  <c r="S65" i="10"/>
  <c r="R65" i="10"/>
  <c r="Q65" i="10"/>
  <c r="P65" i="10"/>
  <c r="O65" i="10"/>
  <c r="X64" i="10"/>
  <c r="W64" i="10"/>
  <c r="V64" i="10"/>
  <c r="U64" i="10"/>
  <c r="T64" i="10"/>
  <c r="S64" i="10"/>
  <c r="R64" i="10"/>
  <c r="Q64" i="10"/>
  <c r="P64" i="10"/>
  <c r="O64" i="10"/>
  <c r="R60" i="10"/>
  <c r="P60" i="10"/>
  <c r="L60" i="10"/>
  <c r="X60" i="10" s="1"/>
  <c r="K60" i="10"/>
  <c r="J60" i="10"/>
  <c r="I60" i="10"/>
  <c r="U60" i="10" s="1"/>
  <c r="H60" i="10"/>
  <c r="G60" i="10"/>
  <c r="S60" i="10" s="1"/>
  <c r="F60" i="10"/>
  <c r="E60" i="10"/>
  <c r="D60" i="10"/>
  <c r="C60" i="10"/>
  <c r="X59" i="10"/>
  <c r="W59" i="10"/>
  <c r="V59" i="10"/>
  <c r="U59" i="10"/>
  <c r="T59" i="10"/>
  <c r="S59" i="10"/>
  <c r="R59" i="10"/>
  <c r="Q59" i="10"/>
  <c r="P59" i="10"/>
  <c r="O59" i="10"/>
  <c r="X58" i="10"/>
  <c r="W58" i="10"/>
  <c r="V58" i="10"/>
  <c r="U58" i="10"/>
  <c r="T58" i="10"/>
  <c r="S58" i="10"/>
  <c r="R58" i="10"/>
  <c r="Q58" i="10"/>
  <c r="P58" i="10"/>
  <c r="O58" i="10"/>
  <c r="X57" i="10"/>
  <c r="W57" i="10"/>
  <c r="V57" i="10"/>
  <c r="U57" i="10"/>
  <c r="T57" i="10"/>
  <c r="S57" i="10"/>
  <c r="R57" i="10"/>
  <c r="Q57" i="10"/>
  <c r="P57" i="10"/>
  <c r="O57" i="10"/>
  <c r="J55" i="10"/>
  <c r="E55" i="10"/>
  <c r="E61" i="10" s="1"/>
  <c r="E81" i="10" s="1"/>
  <c r="W54" i="10"/>
  <c r="T54" i="10"/>
  <c r="L54" i="10"/>
  <c r="K54" i="10"/>
  <c r="J54" i="10"/>
  <c r="I54" i="10"/>
  <c r="U54" i="10" s="1"/>
  <c r="H54" i="10"/>
  <c r="G54" i="10"/>
  <c r="F54" i="10"/>
  <c r="R54" i="10" s="1"/>
  <c r="E54" i="10"/>
  <c r="D54" i="10"/>
  <c r="C54" i="10"/>
  <c r="X53" i="10"/>
  <c r="W53" i="10"/>
  <c r="V53" i="10"/>
  <c r="U53" i="10"/>
  <c r="T53" i="10"/>
  <c r="S53" i="10"/>
  <c r="R53" i="10"/>
  <c r="Q53" i="10"/>
  <c r="P53" i="10"/>
  <c r="O53" i="10"/>
  <c r="X52" i="10"/>
  <c r="W52" i="10"/>
  <c r="V52" i="10"/>
  <c r="U52" i="10"/>
  <c r="T52" i="10"/>
  <c r="S52" i="10"/>
  <c r="R52" i="10"/>
  <c r="Q52" i="10"/>
  <c r="P52" i="10"/>
  <c r="O52" i="10"/>
  <c r="X50" i="10"/>
  <c r="W50" i="10"/>
  <c r="V50" i="10"/>
  <c r="U50" i="10"/>
  <c r="T50" i="10"/>
  <c r="S50" i="10"/>
  <c r="R50" i="10"/>
  <c r="Q50" i="10"/>
  <c r="P50" i="10"/>
  <c r="O50" i="10"/>
  <c r="X49" i="10"/>
  <c r="W49" i="10"/>
  <c r="V49" i="10"/>
  <c r="U49" i="10"/>
  <c r="T49" i="10"/>
  <c r="S49" i="10"/>
  <c r="R49" i="10"/>
  <c r="Q49" i="10"/>
  <c r="P49" i="10"/>
  <c r="O49" i="10"/>
  <c r="X48" i="10"/>
  <c r="W48" i="10"/>
  <c r="V48" i="10"/>
  <c r="U48" i="10"/>
  <c r="T48" i="10"/>
  <c r="S48" i="10"/>
  <c r="R48" i="10"/>
  <c r="Q48" i="10"/>
  <c r="P48" i="10"/>
  <c r="O48" i="10"/>
  <c r="B48" i="10"/>
  <c r="X47" i="10"/>
  <c r="W47" i="10"/>
  <c r="V47" i="10"/>
  <c r="U47" i="10"/>
  <c r="T47" i="10"/>
  <c r="S47" i="10"/>
  <c r="R47" i="10"/>
  <c r="Q47" i="10"/>
  <c r="P47" i="10"/>
  <c r="O47" i="10"/>
  <c r="X46" i="10"/>
  <c r="W46" i="10"/>
  <c r="V46" i="10"/>
  <c r="U46" i="10"/>
  <c r="T46" i="10"/>
  <c r="S46" i="10"/>
  <c r="R46" i="10"/>
  <c r="Q46" i="10"/>
  <c r="P46" i="10"/>
  <c r="O46" i="10"/>
  <c r="X45" i="10"/>
  <c r="W45" i="10"/>
  <c r="V45" i="10"/>
  <c r="U45" i="10"/>
  <c r="T45" i="10"/>
  <c r="S45" i="10"/>
  <c r="R45" i="10"/>
  <c r="Q45" i="10"/>
  <c r="P45" i="10"/>
  <c r="O45" i="10"/>
  <c r="X44" i="10"/>
  <c r="W44" i="10"/>
  <c r="V44" i="10"/>
  <c r="U44" i="10"/>
  <c r="T44" i="10"/>
  <c r="S44" i="10"/>
  <c r="R44" i="10"/>
  <c r="Q44" i="10"/>
  <c r="P44" i="10"/>
  <c r="O44" i="10"/>
  <c r="L43" i="10"/>
  <c r="X43" i="10" s="1"/>
  <c r="K43" i="10"/>
  <c r="J43" i="10"/>
  <c r="V43" i="10" s="1"/>
  <c r="I43" i="10"/>
  <c r="H43" i="10"/>
  <c r="G43" i="10"/>
  <c r="F43" i="10"/>
  <c r="E43" i="10"/>
  <c r="D43" i="10"/>
  <c r="C43" i="10"/>
  <c r="X42" i="10"/>
  <c r="W42" i="10"/>
  <c r="V42" i="10"/>
  <c r="U42" i="10"/>
  <c r="T42" i="10"/>
  <c r="S42" i="10"/>
  <c r="R42" i="10"/>
  <c r="Q42" i="10"/>
  <c r="P42" i="10"/>
  <c r="O42" i="10"/>
  <c r="X41" i="10"/>
  <c r="W41" i="10"/>
  <c r="V41" i="10"/>
  <c r="U41" i="10"/>
  <c r="T41" i="10"/>
  <c r="S41" i="10"/>
  <c r="R41" i="10"/>
  <c r="Q41" i="10"/>
  <c r="P41" i="10"/>
  <c r="O41" i="10"/>
  <c r="X40" i="10"/>
  <c r="W40" i="10"/>
  <c r="V40" i="10"/>
  <c r="U40" i="10"/>
  <c r="T40" i="10"/>
  <c r="S40" i="10"/>
  <c r="R40" i="10"/>
  <c r="Q40" i="10"/>
  <c r="P40" i="10"/>
  <c r="O40" i="10"/>
  <c r="S38" i="10"/>
  <c r="L38" i="10"/>
  <c r="L55" i="10" s="1"/>
  <c r="K38" i="10"/>
  <c r="W38" i="10" s="1"/>
  <c r="J38" i="10"/>
  <c r="V38" i="10" s="1"/>
  <c r="I38" i="10"/>
  <c r="H38" i="10"/>
  <c r="H55" i="10" s="1"/>
  <c r="G38" i="10"/>
  <c r="F38" i="10"/>
  <c r="E38" i="10"/>
  <c r="Q38" i="10" s="1"/>
  <c r="D38" i="10"/>
  <c r="D55" i="10" s="1"/>
  <c r="C38" i="10"/>
  <c r="C55" i="10" s="1"/>
  <c r="X37" i="10"/>
  <c r="W37" i="10"/>
  <c r="V37" i="10"/>
  <c r="U37" i="10"/>
  <c r="T37" i="10"/>
  <c r="S37" i="10"/>
  <c r="R37" i="10"/>
  <c r="Q37" i="10"/>
  <c r="P37" i="10"/>
  <c r="O37" i="10"/>
  <c r="X36" i="10"/>
  <c r="W36" i="10"/>
  <c r="V36" i="10"/>
  <c r="U36" i="10"/>
  <c r="T36" i="10"/>
  <c r="S36" i="10"/>
  <c r="R36" i="10"/>
  <c r="Q36" i="10"/>
  <c r="P36" i="10"/>
  <c r="O36" i="10"/>
  <c r="X35" i="10"/>
  <c r="W35" i="10"/>
  <c r="V35" i="10"/>
  <c r="U35" i="10"/>
  <c r="T35" i="10"/>
  <c r="S35" i="10"/>
  <c r="R35" i="10"/>
  <c r="Q35" i="10"/>
  <c r="P35" i="10"/>
  <c r="O35" i="10"/>
  <c r="X33" i="10"/>
  <c r="W33" i="10"/>
  <c r="V33" i="10"/>
  <c r="U33" i="10"/>
  <c r="T33" i="10"/>
  <c r="S33" i="10"/>
  <c r="R33" i="10"/>
  <c r="Q33" i="10"/>
  <c r="P33" i="10"/>
  <c r="O33" i="10"/>
  <c r="X32" i="10"/>
  <c r="W32" i="10"/>
  <c r="V32" i="10"/>
  <c r="U32" i="10"/>
  <c r="T32" i="10"/>
  <c r="S32" i="10"/>
  <c r="R32" i="10"/>
  <c r="Q32" i="10"/>
  <c r="P32" i="10"/>
  <c r="O32" i="10"/>
  <c r="X31" i="10"/>
  <c r="W31" i="10"/>
  <c r="V31" i="10"/>
  <c r="U31" i="10"/>
  <c r="T31" i="10"/>
  <c r="S31" i="10"/>
  <c r="R31" i="10"/>
  <c r="Q31" i="10"/>
  <c r="P31" i="10"/>
  <c r="O31" i="10"/>
  <c r="X30" i="10"/>
  <c r="W30" i="10"/>
  <c r="V30" i="10"/>
  <c r="U30" i="10"/>
  <c r="T30" i="10"/>
  <c r="S30" i="10"/>
  <c r="R30" i="10"/>
  <c r="Q30" i="10"/>
  <c r="P30" i="10"/>
  <c r="O30" i="10"/>
  <c r="X29" i="10"/>
  <c r="W29" i="10"/>
  <c r="V29" i="10"/>
  <c r="U29" i="10"/>
  <c r="T29" i="10"/>
  <c r="S29" i="10"/>
  <c r="R29" i="10"/>
  <c r="Q29" i="10"/>
  <c r="P29" i="10"/>
  <c r="O29" i="10"/>
  <c r="V27" i="10"/>
  <c r="U27" i="10"/>
  <c r="L27" i="10"/>
  <c r="X27" i="10" s="1"/>
  <c r="K27" i="10"/>
  <c r="J27" i="10"/>
  <c r="I27" i="10"/>
  <c r="H27" i="10"/>
  <c r="T27" i="10" s="1"/>
  <c r="G27" i="10"/>
  <c r="S27" i="10" s="1"/>
  <c r="F27" i="10"/>
  <c r="E27" i="10"/>
  <c r="D27" i="10"/>
  <c r="P27" i="10" s="1"/>
  <c r="C27" i="10"/>
  <c r="X26" i="10"/>
  <c r="W26" i="10"/>
  <c r="V26" i="10"/>
  <c r="U26" i="10"/>
  <c r="T26" i="10"/>
  <c r="S26" i="10"/>
  <c r="R26" i="10"/>
  <c r="Q26" i="10"/>
  <c r="P26" i="10"/>
  <c r="O26" i="10"/>
  <c r="X25" i="10"/>
  <c r="W25" i="10"/>
  <c r="V25" i="10"/>
  <c r="U25" i="10"/>
  <c r="T25" i="10"/>
  <c r="S25" i="10"/>
  <c r="R25" i="10"/>
  <c r="Q25" i="10"/>
  <c r="P25" i="10"/>
  <c r="O25" i="10"/>
  <c r="X24" i="10"/>
  <c r="W24" i="10"/>
  <c r="V24" i="10"/>
  <c r="U24" i="10"/>
  <c r="T24" i="10"/>
  <c r="S24" i="10"/>
  <c r="R24" i="10"/>
  <c r="Q24" i="10"/>
  <c r="P24" i="10"/>
  <c r="O24" i="10"/>
  <c r="X23" i="10"/>
  <c r="W23" i="10"/>
  <c r="V23" i="10"/>
  <c r="U23" i="10"/>
  <c r="T23" i="10"/>
  <c r="S23" i="10"/>
  <c r="R23" i="10"/>
  <c r="Q23" i="10"/>
  <c r="P23" i="10"/>
  <c r="O23" i="10"/>
  <c r="X22" i="10"/>
  <c r="W22" i="10"/>
  <c r="V22" i="10"/>
  <c r="U22" i="10"/>
  <c r="T22" i="10"/>
  <c r="S22" i="10"/>
  <c r="R22" i="10"/>
  <c r="Q22" i="10"/>
  <c r="P22" i="10"/>
  <c r="O22" i="10"/>
  <c r="X21" i="10"/>
  <c r="W21" i="10"/>
  <c r="V21" i="10"/>
  <c r="U21" i="10"/>
  <c r="T21" i="10"/>
  <c r="S21" i="10"/>
  <c r="R21" i="10"/>
  <c r="Q21" i="10"/>
  <c r="P21" i="10"/>
  <c r="O21" i="10"/>
  <c r="X20" i="10"/>
  <c r="W20" i="10"/>
  <c r="V20" i="10"/>
  <c r="U20" i="10"/>
  <c r="T20" i="10"/>
  <c r="S20" i="10"/>
  <c r="R20" i="10"/>
  <c r="Q20" i="10"/>
  <c r="P20" i="10"/>
  <c r="O20" i="10"/>
  <c r="X19" i="10"/>
  <c r="W19" i="10"/>
  <c r="V19" i="10"/>
  <c r="U19" i="10"/>
  <c r="T19" i="10"/>
  <c r="S19" i="10"/>
  <c r="R19" i="10"/>
  <c r="Q19" i="10"/>
  <c r="P19" i="10"/>
  <c r="O19" i="10"/>
  <c r="X18" i="10"/>
  <c r="W18" i="10"/>
  <c r="V18" i="10"/>
  <c r="U18" i="10"/>
  <c r="T18" i="10"/>
  <c r="S18" i="10"/>
  <c r="R18" i="10"/>
  <c r="Q18" i="10"/>
  <c r="P18" i="10"/>
  <c r="O18" i="10"/>
  <c r="X17" i="10"/>
  <c r="W17" i="10"/>
  <c r="V17" i="10"/>
  <c r="U17" i="10"/>
  <c r="T17" i="10"/>
  <c r="S17" i="10"/>
  <c r="R17" i="10"/>
  <c r="Q17" i="10"/>
  <c r="P17" i="10"/>
  <c r="O17" i="10"/>
  <c r="X16" i="10"/>
  <c r="W16" i="10"/>
  <c r="V16" i="10"/>
  <c r="U16" i="10"/>
  <c r="T16" i="10"/>
  <c r="S16" i="10"/>
  <c r="R16" i="10"/>
  <c r="Q16" i="10"/>
  <c r="P16" i="10"/>
  <c r="O16" i="10"/>
  <c r="X15" i="10"/>
  <c r="W15" i="10"/>
  <c r="V15" i="10"/>
  <c r="U15" i="10"/>
  <c r="T15" i="10"/>
  <c r="S15" i="10"/>
  <c r="R15" i="10"/>
  <c r="Q15" i="10"/>
  <c r="P15" i="10"/>
  <c r="O15" i="10"/>
  <c r="X14" i="10"/>
  <c r="W14" i="10"/>
  <c r="V14" i="10"/>
  <c r="U14" i="10"/>
  <c r="T14" i="10"/>
  <c r="S14" i="10"/>
  <c r="R14" i="10"/>
  <c r="Q14" i="10"/>
  <c r="P14" i="10"/>
  <c r="O14" i="10"/>
  <c r="X13" i="10"/>
  <c r="W13" i="10"/>
  <c r="V13" i="10"/>
  <c r="U13" i="10"/>
  <c r="T13" i="10"/>
  <c r="S13" i="10"/>
  <c r="R13" i="10"/>
  <c r="Q13" i="10"/>
  <c r="P13" i="10"/>
  <c r="O13" i="10"/>
  <c r="X12" i="10"/>
  <c r="W12" i="10"/>
  <c r="V12" i="10"/>
  <c r="U12" i="10"/>
  <c r="T12" i="10"/>
  <c r="S12" i="10"/>
  <c r="R12" i="10"/>
  <c r="Q12" i="10"/>
  <c r="P12" i="10"/>
  <c r="O12" i="10"/>
  <c r="X11" i="10"/>
  <c r="W11" i="10"/>
  <c r="V11" i="10"/>
  <c r="U11" i="10"/>
  <c r="T11" i="10"/>
  <c r="S11" i="10"/>
  <c r="R11" i="10"/>
  <c r="Q11" i="10"/>
  <c r="P11" i="10"/>
  <c r="O11" i="10"/>
  <c r="X10" i="10"/>
  <c r="W10" i="10"/>
  <c r="V10" i="10"/>
  <c r="U10" i="10"/>
  <c r="T10" i="10"/>
  <c r="S10" i="10"/>
  <c r="R10" i="10"/>
  <c r="Q10" i="10"/>
  <c r="P10" i="10"/>
  <c r="O10" i="10"/>
  <c r="X9" i="10"/>
  <c r="W9" i="10"/>
  <c r="V9" i="10"/>
  <c r="U9" i="10"/>
  <c r="T9" i="10"/>
  <c r="S9" i="10"/>
  <c r="R9" i="10"/>
  <c r="Q9" i="10"/>
  <c r="P9" i="10"/>
  <c r="O9" i="10"/>
  <c r="O6" i="10"/>
  <c r="D6" i="10"/>
  <c r="C6" i="10"/>
  <c r="X5" i="10"/>
  <c r="W5" i="10"/>
  <c r="V5" i="10"/>
  <c r="U5" i="10"/>
  <c r="T5" i="10"/>
  <c r="S5" i="10"/>
  <c r="R5" i="10"/>
  <c r="Q5" i="10"/>
  <c r="P5" i="10"/>
  <c r="T1" i="10"/>
  <c r="H1" i="10"/>
  <c r="X96" i="9"/>
  <c r="W96" i="9"/>
  <c r="V96" i="9"/>
  <c r="U96" i="9"/>
  <c r="T96" i="9"/>
  <c r="S96" i="9"/>
  <c r="R96" i="9"/>
  <c r="Q96" i="9"/>
  <c r="P96" i="9"/>
  <c r="O96" i="9"/>
  <c r="X95" i="9"/>
  <c r="W95" i="9"/>
  <c r="V95" i="9"/>
  <c r="U95" i="9"/>
  <c r="T95" i="9"/>
  <c r="S95" i="9"/>
  <c r="R95" i="9"/>
  <c r="Q95" i="9"/>
  <c r="P95" i="9"/>
  <c r="O95" i="9"/>
  <c r="X94" i="9"/>
  <c r="W94" i="9"/>
  <c r="V94" i="9"/>
  <c r="U94" i="9"/>
  <c r="T94" i="9"/>
  <c r="S94" i="9"/>
  <c r="R94" i="9"/>
  <c r="Q94" i="9"/>
  <c r="P94" i="9"/>
  <c r="O94" i="9"/>
  <c r="N93" i="9"/>
  <c r="B93" i="9"/>
  <c r="C92" i="9"/>
  <c r="V88" i="9"/>
  <c r="R88" i="9"/>
  <c r="L88" i="9"/>
  <c r="X88" i="9" s="1"/>
  <c r="K88" i="9"/>
  <c r="J88" i="9"/>
  <c r="I88" i="9"/>
  <c r="H88" i="9"/>
  <c r="G88" i="9"/>
  <c r="S88" i="9" s="1"/>
  <c r="F88" i="9"/>
  <c r="E88" i="9"/>
  <c r="Q88" i="9" s="1"/>
  <c r="D88" i="9"/>
  <c r="P88" i="9" s="1"/>
  <c r="C88" i="9"/>
  <c r="X87" i="9"/>
  <c r="W87" i="9"/>
  <c r="V87" i="9"/>
  <c r="U87" i="9"/>
  <c r="T87" i="9"/>
  <c r="S87" i="9"/>
  <c r="R87" i="9"/>
  <c r="Q87" i="9"/>
  <c r="P87" i="9"/>
  <c r="O87" i="9"/>
  <c r="X86" i="9"/>
  <c r="W86" i="9"/>
  <c r="V86" i="9"/>
  <c r="U86" i="9"/>
  <c r="T86" i="9"/>
  <c r="S86" i="9"/>
  <c r="R86" i="9"/>
  <c r="Q86" i="9"/>
  <c r="P86" i="9"/>
  <c r="O86" i="9"/>
  <c r="X85" i="9"/>
  <c r="W85" i="9"/>
  <c r="V85" i="9"/>
  <c r="U85" i="9"/>
  <c r="T85" i="9"/>
  <c r="S85" i="9"/>
  <c r="R85" i="9"/>
  <c r="Q85" i="9"/>
  <c r="P85" i="9"/>
  <c r="O85" i="9"/>
  <c r="N84" i="9"/>
  <c r="B84" i="9"/>
  <c r="X80" i="9"/>
  <c r="W80" i="9"/>
  <c r="V80" i="9"/>
  <c r="U80" i="9"/>
  <c r="T80" i="9"/>
  <c r="S80" i="9"/>
  <c r="R80" i="9"/>
  <c r="Q80" i="9"/>
  <c r="P80" i="9"/>
  <c r="O80" i="9"/>
  <c r="X79" i="9"/>
  <c r="W79" i="9"/>
  <c r="V79" i="9"/>
  <c r="U79" i="9"/>
  <c r="T79" i="9"/>
  <c r="S79" i="9"/>
  <c r="R79" i="9"/>
  <c r="Q79" i="9"/>
  <c r="P79" i="9"/>
  <c r="O79" i="9"/>
  <c r="U78" i="9"/>
  <c r="R78" i="9"/>
  <c r="L78" i="9"/>
  <c r="X78" i="9" s="1"/>
  <c r="K78" i="9"/>
  <c r="J78" i="9"/>
  <c r="I78" i="9"/>
  <c r="H78" i="9"/>
  <c r="T78" i="9" s="1"/>
  <c r="G78" i="9"/>
  <c r="S78" i="9" s="1"/>
  <c r="F78" i="9"/>
  <c r="E78" i="9"/>
  <c r="Q78" i="9" s="1"/>
  <c r="D78" i="9"/>
  <c r="P78" i="9" s="1"/>
  <c r="C78" i="9"/>
  <c r="X77" i="9"/>
  <c r="W77" i="9"/>
  <c r="V77" i="9"/>
  <c r="U77" i="9"/>
  <c r="T77" i="9"/>
  <c r="S77" i="9"/>
  <c r="R77" i="9"/>
  <c r="Q77" i="9"/>
  <c r="P77" i="9"/>
  <c r="O77" i="9"/>
  <c r="X76" i="9"/>
  <c r="W76" i="9"/>
  <c r="V76" i="9"/>
  <c r="U76" i="9"/>
  <c r="T76" i="9"/>
  <c r="S76" i="9"/>
  <c r="R76" i="9"/>
  <c r="Q76" i="9"/>
  <c r="P76" i="9"/>
  <c r="O76" i="9"/>
  <c r="X75" i="9"/>
  <c r="W75" i="9"/>
  <c r="V75" i="9"/>
  <c r="U75" i="9"/>
  <c r="T75" i="9"/>
  <c r="S75" i="9"/>
  <c r="R75" i="9"/>
  <c r="Q75" i="9"/>
  <c r="P75" i="9"/>
  <c r="O75" i="9"/>
  <c r="X74" i="9"/>
  <c r="W74" i="9"/>
  <c r="V74" i="9"/>
  <c r="U74" i="9"/>
  <c r="T74" i="9"/>
  <c r="S74" i="9"/>
  <c r="R74" i="9"/>
  <c r="Q74" i="9"/>
  <c r="P74" i="9"/>
  <c r="O74" i="9"/>
  <c r="X73" i="9"/>
  <c r="W73" i="9"/>
  <c r="V73" i="9"/>
  <c r="U73" i="9"/>
  <c r="T73" i="9"/>
  <c r="S73" i="9"/>
  <c r="R73" i="9"/>
  <c r="Q73" i="9"/>
  <c r="P73" i="9"/>
  <c r="O73" i="9"/>
  <c r="X72" i="9"/>
  <c r="W72" i="9"/>
  <c r="V72" i="9"/>
  <c r="U72" i="9"/>
  <c r="T72" i="9"/>
  <c r="S72" i="9"/>
  <c r="R72" i="9"/>
  <c r="Q72" i="9"/>
  <c r="P72" i="9"/>
  <c r="O72" i="9"/>
  <c r="X71" i="9"/>
  <c r="W71" i="9"/>
  <c r="V71" i="9"/>
  <c r="U71" i="9"/>
  <c r="T71" i="9"/>
  <c r="S71" i="9"/>
  <c r="R71" i="9"/>
  <c r="Q71" i="9"/>
  <c r="P71" i="9"/>
  <c r="O71" i="9"/>
  <c r="Q69" i="9"/>
  <c r="L69" i="9"/>
  <c r="K69" i="9"/>
  <c r="W69" i="9" s="1"/>
  <c r="J69" i="9"/>
  <c r="I69" i="9"/>
  <c r="U69" i="9" s="1"/>
  <c r="H69" i="9"/>
  <c r="T69" i="9" s="1"/>
  <c r="G69" i="9"/>
  <c r="S69" i="9" s="1"/>
  <c r="F69" i="9"/>
  <c r="E69" i="9"/>
  <c r="D69" i="9"/>
  <c r="C69" i="9"/>
  <c r="O69" i="9" s="1"/>
  <c r="X68" i="9"/>
  <c r="W68" i="9"/>
  <c r="V68" i="9"/>
  <c r="U68" i="9"/>
  <c r="T68" i="9"/>
  <c r="S68" i="9"/>
  <c r="R68" i="9"/>
  <c r="Q68" i="9"/>
  <c r="P68" i="9"/>
  <c r="O68" i="9"/>
  <c r="X67" i="9"/>
  <c r="W67" i="9"/>
  <c r="V67" i="9"/>
  <c r="U67" i="9"/>
  <c r="T67" i="9"/>
  <c r="S67" i="9"/>
  <c r="R67" i="9"/>
  <c r="Q67" i="9"/>
  <c r="P67" i="9"/>
  <c r="O67" i="9"/>
  <c r="X66" i="9"/>
  <c r="W66" i="9"/>
  <c r="V66" i="9"/>
  <c r="U66" i="9"/>
  <c r="T66" i="9"/>
  <c r="S66" i="9"/>
  <c r="R66" i="9"/>
  <c r="Q66" i="9"/>
  <c r="P66" i="9"/>
  <c r="O66" i="9"/>
  <c r="X65" i="9"/>
  <c r="W65" i="9"/>
  <c r="V65" i="9"/>
  <c r="U65" i="9"/>
  <c r="T65" i="9"/>
  <c r="S65" i="9"/>
  <c r="R65" i="9"/>
  <c r="Q65" i="9"/>
  <c r="P65" i="9"/>
  <c r="O65" i="9"/>
  <c r="X64" i="9"/>
  <c r="W64" i="9"/>
  <c r="V64" i="9"/>
  <c r="U64" i="9"/>
  <c r="T64" i="9"/>
  <c r="S64" i="9"/>
  <c r="R64" i="9"/>
  <c r="Q64" i="9"/>
  <c r="P64" i="9"/>
  <c r="O64" i="9"/>
  <c r="U60" i="9"/>
  <c r="R60" i="9"/>
  <c r="L60" i="9"/>
  <c r="X60" i="9" s="1"/>
  <c r="K60" i="9"/>
  <c r="W60" i="9" s="1"/>
  <c r="J60" i="9"/>
  <c r="I60" i="9"/>
  <c r="H60" i="9"/>
  <c r="G60" i="9"/>
  <c r="S60" i="9" s="1"/>
  <c r="F60" i="9"/>
  <c r="E60" i="9"/>
  <c r="Q60" i="9" s="1"/>
  <c r="D60" i="9"/>
  <c r="P60" i="9" s="1"/>
  <c r="C60" i="9"/>
  <c r="O60" i="9" s="1"/>
  <c r="X59" i="9"/>
  <c r="W59" i="9"/>
  <c r="V59" i="9"/>
  <c r="U59" i="9"/>
  <c r="T59" i="9"/>
  <c r="S59" i="9"/>
  <c r="R59" i="9"/>
  <c r="Q59" i="9"/>
  <c r="P59" i="9"/>
  <c r="O59" i="9"/>
  <c r="X58" i="9"/>
  <c r="W58" i="9"/>
  <c r="V58" i="9"/>
  <c r="U58" i="9"/>
  <c r="T58" i="9"/>
  <c r="S58" i="9"/>
  <c r="R58" i="9"/>
  <c r="Q58" i="9"/>
  <c r="P58" i="9"/>
  <c r="O58" i="9"/>
  <c r="X57" i="9"/>
  <c r="W57" i="9"/>
  <c r="V57" i="9"/>
  <c r="U57" i="9"/>
  <c r="T57" i="9"/>
  <c r="S57" i="9"/>
  <c r="R57" i="9"/>
  <c r="Q57" i="9"/>
  <c r="P57" i="9"/>
  <c r="O57" i="9"/>
  <c r="I55" i="9"/>
  <c r="H55" i="9"/>
  <c r="E55" i="9"/>
  <c r="E61" i="9" s="1"/>
  <c r="W54" i="9"/>
  <c r="T54" i="9"/>
  <c r="O54" i="9"/>
  <c r="L54" i="9"/>
  <c r="K54" i="9"/>
  <c r="J54" i="9"/>
  <c r="I54" i="9"/>
  <c r="U54" i="9" s="1"/>
  <c r="H54" i="9"/>
  <c r="G54" i="9"/>
  <c r="S54" i="9" s="1"/>
  <c r="F54" i="9"/>
  <c r="R54" i="9" s="1"/>
  <c r="E54" i="9"/>
  <c r="D54" i="9"/>
  <c r="C54" i="9"/>
  <c r="X53" i="9"/>
  <c r="W53" i="9"/>
  <c r="V53" i="9"/>
  <c r="U53" i="9"/>
  <c r="T53" i="9"/>
  <c r="S53" i="9"/>
  <c r="R53" i="9"/>
  <c r="Q53" i="9"/>
  <c r="P53" i="9"/>
  <c r="O53" i="9"/>
  <c r="X52" i="9"/>
  <c r="W52" i="9"/>
  <c r="V52" i="9"/>
  <c r="U52" i="9"/>
  <c r="T52" i="9"/>
  <c r="S52" i="9"/>
  <c r="R52" i="9"/>
  <c r="Q52" i="9"/>
  <c r="P52" i="9"/>
  <c r="O52" i="9"/>
  <c r="X50" i="9"/>
  <c r="W50" i="9"/>
  <c r="V50" i="9"/>
  <c r="U50" i="9"/>
  <c r="T50" i="9"/>
  <c r="S50" i="9"/>
  <c r="R50" i="9"/>
  <c r="Q50" i="9"/>
  <c r="P50" i="9"/>
  <c r="O50" i="9"/>
  <c r="X49" i="9"/>
  <c r="W49" i="9"/>
  <c r="V49" i="9"/>
  <c r="U49" i="9"/>
  <c r="T49" i="9"/>
  <c r="S49" i="9"/>
  <c r="R49" i="9"/>
  <c r="Q49" i="9"/>
  <c r="P49" i="9"/>
  <c r="O49" i="9"/>
  <c r="X48" i="9"/>
  <c r="W48" i="9"/>
  <c r="V48" i="9"/>
  <c r="U48" i="9"/>
  <c r="T48" i="9"/>
  <c r="S48" i="9"/>
  <c r="R48" i="9"/>
  <c r="Q48" i="9"/>
  <c r="P48" i="9"/>
  <c r="O48" i="9"/>
  <c r="X47" i="9"/>
  <c r="W47" i="9"/>
  <c r="V47" i="9"/>
  <c r="U47" i="9"/>
  <c r="T47" i="9"/>
  <c r="S47" i="9"/>
  <c r="R47" i="9"/>
  <c r="Q47" i="9"/>
  <c r="P47" i="9"/>
  <c r="O47" i="9"/>
  <c r="X46" i="9"/>
  <c r="W46" i="9"/>
  <c r="V46" i="9"/>
  <c r="U46" i="9"/>
  <c r="T46" i="9"/>
  <c r="S46" i="9"/>
  <c r="R46" i="9"/>
  <c r="Q46" i="9"/>
  <c r="P46" i="9"/>
  <c r="O46" i="9"/>
  <c r="X45" i="9"/>
  <c r="W45" i="9"/>
  <c r="V45" i="9"/>
  <c r="U45" i="9"/>
  <c r="T45" i="9"/>
  <c r="S45" i="9"/>
  <c r="R45" i="9"/>
  <c r="Q45" i="9"/>
  <c r="P45" i="9"/>
  <c r="O45" i="9"/>
  <c r="X44" i="9"/>
  <c r="W44" i="9"/>
  <c r="V44" i="9"/>
  <c r="U44" i="9"/>
  <c r="T44" i="9"/>
  <c r="S44" i="9"/>
  <c r="R44" i="9"/>
  <c r="Q44" i="9"/>
  <c r="P44" i="9"/>
  <c r="O44" i="9"/>
  <c r="X43" i="9"/>
  <c r="T43" i="9"/>
  <c r="L43" i="9"/>
  <c r="K43" i="9"/>
  <c r="W43" i="9" s="1"/>
  <c r="J43" i="9"/>
  <c r="V43" i="9" s="1"/>
  <c r="I43" i="9"/>
  <c r="H43" i="9"/>
  <c r="G43" i="9"/>
  <c r="F43" i="9"/>
  <c r="E43" i="9"/>
  <c r="D43" i="9"/>
  <c r="C43" i="9"/>
  <c r="X42" i="9"/>
  <c r="W42" i="9"/>
  <c r="V42" i="9"/>
  <c r="U42" i="9"/>
  <c r="T42" i="9"/>
  <c r="S42" i="9"/>
  <c r="R42" i="9"/>
  <c r="Q42" i="9"/>
  <c r="P42" i="9"/>
  <c r="O42" i="9"/>
  <c r="X41" i="9"/>
  <c r="W41" i="9"/>
  <c r="V41" i="9"/>
  <c r="U41" i="9"/>
  <c r="T41" i="9"/>
  <c r="S41" i="9"/>
  <c r="R41" i="9"/>
  <c r="Q41" i="9"/>
  <c r="P41" i="9"/>
  <c r="O41" i="9"/>
  <c r="X40" i="9"/>
  <c r="W40" i="9"/>
  <c r="V40" i="9"/>
  <c r="U40" i="9"/>
  <c r="T40" i="9"/>
  <c r="S40" i="9"/>
  <c r="R40" i="9"/>
  <c r="Q40" i="9"/>
  <c r="P40" i="9"/>
  <c r="O40" i="9"/>
  <c r="X38" i="9"/>
  <c r="W38" i="9"/>
  <c r="P38" i="9"/>
  <c r="O38" i="9"/>
  <c r="L38" i="9"/>
  <c r="L55" i="9" s="1"/>
  <c r="K38" i="9"/>
  <c r="K55" i="9" s="1"/>
  <c r="J38" i="9"/>
  <c r="J55" i="9" s="1"/>
  <c r="I38" i="9"/>
  <c r="U38" i="9" s="1"/>
  <c r="H38" i="9"/>
  <c r="G38" i="9"/>
  <c r="G55" i="9" s="1"/>
  <c r="F38" i="9"/>
  <c r="E38" i="9"/>
  <c r="D38" i="9"/>
  <c r="D55" i="9" s="1"/>
  <c r="C38" i="9"/>
  <c r="C55" i="9" s="1"/>
  <c r="X37" i="9"/>
  <c r="W37" i="9"/>
  <c r="V37" i="9"/>
  <c r="U37" i="9"/>
  <c r="T37" i="9"/>
  <c r="S37" i="9"/>
  <c r="R37" i="9"/>
  <c r="Q37" i="9"/>
  <c r="P37" i="9"/>
  <c r="O37" i="9"/>
  <c r="X36" i="9"/>
  <c r="W36" i="9"/>
  <c r="V36" i="9"/>
  <c r="U36" i="9"/>
  <c r="T36" i="9"/>
  <c r="S36" i="9"/>
  <c r="R36" i="9"/>
  <c r="Q36" i="9"/>
  <c r="P36" i="9"/>
  <c r="O36" i="9"/>
  <c r="X35" i="9"/>
  <c r="W35" i="9"/>
  <c r="V35" i="9"/>
  <c r="U35" i="9"/>
  <c r="T35" i="9"/>
  <c r="S35" i="9"/>
  <c r="R35" i="9"/>
  <c r="Q35" i="9"/>
  <c r="P35" i="9"/>
  <c r="O35" i="9"/>
  <c r="X33" i="9"/>
  <c r="W33" i="9"/>
  <c r="V33" i="9"/>
  <c r="U33" i="9"/>
  <c r="T33" i="9"/>
  <c r="S33" i="9"/>
  <c r="R33" i="9"/>
  <c r="Q33" i="9"/>
  <c r="P33" i="9"/>
  <c r="O33" i="9"/>
  <c r="X32" i="9"/>
  <c r="W32" i="9"/>
  <c r="V32" i="9"/>
  <c r="U32" i="9"/>
  <c r="T32" i="9"/>
  <c r="S32" i="9"/>
  <c r="R32" i="9"/>
  <c r="Q32" i="9"/>
  <c r="P32" i="9"/>
  <c r="O32" i="9"/>
  <c r="X31" i="9"/>
  <c r="W31" i="9"/>
  <c r="V31" i="9"/>
  <c r="U31" i="9"/>
  <c r="T31" i="9"/>
  <c r="S31" i="9"/>
  <c r="R31" i="9"/>
  <c r="Q31" i="9"/>
  <c r="P31" i="9"/>
  <c r="O31" i="9"/>
  <c r="X30" i="9"/>
  <c r="W30" i="9"/>
  <c r="V30" i="9"/>
  <c r="U30" i="9"/>
  <c r="T30" i="9"/>
  <c r="S30" i="9"/>
  <c r="R30" i="9"/>
  <c r="Q30" i="9"/>
  <c r="P30" i="9"/>
  <c r="O30" i="9"/>
  <c r="X29" i="9"/>
  <c r="W29" i="9"/>
  <c r="V29" i="9"/>
  <c r="U29" i="9"/>
  <c r="T29" i="9"/>
  <c r="S29" i="9"/>
  <c r="R29" i="9"/>
  <c r="Q29" i="9"/>
  <c r="P29" i="9"/>
  <c r="O29" i="9"/>
  <c r="L27" i="9"/>
  <c r="K27" i="9"/>
  <c r="W27" i="9" s="1"/>
  <c r="J27" i="9"/>
  <c r="I27" i="9"/>
  <c r="U27" i="9" s="1"/>
  <c r="H27" i="9"/>
  <c r="T27" i="9" s="1"/>
  <c r="G27" i="9"/>
  <c r="F27" i="9"/>
  <c r="E27" i="9"/>
  <c r="D27" i="9"/>
  <c r="C27" i="9"/>
  <c r="O27" i="9" s="1"/>
  <c r="X26" i="9"/>
  <c r="W26" i="9"/>
  <c r="V26" i="9"/>
  <c r="U26" i="9"/>
  <c r="T26" i="9"/>
  <c r="S26" i="9"/>
  <c r="R26" i="9"/>
  <c r="Q26" i="9"/>
  <c r="P26" i="9"/>
  <c r="O26" i="9"/>
  <c r="X25" i="9"/>
  <c r="W25" i="9"/>
  <c r="V25" i="9"/>
  <c r="U25" i="9"/>
  <c r="T25" i="9"/>
  <c r="S25" i="9"/>
  <c r="R25" i="9"/>
  <c r="Q25" i="9"/>
  <c r="P25" i="9"/>
  <c r="O25" i="9"/>
  <c r="X24" i="9"/>
  <c r="W24" i="9"/>
  <c r="V24" i="9"/>
  <c r="U24" i="9"/>
  <c r="T24" i="9"/>
  <c r="S24" i="9"/>
  <c r="R24" i="9"/>
  <c r="Q24" i="9"/>
  <c r="P24" i="9"/>
  <c r="O24" i="9"/>
  <c r="X23" i="9"/>
  <c r="W23" i="9"/>
  <c r="V23" i="9"/>
  <c r="U23" i="9"/>
  <c r="T23" i="9"/>
  <c r="S23" i="9"/>
  <c r="R23" i="9"/>
  <c r="Q23" i="9"/>
  <c r="P23" i="9"/>
  <c r="O23" i="9"/>
  <c r="X22" i="9"/>
  <c r="W22" i="9"/>
  <c r="V22" i="9"/>
  <c r="U22" i="9"/>
  <c r="T22" i="9"/>
  <c r="S22" i="9"/>
  <c r="R22" i="9"/>
  <c r="Q22" i="9"/>
  <c r="P22" i="9"/>
  <c r="O22" i="9"/>
  <c r="X21" i="9"/>
  <c r="W21" i="9"/>
  <c r="V21" i="9"/>
  <c r="U21" i="9"/>
  <c r="T21" i="9"/>
  <c r="S21" i="9"/>
  <c r="R21" i="9"/>
  <c r="Q21" i="9"/>
  <c r="P21" i="9"/>
  <c r="O21" i="9"/>
  <c r="X20" i="9"/>
  <c r="W20" i="9"/>
  <c r="V20" i="9"/>
  <c r="U20" i="9"/>
  <c r="T20" i="9"/>
  <c r="S20" i="9"/>
  <c r="R20" i="9"/>
  <c r="Q20" i="9"/>
  <c r="P20" i="9"/>
  <c r="O20" i="9"/>
  <c r="X19" i="9"/>
  <c r="W19" i="9"/>
  <c r="V19" i="9"/>
  <c r="U19" i="9"/>
  <c r="T19" i="9"/>
  <c r="S19" i="9"/>
  <c r="R19" i="9"/>
  <c r="Q19" i="9"/>
  <c r="P19" i="9"/>
  <c r="O19" i="9"/>
  <c r="X18" i="9"/>
  <c r="W18" i="9"/>
  <c r="V18" i="9"/>
  <c r="U18" i="9"/>
  <c r="T18" i="9"/>
  <c r="S18" i="9"/>
  <c r="R18" i="9"/>
  <c r="Q18" i="9"/>
  <c r="P18" i="9"/>
  <c r="O18" i="9"/>
  <c r="X17" i="9"/>
  <c r="W17" i="9"/>
  <c r="V17" i="9"/>
  <c r="U17" i="9"/>
  <c r="T17" i="9"/>
  <c r="S17" i="9"/>
  <c r="R17" i="9"/>
  <c r="Q17" i="9"/>
  <c r="P17" i="9"/>
  <c r="O17" i="9"/>
  <c r="X16" i="9"/>
  <c r="W16" i="9"/>
  <c r="V16" i="9"/>
  <c r="U16" i="9"/>
  <c r="T16" i="9"/>
  <c r="S16" i="9"/>
  <c r="R16" i="9"/>
  <c r="Q16" i="9"/>
  <c r="P16" i="9"/>
  <c r="O16" i="9"/>
  <c r="X15" i="9"/>
  <c r="W15" i="9"/>
  <c r="V15" i="9"/>
  <c r="U15" i="9"/>
  <c r="T15" i="9"/>
  <c r="S15" i="9"/>
  <c r="R15" i="9"/>
  <c r="Q15" i="9"/>
  <c r="P15" i="9"/>
  <c r="O15" i="9"/>
  <c r="X14" i="9"/>
  <c r="W14" i="9"/>
  <c r="V14" i="9"/>
  <c r="U14" i="9"/>
  <c r="T14" i="9"/>
  <c r="S14" i="9"/>
  <c r="R14" i="9"/>
  <c r="Q14" i="9"/>
  <c r="P14" i="9"/>
  <c r="O14" i="9"/>
  <c r="X13" i="9"/>
  <c r="W13" i="9"/>
  <c r="V13" i="9"/>
  <c r="U13" i="9"/>
  <c r="T13" i="9"/>
  <c r="S13" i="9"/>
  <c r="R13" i="9"/>
  <c r="Q13" i="9"/>
  <c r="P13" i="9"/>
  <c r="O13" i="9"/>
  <c r="X12" i="9"/>
  <c r="W12" i="9"/>
  <c r="V12" i="9"/>
  <c r="U12" i="9"/>
  <c r="T12" i="9"/>
  <c r="S12" i="9"/>
  <c r="R12" i="9"/>
  <c r="Q12" i="9"/>
  <c r="P12" i="9"/>
  <c r="O12" i="9"/>
  <c r="X11" i="9"/>
  <c r="W11" i="9"/>
  <c r="V11" i="9"/>
  <c r="U11" i="9"/>
  <c r="T11" i="9"/>
  <c r="S11" i="9"/>
  <c r="R11" i="9"/>
  <c r="Q11" i="9"/>
  <c r="P11" i="9"/>
  <c r="O11" i="9"/>
  <c r="X10" i="9"/>
  <c r="W10" i="9"/>
  <c r="V10" i="9"/>
  <c r="U10" i="9"/>
  <c r="T10" i="9"/>
  <c r="S10" i="9"/>
  <c r="R10" i="9"/>
  <c r="Q10" i="9"/>
  <c r="P10" i="9"/>
  <c r="O10" i="9"/>
  <c r="X9" i="9"/>
  <c r="W9" i="9"/>
  <c r="V9" i="9"/>
  <c r="U9" i="9"/>
  <c r="T9" i="9"/>
  <c r="S9" i="9"/>
  <c r="R9" i="9"/>
  <c r="Q9" i="9"/>
  <c r="P9" i="9"/>
  <c r="O9" i="9"/>
  <c r="C6" i="9"/>
  <c r="O6" i="9" s="1"/>
  <c r="X5" i="9"/>
  <c r="W5" i="9"/>
  <c r="V5" i="9"/>
  <c r="U5" i="9"/>
  <c r="T5" i="9"/>
  <c r="S5" i="9"/>
  <c r="R5" i="9"/>
  <c r="Q5" i="9"/>
  <c r="P5" i="9"/>
  <c r="T1" i="9"/>
  <c r="H1" i="9"/>
  <c r="AA92" i="1"/>
  <c r="O92" i="1"/>
  <c r="D92" i="1"/>
  <c r="C92" i="1"/>
  <c r="L88" i="1"/>
  <c r="X88" i="11" s="1"/>
  <c r="K88" i="1"/>
  <c r="W88" i="9" s="1"/>
  <c r="J88" i="1"/>
  <c r="I88" i="1"/>
  <c r="U88" i="10" s="1"/>
  <c r="H88" i="1"/>
  <c r="T88" i="10" s="1"/>
  <c r="G88" i="1"/>
  <c r="S88" i="11" s="1"/>
  <c r="F88" i="1"/>
  <c r="R88" i="11" s="1"/>
  <c r="E88" i="1"/>
  <c r="Q88" i="11" s="1"/>
  <c r="D88" i="1"/>
  <c r="P88" i="10" s="1"/>
  <c r="C88" i="1"/>
  <c r="O88" i="11" s="1"/>
  <c r="B86" i="1"/>
  <c r="AA83" i="1"/>
  <c r="O83" i="1"/>
  <c r="C83" i="1"/>
  <c r="B83" i="1"/>
  <c r="L78" i="1"/>
  <c r="X78" i="11" s="1"/>
  <c r="K78" i="1"/>
  <c r="W78" i="11" s="1"/>
  <c r="J78" i="1"/>
  <c r="I78" i="1"/>
  <c r="H78" i="1"/>
  <c r="T78" i="10" s="1"/>
  <c r="G78" i="1"/>
  <c r="S78" i="11" s="1"/>
  <c r="F78" i="1"/>
  <c r="R78" i="11" s="1"/>
  <c r="E78" i="1"/>
  <c r="Q78" i="11" s="1"/>
  <c r="D78" i="1"/>
  <c r="P78" i="11" s="1"/>
  <c r="C78" i="1"/>
  <c r="O78" i="11" s="1"/>
  <c r="L69" i="1"/>
  <c r="X69" i="10" s="1"/>
  <c r="K69" i="1"/>
  <c r="J69" i="1"/>
  <c r="V69" i="11" s="1"/>
  <c r="I69" i="1"/>
  <c r="U69" i="11" s="1"/>
  <c r="H69" i="1"/>
  <c r="T69" i="11" s="1"/>
  <c r="G69" i="1"/>
  <c r="S69" i="11" s="1"/>
  <c r="F69" i="1"/>
  <c r="R69" i="10" s="1"/>
  <c r="E69" i="1"/>
  <c r="D69" i="1"/>
  <c r="P69" i="10" s="1"/>
  <c r="C69" i="1"/>
  <c r="B64" i="1"/>
  <c r="L60" i="1"/>
  <c r="X60" i="11" s="1"/>
  <c r="K60" i="1"/>
  <c r="W60" i="11" s="1"/>
  <c r="J60" i="1"/>
  <c r="I60" i="1"/>
  <c r="H60" i="1"/>
  <c r="T60" i="10" s="1"/>
  <c r="G60" i="1"/>
  <c r="F60" i="1"/>
  <c r="R60" i="11" s="1"/>
  <c r="E60" i="1"/>
  <c r="Q60" i="11" s="1"/>
  <c r="D60" i="1"/>
  <c r="P60" i="11" s="1"/>
  <c r="C60" i="1"/>
  <c r="O60" i="11" s="1"/>
  <c r="L54" i="1"/>
  <c r="K54" i="1"/>
  <c r="J54" i="1"/>
  <c r="V54" i="10" s="1"/>
  <c r="I54" i="1"/>
  <c r="H54" i="1"/>
  <c r="T54" i="11" s="1"/>
  <c r="G54" i="1"/>
  <c r="S54" i="11" s="1"/>
  <c r="F54" i="1"/>
  <c r="R54" i="11" s="1"/>
  <c r="E54" i="1"/>
  <c r="Q54" i="11" s="1"/>
  <c r="D54" i="1"/>
  <c r="C54" i="1"/>
  <c r="O54" i="10" s="1"/>
  <c r="B48" i="1"/>
  <c r="L43" i="1"/>
  <c r="X43" i="11" s="1"/>
  <c r="K43" i="1"/>
  <c r="W43" i="11" s="1"/>
  <c r="J43" i="1"/>
  <c r="V43" i="11" s="1"/>
  <c r="I43" i="1"/>
  <c r="I55" i="1" s="1"/>
  <c r="I61" i="1" s="1"/>
  <c r="I81" i="1" s="1"/>
  <c r="H43" i="1"/>
  <c r="T43" i="10" s="1"/>
  <c r="G43" i="1"/>
  <c r="S43" i="9" s="1"/>
  <c r="F43" i="1"/>
  <c r="R43" i="9" s="1"/>
  <c r="E43" i="1"/>
  <c r="Q43" i="10" s="1"/>
  <c r="D43" i="1"/>
  <c r="P43" i="11" s="1"/>
  <c r="C43" i="1"/>
  <c r="O43" i="11" s="1"/>
  <c r="L38" i="1"/>
  <c r="X38" i="10" s="1"/>
  <c r="K38" i="1"/>
  <c r="K55" i="1" s="1"/>
  <c r="K61" i="1" s="1"/>
  <c r="K81" i="1" s="1"/>
  <c r="J38" i="1"/>
  <c r="V38" i="9" s="1"/>
  <c r="I38" i="1"/>
  <c r="U38" i="10" s="1"/>
  <c r="H38" i="1"/>
  <c r="G38" i="1"/>
  <c r="S38" i="11" s="1"/>
  <c r="F38" i="1"/>
  <c r="R38" i="11" s="1"/>
  <c r="E38" i="1"/>
  <c r="Q38" i="11" s="1"/>
  <c r="D38" i="1"/>
  <c r="P38" i="10" s="1"/>
  <c r="C38" i="1"/>
  <c r="B28" i="1"/>
  <c r="L27" i="1"/>
  <c r="X27" i="9" s="1"/>
  <c r="K27" i="1"/>
  <c r="W27" i="10" s="1"/>
  <c r="J27" i="1"/>
  <c r="V27" i="9" s="1"/>
  <c r="I27" i="1"/>
  <c r="U27" i="11" s="1"/>
  <c r="H27" i="1"/>
  <c r="T27" i="11" s="1"/>
  <c r="G27" i="1"/>
  <c r="S27" i="11" s="1"/>
  <c r="F27" i="1"/>
  <c r="R27" i="10" s="1"/>
  <c r="E27" i="1"/>
  <c r="Q27" i="9" s="1"/>
  <c r="D27" i="1"/>
  <c r="P27" i="9" s="1"/>
  <c r="C27" i="1"/>
  <c r="O27" i="10" s="1"/>
  <c r="B22" i="1"/>
  <c r="AB6" i="1"/>
  <c r="AB92" i="1" s="1"/>
  <c r="P6" i="1"/>
  <c r="E6" i="1"/>
  <c r="D6" i="1"/>
  <c r="D83" i="1" s="1"/>
  <c r="G5" i="1"/>
  <c r="AF1" i="1"/>
  <c r="T1" i="1"/>
  <c r="H1" i="1"/>
  <c r="B35" i="8"/>
  <c r="B10" i="8"/>
  <c r="Q2" i="8"/>
  <c r="B78" i="1" s="1"/>
  <c r="S43" i="10" l="1"/>
  <c r="C55" i="1"/>
  <c r="C61" i="1" s="1"/>
  <c r="C81" i="1" s="1"/>
  <c r="Q43" i="9"/>
  <c r="Q43" i="11"/>
  <c r="P43" i="10"/>
  <c r="P43" i="9"/>
  <c r="O43" i="9"/>
  <c r="N78" i="11"/>
  <c r="B78" i="11"/>
  <c r="B78" i="10"/>
  <c r="N78" i="10"/>
  <c r="B78" i="9"/>
  <c r="N78" i="9"/>
  <c r="N48" i="11"/>
  <c r="N48" i="10"/>
  <c r="B48" i="11"/>
  <c r="N48" i="9"/>
  <c r="B48" i="9"/>
  <c r="B83" i="11"/>
  <c r="N83" i="11"/>
  <c r="N83" i="10"/>
  <c r="N83" i="9"/>
  <c r="B83" i="10"/>
  <c r="B83" i="9"/>
  <c r="D61" i="9"/>
  <c r="P83" i="1"/>
  <c r="P92" i="1"/>
  <c r="Q6" i="1"/>
  <c r="N28" i="11"/>
  <c r="B28" i="11"/>
  <c r="N28" i="10"/>
  <c r="B28" i="10"/>
  <c r="N28" i="9"/>
  <c r="P6" i="9"/>
  <c r="O83" i="9"/>
  <c r="O92" i="9"/>
  <c r="C61" i="9"/>
  <c r="B36" i="1"/>
  <c r="P54" i="10"/>
  <c r="P54" i="9"/>
  <c r="X54" i="10"/>
  <c r="X54" i="9"/>
  <c r="B96" i="1"/>
  <c r="F55" i="9"/>
  <c r="R38" i="9"/>
  <c r="U88" i="9"/>
  <c r="Q27" i="10"/>
  <c r="J61" i="10"/>
  <c r="C2" i="1"/>
  <c r="B70" i="1"/>
  <c r="G61" i="9"/>
  <c r="E81" i="9"/>
  <c r="H61" i="10"/>
  <c r="N86" i="11"/>
  <c r="N86" i="10"/>
  <c r="B86" i="10"/>
  <c r="B86" i="11"/>
  <c r="N86" i="9"/>
  <c r="B86" i="9"/>
  <c r="K61" i="9"/>
  <c r="W55" i="9"/>
  <c r="F6" i="2"/>
  <c r="E39" i="2"/>
  <c r="E6" i="13"/>
  <c r="E6" i="12"/>
  <c r="E6" i="14"/>
  <c r="E83" i="1"/>
  <c r="F6" i="1"/>
  <c r="E92" i="1"/>
  <c r="T38" i="11"/>
  <c r="H55" i="1"/>
  <c r="H61" i="1" s="1"/>
  <c r="H81" i="1" s="1"/>
  <c r="T38" i="9"/>
  <c r="T38" i="10"/>
  <c r="N64" i="11"/>
  <c r="N64" i="10"/>
  <c r="B64" i="10"/>
  <c r="B64" i="11"/>
  <c r="N64" i="9"/>
  <c r="B64" i="9"/>
  <c r="X55" i="9"/>
  <c r="L61" i="9"/>
  <c r="D92" i="10"/>
  <c r="D83" i="10"/>
  <c r="E6" i="10"/>
  <c r="K2" i="1"/>
  <c r="U43" i="11"/>
  <c r="U43" i="10"/>
  <c r="U43" i="9"/>
  <c r="B60" i="1"/>
  <c r="V60" i="10"/>
  <c r="V60" i="9"/>
  <c r="V78" i="10"/>
  <c r="V78" i="9"/>
  <c r="B28" i="9"/>
  <c r="T55" i="9"/>
  <c r="H61" i="9"/>
  <c r="T88" i="9"/>
  <c r="I55" i="10"/>
  <c r="B59" i="26"/>
  <c r="B50" i="26"/>
  <c r="B42" i="26"/>
  <c r="B34" i="26"/>
  <c r="B26" i="26"/>
  <c r="B18" i="26"/>
  <c r="D6" i="26"/>
  <c r="B57" i="24"/>
  <c r="B48" i="24"/>
  <c r="B40" i="24"/>
  <c r="B32" i="24"/>
  <c r="C26" i="24"/>
  <c r="C22" i="24"/>
  <c r="C18" i="24"/>
  <c r="C14" i="24"/>
  <c r="C10" i="24"/>
  <c r="C6" i="24"/>
  <c r="E3" i="24"/>
  <c r="B1" i="24"/>
  <c r="B57" i="26"/>
  <c r="B49" i="26"/>
  <c r="B41" i="26"/>
  <c r="B33" i="26"/>
  <c r="B25" i="26"/>
  <c r="B17" i="26"/>
  <c r="K6" i="26"/>
  <c r="C6" i="26"/>
  <c r="B56" i="24"/>
  <c r="B47" i="24"/>
  <c r="B39" i="24"/>
  <c r="B31" i="24"/>
  <c r="B26" i="24"/>
  <c r="B22" i="24"/>
  <c r="B18" i="24"/>
  <c r="B14" i="24"/>
  <c r="B10" i="24"/>
  <c r="B6" i="24"/>
  <c r="D3" i="24"/>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B7" i="23"/>
  <c r="B6" i="23"/>
  <c r="B5" i="23"/>
  <c r="B4" i="23"/>
  <c r="B3" i="23"/>
  <c r="B2" i="23"/>
  <c r="B56" i="26"/>
  <c r="B48" i="26"/>
  <c r="B40" i="26"/>
  <c r="B32" i="26"/>
  <c r="B24" i="26"/>
  <c r="B16" i="26"/>
  <c r="J6" i="26"/>
  <c r="B6" i="26"/>
  <c r="B55" i="24"/>
  <c r="B46" i="24"/>
  <c r="B38" i="24"/>
  <c r="B30" i="24"/>
  <c r="C25" i="24"/>
  <c r="C21" i="24"/>
  <c r="C17" i="24"/>
  <c r="C13" i="24"/>
  <c r="C9" i="24"/>
  <c r="C5" i="24"/>
  <c r="C3" i="24"/>
  <c r="B52" i="26"/>
  <c r="B38" i="26"/>
  <c r="B27" i="26"/>
  <c r="B13" i="26"/>
  <c r="E6" i="26"/>
  <c r="B51" i="24"/>
  <c r="B37" i="24"/>
  <c r="C27" i="24"/>
  <c r="C20" i="24"/>
  <c r="B15" i="24"/>
  <c r="B8" i="24"/>
  <c r="B3" i="24"/>
  <c r="B1" i="23"/>
  <c r="B51" i="26"/>
  <c r="B37" i="26"/>
  <c r="B23" i="26"/>
  <c r="B12" i="26"/>
  <c r="J5" i="26"/>
  <c r="B50" i="24"/>
  <c r="B36" i="24"/>
  <c r="B27" i="24"/>
  <c r="B20" i="24"/>
  <c r="B13" i="24"/>
  <c r="C7" i="24"/>
  <c r="B62" i="26"/>
  <c r="B47" i="26"/>
  <c r="B36" i="26"/>
  <c r="B22" i="26"/>
  <c r="B11" i="26"/>
  <c r="H5" i="26"/>
  <c r="B49" i="24"/>
  <c r="B35" i="24"/>
  <c r="B25" i="24"/>
  <c r="C19" i="24"/>
  <c r="C12" i="24"/>
  <c r="B7" i="24"/>
  <c r="B61" i="26"/>
  <c r="B46" i="26"/>
  <c r="B35" i="26"/>
  <c r="B21" i="26"/>
  <c r="F5" i="26"/>
  <c r="B45" i="24"/>
  <c r="B34" i="24"/>
  <c r="C24" i="24"/>
  <c r="B19" i="24"/>
  <c r="B12" i="24"/>
  <c r="B5" i="24"/>
  <c r="B60" i="26"/>
  <c r="B45" i="26"/>
  <c r="B31" i="26"/>
  <c r="B20" i="26"/>
  <c r="I6" i="26"/>
  <c r="D5" i="26"/>
  <c r="B44" i="24"/>
  <c r="B33" i="24"/>
  <c r="B24" i="24"/>
  <c r="B17" i="24"/>
  <c r="C11" i="24"/>
  <c r="I3" i="24"/>
  <c r="F1" i="24"/>
  <c r="B53" i="26"/>
  <c r="B39" i="26"/>
  <c r="B28" i="26"/>
  <c r="B14" i="26"/>
  <c r="F6" i="26"/>
  <c r="B53" i="24"/>
  <c r="B41" i="24"/>
  <c r="B28" i="24"/>
  <c r="B21" i="24"/>
  <c r="C15" i="24"/>
  <c r="C8" i="24"/>
  <c r="F3" i="24"/>
  <c r="B44" i="26"/>
  <c r="G6" i="26"/>
  <c r="B23" i="24"/>
  <c r="B43" i="26"/>
  <c r="B3" i="26"/>
  <c r="C16" i="24"/>
  <c r="B64" i="18"/>
  <c r="B29" i="26"/>
  <c r="B43" i="24"/>
  <c r="B11" i="24"/>
  <c r="B19" i="26"/>
  <c r="B42" i="24"/>
  <c r="B9" i="24"/>
  <c r="G3" i="24"/>
  <c r="H6" i="26"/>
  <c r="B61" i="18"/>
  <c r="B51" i="18"/>
  <c r="B43" i="18"/>
  <c r="B37" i="18"/>
  <c r="B31" i="18"/>
  <c r="B25" i="18"/>
  <c r="B17" i="18"/>
  <c r="B11" i="18"/>
  <c r="K3" i="18"/>
  <c r="L2" i="18"/>
  <c r="D2" i="18"/>
  <c r="B54" i="24"/>
  <c r="B60" i="18"/>
  <c r="B48" i="18"/>
  <c r="B42" i="18"/>
  <c r="B36" i="18"/>
  <c r="B30" i="18"/>
  <c r="B24" i="18"/>
  <c r="B10" i="18"/>
  <c r="B29" i="24"/>
  <c r="B68" i="18"/>
  <c r="B59" i="18"/>
  <c r="B47" i="18"/>
  <c r="B41" i="18"/>
  <c r="B35" i="18"/>
  <c r="B29" i="18"/>
  <c r="B23" i="18"/>
  <c r="B9" i="18"/>
  <c r="I3" i="18"/>
  <c r="J2" i="18"/>
  <c r="B55" i="26"/>
  <c r="C28" i="24"/>
  <c r="B67" i="18"/>
  <c r="B58" i="18"/>
  <c r="B50" i="18"/>
  <c r="B46" i="18"/>
  <c r="B34" i="18"/>
  <c r="B28" i="18"/>
  <c r="B22" i="18"/>
  <c r="B16" i="18"/>
  <c r="C23" i="24"/>
  <c r="B66" i="18"/>
  <c r="B32" i="18"/>
  <c r="B18" i="18"/>
  <c r="G3" i="18"/>
  <c r="F2" i="18"/>
  <c r="B16" i="24"/>
  <c r="B65" i="18"/>
  <c r="B27" i="18"/>
  <c r="B8" i="18"/>
  <c r="F3" i="18"/>
  <c r="E2" i="18"/>
  <c r="H3" i="24"/>
  <c r="B63" i="18"/>
  <c r="B40" i="18"/>
  <c r="B26" i="18"/>
  <c r="B6" i="18"/>
  <c r="E3" i="18"/>
  <c r="C2" i="18"/>
  <c r="B62" i="18"/>
  <c r="B45" i="18"/>
  <c r="B39" i="18"/>
  <c r="B15" i="18"/>
  <c r="C5" i="18"/>
  <c r="D3" i="18"/>
  <c r="B54" i="26"/>
  <c r="B57" i="18"/>
  <c r="B44" i="18"/>
  <c r="B38" i="18"/>
  <c r="B14" i="18"/>
  <c r="B5" i="18"/>
  <c r="K2" i="18"/>
  <c r="B21" i="18"/>
  <c r="B20" i="18"/>
  <c r="L3" i="18"/>
  <c r="B19" i="18"/>
  <c r="J3" i="18"/>
  <c r="G1" i="18"/>
  <c r="B49" i="18"/>
  <c r="H3" i="18"/>
  <c r="B1" i="18"/>
  <c r="B30" i="26"/>
  <c r="B15" i="26"/>
  <c r="B56" i="18"/>
  <c r="B33" i="18"/>
  <c r="B13" i="18"/>
  <c r="H2" i="18"/>
  <c r="G2" i="18"/>
  <c r="B74" i="2"/>
  <c r="B66" i="2"/>
  <c r="B58" i="2"/>
  <c r="B50" i="2"/>
  <c r="B42" i="2"/>
  <c r="B39" i="2"/>
  <c r="B34" i="2"/>
  <c r="B30" i="2"/>
  <c r="B26" i="2"/>
  <c r="B20" i="2"/>
  <c r="B10" i="2"/>
  <c r="F5" i="2"/>
  <c r="I3" i="2"/>
  <c r="J2" i="2"/>
  <c r="B53" i="18"/>
  <c r="B73" i="2"/>
  <c r="B65" i="2"/>
  <c r="B57" i="2"/>
  <c r="B49" i="2"/>
  <c r="B41" i="2"/>
  <c r="B25" i="2"/>
  <c r="B9" i="2"/>
  <c r="B6" i="2"/>
  <c r="E5" i="2"/>
  <c r="H3" i="2"/>
  <c r="I2" i="2"/>
  <c r="P2" i="11"/>
  <c r="B72" i="2"/>
  <c r="B64" i="2"/>
  <c r="B56" i="2"/>
  <c r="B48" i="2"/>
  <c r="B14" i="2"/>
  <c r="B8" i="2"/>
  <c r="L5" i="2"/>
  <c r="D5" i="2"/>
  <c r="G3" i="2"/>
  <c r="H2" i="2"/>
  <c r="C2" i="11"/>
  <c r="B79" i="2"/>
  <c r="B71" i="2"/>
  <c r="B63" i="2"/>
  <c r="B55" i="2"/>
  <c r="B47" i="2"/>
  <c r="B37" i="2"/>
  <c r="B33" i="2"/>
  <c r="B29" i="2"/>
  <c r="B19" i="2"/>
  <c r="B13" i="2"/>
  <c r="K5" i="2"/>
  <c r="C5" i="2"/>
  <c r="F3" i="2"/>
  <c r="G2" i="2"/>
  <c r="G1" i="2"/>
  <c r="B12" i="18"/>
  <c r="I2" i="18"/>
  <c r="B75" i="2"/>
  <c r="B67" i="2"/>
  <c r="B59" i="2"/>
  <c r="B51" i="2"/>
  <c r="B43" i="2"/>
  <c r="B55" i="18"/>
  <c r="B68" i="2"/>
  <c r="B45" i="2"/>
  <c r="B35" i="2"/>
  <c r="B31" i="2"/>
  <c r="B27" i="2"/>
  <c r="B17" i="2"/>
  <c r="B5" i="2"/>
  <c r="F2" i="2"/>
  <c r="B62" i="2"/>
  <c r="B44" i="2"/>
  <c r="B24" i="2"/>
  <c r="B16" i="2"/>
  <c r="L3" i="2"/>
  <c r="E2" i="2"/>
  <c r="F4" i="11"/>
  <c r="B61" i="2"/>
  <c r="B36" i="2"/>
  <c r="B23" i="2"/>
  <c r="B15" i="2"/>
  <c r="B11" i="2"/>
  <c r="K3" i="2"/>
  <c r="D2" i="2"/>
  <c r="C4" i="11"/>
  <c r="B78" i="2"/>
  <c r="B60" i="2"/>
  <c r="B22" i="2"/>
  <c r="J3" i="2"/>
  <c r="C2" i="2"/>
  <c r="B77" i="2"/>
  <c r="B54" i="2"/>
  <c r="B21" i="2"/>
  <c r="J5" i="2"/>
  <c r="E3" i="2"/>
  <c r="B76" i="2"/>
  <c r="B53" i="2"/>
  <c r="I5" i="2"/>
  <c r="D3" i="2"/>
  <c r="B69" i="2"/>
  <c r="B46" i="2"/>
  <c r="B32" i="2"/>
  <c r="B28" i="2"/>
  <c r="B18" i="2"/>
  <c r="B12" i="2"/>
  <c r="G5" i="2"/>
  <c r="K2" i="2"/>
  <c r="B1" i="2"/>
  <c r="F4" i="10"/>
  <c r="B95" i="1"/>
  <c r="B92" i="1"/>
  <c r="B85" i="1"/>
  <c r="B77" i="1"/>
  <c r="B63" i="1"/>
  <c r="B59" i="1"/>
  <c r="B47" i="1"/>
  <c r="B41" i="1"/>
  <c r="B35" i="1"/>
  <c r="B21" i="1"/>
  <c r="B13" i="1"/>
  <c r="F5" i="1"/>
  <c r="I3" i="1"/>
  <c r="J2" i="1"/>
  <c r="B34" i="8"/>
  <c r="B9" i="8"/>
  <c r="B2" i="8"/>
  <c r="P2" i="10"/>
  <c r="B75" i="1"/>
  <c r="L5" i="1"/>
  <c r="H2" i="1"/>
  <c r="H5" i="2"/>
  <c r="C4" i="10"/>
  <c r="B94" i="1"/>
  <c r="B90" i="1"/>
  <c r="B76" i="1"/>
  <c r="B62" i="1"/>
  <c r="B58" i="1"/>
  <c r="B54" i="1"/>
  <c r="B46" i="1"/>
  <c r="B40" i="1"/>
  <c r="B34" i="1"/>
  <c r="B20" i="1"/>
  <c r="B12" i="1"/>
  <c r="B6" i="1"/>
  <c r="E5" i="1"/>
  <c r="H3" i="1"/>
  <c r="I2" i="1"/>
  <c r="B33" i="8"/>
  <c r="B8" i="8"/>
  <c r="B53" i="1"/>
  <c r="B33" i="1"/>
  <c r="B27" i="1"/>
  <c r="B19" i="1"/>
  <c r="B11" i="1"/>
  <c r="D5" i="1"/>
  <c r="G3" i="1"/>
  <c r="B32" i="8"/>
  <c r="L2" i="2"/>
  <c r="B89" i="1"/>
  <c r="B81" i="1"/>
  <c r="B69" i="1"/>
  <c r="B57" i="1"/>
  <c r="B45" i="1"/>
  <c r="B39" i="1"/>
  <c r="B7" i="8"/>
  <c r="B70" i="2"/>
  <c r="C2" i="10"/>
  <c r="B80" i="1"/>
  <c r="B74" i="1"/>
  <c r="B68" i="1"/>
  <c r="B56" i="1"/>
  <c r="B52" i="1"/>
  <c r="B44" i="1"/>
  <c r="B32" i="1"/>
  <c r="B26" i="1"/>
  <c r="B18" i="1"/>
  <c r="B10" i="1"/>
  <c r="K5" i="1"/>
  <c r="C5" i="1"/>
  <c r="F3" i="1"/>
  <c r="G2" i="1"/>
  <c r="G1" i="1"/>
  <c r="B31" i="8"/>
  <c r="B6" i="8"/>
  <c r="B97" i="1"/>
  <c r="B87" i="1"/>
  <c r="B55" i="1"/>
  <c r="B29" i="1"/>
  <c r="B23" i="1"/>
  <c r="B15" i="1"/>
  <c r="K3" i="1"/>
  <c r="D2" i="1"/>
  <c r="B11" i="8"/>
  <c r="B52" i="2"/>
  <c r="F4" i="9"/>
  <c r="B79" i="1"/>
  <c r="B73" i="1"/>
  <c r="B67" i="1"/>
  <c r="B61" i="1"/>
  <c r="B51" i="1"/>
  <c r="B31" i="1"/>
  <c r="B25" i="1"/>
  <c r="B17" i="1"/>
  <c r="B9" i="1"/>
  <c r="J5" i="1"/>
  <c r="B5" i="1"/>
  <c r="E3" i="1"/>
  <c r="F2" i="1"/>
  <c r="B1" i="1"/>
  <c r="B13" i="8"/>
  <c r="B5" i="8"/>
  <c r="P2" i="9"/>
  <c r="B49" i="1"/>
  <c r="B43" i="1"/>
  <c r="B37" i="1"/>
  <c r="H5" i="1"/>
  <c r="L2" i="1"/>
  <c r="B36" i="8"/>
  <c r="C4" i="9"/>
  <c r="B88" i="1"/>
  <c r="B72" i="1"/>
  <c r="B66" i="1"/>
  <c r="B50" i="1"/>
  <c r="B38" i="1"/>
  <c r="B30" i="1"/>
  <c r="B24" i="1"/>
  <c r="B16" i="1"/>
  <c r="B8" i="1"/>
  <c r="I5" i="1"/>
  <c r="L3" i="1"/>
  <c r="D3" i="1"/>
  <c r="E2" i="1"/>
  <c r="B37" i="8"/>
  <c r="B12" i="8"/>
  <c r="B4" i="8"/>
  <c r="B71" i="1"/>
  <c r="B65" i="1"/>
  <c r="B3" i="8"/>
  <c r="J3" i="1"/>
  <c r="B14" i="1"/>
  <c r="B42" i="1"/>
  <c r="C2" i="9"/>
  <c r="U55" i="9"/>
  <c r="G5" i="11"/>
  <c r="G5" i="10"/>
  <c r="G5" i="9"/>
  <c r="N22" i="11"/>
  <c r="B22" i="11"/>
  <c r="N22" i="9"/>
  <c r="B22" i="9"/>
  <c r="N22" i="10"/>
  <c r="B22" i="10"/>
  <c r="J61" i="9"/>
  <c r="C61" i="10"/>
  <c r="AC6" i="1"/>
  <c r="S27" i="9"/>
  <c r="Q38" i="9"/>
  <c r="Q54" i="9"/>
  <c r="O78" i="9"/>
  <c r="W78" i="9"/>
  <c r="O88" i="9"/>
  <c r="O92" i="10"/>
  <c r="O83" i="10"/>
  <c r="D61" i="10"/>
  <c r="L61" i="10"/>
  <c r="R43" i="10"/>
  <c r="T69" i="10"/>
  <c r="X88" i="10"/>
  <c r="O27" i="11"/>
  <c r="W27" i="11"/>
  <c r="J55" i="1"/>
  <c r="J61" i="1" s="1"/>
  <c r="J81" i="1" s="1"/>
  <c r="R27" i="9"/>
  <c r="Q24" i="13"/>
  <c r="D55" i="1"/>
  <c r="D61" i="1" s="1"/>
  <c r="D81" i="1" s="1"/>
  <c r="L55" i="1"/>
  <c r="L61" i="1" s="1"/>
  <c r="L81" i="1" s="1"/>
  <c r="W88" i="11"/>
  <c r="W88" i="10"/>
  <c r="I61" i="9"/>
  <c r="C83" i="9"/>
  <c r="P6" i="10"/>
  <c r="W60" i="10"/>
  <c r="U69" i="10"/>
  <c r="P78" i="10"/>
  <c r="X78" i="10"/>
  <c r="O88" i="10"/>
  <c r="P27" i="11"/>
  <c r="X27" i="11"/>
  <c r="T81" i="11"/>
  <c r="U54" i="11"/>
  <c r="R69" i="9"/>
  <c r="K55" i="10"/>
  <c r="L81" i="11"/>
  <c r="E55" i="1"/>
  <c r="Q55" i="11" s="1"/>
  <c r="D6" i="9"/>
  <c r="S38" i="9"/>
  <c r="F55" i="10"/>
  <c r="O38" i="10"/>
  <c r="V69" i="10"/>
  <c r="Q78" i="10"/>
  <c r="O78" i="10"/>
  <c r="R88" i="10"/>
  <c r="I81" i="11"/>
  <c r="U81" i="11" s="1"/>
  <c r="U61" i="11"/>
  <c r="L33" i="12"/>
  <c r="F55" i="1"/>
  <c r="F61" i="1" s="1"/>
  <c r="F81" i="1" s="1"/>
  <c r="G55" i="10"/>
  <c r="O43" i="10"/>
  <c r="W43" i="10"/>
  <c r="O69" i="10"/>
  <c r="W69" i="10"/>
  <c r="R78" i="10"/>
  <c r="W78" i="10"/>
  <c r="S88" i="10"/>
  <c r="J55" i="11"/>
  <c r="V38" i="11"/>
  <c r="O54" i="11"/>
  <c r="W54" i="11"/>
  <c r="Q14" i="13"/>
  <c r="E29" i="13"/>
  <c r="G55" i="1"/>
  <c r="G61" i="1" s="1"/>
  <c r="G81" i="1" s="1"/>
  <c r="AB83" i="1"/>
  <c r="S54" i="10"/>
  <c r="Q54" i="10"/>
  <c r="Q60" i="10"/>
  <c r="S78" i="10"/>
  <c r="S60" i="11"/>
  <c r="P88" i="11"/>
  <c r="O32" i="13"/>
  <c r="O32" i="12"/>
  <c r="W32" i="13"/>
  <c r="W32" i="12"/>
  <c r="V69" i="9"/>
  <c r="D6" i="13"/>
  <c r="D6" i="12"/>
  <c r="D6" i="14"/>
  <c r="V54" i="9"/>
  <c r="T60" i="9"/>
  <c r="P69" i="9"/>
  <c r="X69" i="9"/>
  <c r="C92" i="10"/>
  <c r="C83" i="10"/>
  <c r="R38" i="10"/>
  <c r="O60" i="10"/>
  <c r="Q69" i="10"/>
  <c r="S69" i="10"/>
  <c r="D61" i="11"/>
  <c r="E61" i="11"/>
  <c r="Q88" i="10"/>
  <c r="T43" i="11"/>
  <c r="V54" i="11"/>
  <c r="U55" i="11"/>
  <c r="D83" i="11"/>
  <c r="AA39" i="2"/>
  <c r="AB6" i="2"/>
  <c r="X32" i="12"/>
  <c r="H29" i="13"/>
  <c r="T14" i="13"/>
  <c r="U19" i="13"/>
  <c r="Q27" i="11"/>
  <c r="O38" i="11"/>
  <c r="W38" i="11"/>
  <c r="P54" i="11"/>
  <c r="X54" i="11"/>
  <c r="F61" i="11"/>
  <c r="T60" i="11"/>
  <c r="P69" i="11"/>
  <c r="X69" i="11"/>
  <c r="P28" i="12"/>
  <c r="P28" i="14"/>
  <c r="X28" i="14"/>
  <c r="X28" i="12"/>
  <c r="D39" i="2"/>
  <c r="C24" i="12"/>
  <c r="O24" i="12" s="1"/>
  <c r="J29" i="13"/>
  <c r="V14" i="13"/>
  <c r="T24" i="13"/>
  <c r="V28" i="13"/>
  <c r="R27" i="11"/>
  <c r="P38" i="11"/>
  <c r="X38" i="11"/>
  <c r="K55" i="11"/>
  <c r="U60" i="11"/>
  <c r="Q69" i="11"/>
  <c r="P6" i="2"/>
  <c r="G29" i="12"/>
  <c r="S14" i="12"/>
  <c r="U28" i="12"/>
  <c r="S24" i="13"/>
  <c r="O28" i="13"/>
  <c r="W28" i="13"/>
  <c r="H24" i="14"/>
  <c r="T24" i="14" s="1"/>
  <c r="T19" i="14"/>
  <c r="V60" i="11"/>
  <c r="R69" i="11"/>
  <c r="T78" i="11"/>
  <c r="T88" i="11"/>
  <c r="R19" i="13"/>
  <c r="F24" i="2"/>
  <c r="R19" i="14"/>
  <c r="O14" i="12"/>
  <c r="H29" i="12"/>
  <c r="T14" i="12"/>
  <c r="S24" i="12"/>
  <c r="R19" i="12"/>
  <c r="Q24" i="12"/>
  <c r="V28" i="12"/>
  <c r="D29" i="12"/>
  <c r="E6" i="11"/>
  <c r="P6" i="11"/>
  <c r="T61" i="11"/>
  <c r="U78" i="11"/>
  <c r="U88" i="11"/>
  <c r="V11" i="13"/>
  <c r="J14" i="2"/>
  <c r="V11" i="14"/>
  <c r="S19" i="12"/>
  <c r="O28" i="12"/>
  <c r="W28" i="12"/>
  <c r="D29" i="13"/>
  <c r="R43" i="11"/>
  <c r="V78" i="11"/>
  <c r="O83" i="11"/>
  <c r="V88" i="11"/>
  <c r="C29" i="2"/>
  <c r="C33" i="2" s="1"/>
  <c r="C35" i="2" s="1"/>
  <c r="C37" i="2" s="1"/>
  <c r="W11" i="13"/>
  <c r="K14" i="2"/>
  <c r="K29" i="2" s="1"/>
  <c r="K33" i="2" s="1"/>
  <c r="K35" i="2" s="1"/>
  <c r="K37" i="2" s="1"/>
  <c r="E14" i="12"/>
  <c r="Q11" i="12"/>
  <c r="I24" i="12"/>
  <c r="U24" i="12" s="1"/>
  <c r="U19" i="12"/>
  <c r="T19" i="12"/>
  <c r="K24" i="12"/>
  <c r="W24" i="12" s="1"/>
  <c r="P32" i="12"/>
  <c r="U38" i="11"/>
  <c r="S43" i="11"/>
  <c r="G55" i="11"/>
  <c r="C55" i="11"/>
  <c r="T55" i="11"/>
  <c r="C83" i="11"/>
  <c r="D14" i="2"/>
  <c r="D29" i="2" s="1"/>
  <c r="D33" i="2" s="1"/>
  <c r="D35" i="2" s="1"/>
  <c r="D37" i="2" s="1"/>
  <c r="P11" i="13"/>
  <c r="L14" i="2"/>
  <c r="L29" i="2" s="1"/>
  <c r="L33" i="2" s="1"/>
  <c r="L35" i="2" s="1"/>
  <c r="L37" i="2" s="1"/>
  <c r="X11" i="13"/>
  <c r="U32" i="14"/>
  <c r="U32" i="12"/>
  <c r="R11" i="12"/>
  <c r="F14" i="12"/>
  <c r="O11" i="12"/>
  <c r="V19" i="12"/>
  <c r="J24" i="12"/>
  <c r="V32" i="12"/>
  <c r="C29" i="13"/>
  <c r="O14" i="13"/>
  <c r="Q19" i="13"/>
  <c r="G24" i="14"/>
  <c r="S24" i="14" s="1"/>
  <c r="S19" i="14"/>
  <c r="P14" i="13"/>
  <c r="X14" i="13"/>
  <c r="I29" i="13"/>
  <c r="U14" i="13"/>
  <c r="T14" i="14"/>
  <c r="J33" i="14"/>
  <c r="P32" i="14"/>
  <c r="X32" i="14"/>
  <c r="P48" i="22"/>
  <c r="P48" i="21"/>
  <c r="P48" i="20"/>
  <c r="X48" i="20"/>
  <c r="X48" i="22"/>
  <c r="X48" i="21"/>
  <c r="R25" i="20"/>
  <c r="F40" i="20"/>
  <c r="J40" i="20"/>
  <c r="V33" i="20"/>
  <c r="I14" i="2"/>
  <c r="I29" i="2" s="1"/>
  <c r="I33" i="2" s="1"/>
  <c r="I35" i="2" s="1"/>
  <c r="I37" i="2" s="1"/>
  <c r="F33" i="13"/>
  <c r="W14" i="13"/>
  <c r="V19" i="13"/>
  <c r="P28" i="13"/>
  <c r="X28" i="13"/>
  <c r="L29" i="13"/>
  <c r="S32" i="13"/>
  <c r="J51" i="18"/>
  <c r="J50" i="18"/>
  <c r="G14" i="13"/>
  <c r="S11" i="13"/>
  <c r="Q28" i="13"/>
  <c r="T32" i="13"/>
  <c r="E29" i="14"/>
  <c r="Q14" i="14"/>
  <c r="U24" i="14"/>
  <c r="C50" i="18"/>
  <c r="C51" i="18"/>
  <c r="K51" i="18"/>
  <c r="E24" i="2"/>
  <c r="E29" i="2" s="1"/>
  <c r="E33" i="2" s="1"/>
  <c r="E35" i="2" s="1"/>
  <c r="E37" i="2" s="1"/>
  <c r="T11" i="13"/>
  <c r="R11" i="13"/>
  <c r="R14" i="13"/>
  <c r="C24" i="13"/>
  <c r="O24" i="13" s="1"/>
  <c r="O19" i="13"/>
  <c r="K24" i="13"/>
  <c r="W24" i="13" s="1"/>
  <c r="W19" i="13"/>
  <c r="R28" i="13"/>
  <c r="U32" i="13"/>
  <c r="F29" i="14"/>
  <c r="R14" i="14"/>
  <c r="T16" i="22"/>
  <c r="T16" i="21"/>
  <c r="H40" i="18"/>
  <c r="H49" i="18" s="1"/>
  <c r="P16" i="20"/>
  <c r="D40" i="20"/>
  <c r="X16" i="20"/>
  <c r="L40" i="20"/>
  <c r="T32" i="12"/>
  <c r="U11" i="13"/>
  <c r="P19" i="13"/>
  <c r="X19" i="13"/>
  <c r="V32" i="13"/>
  <c r="W24" i="14"/>
  <c r="G29" i="14"/>
  <c r="S14" i="14"/>
  <c r="U19" i="14"/>
  <c r="V24" i="14"/>
  <c r="O32" i="14"/>
  <c r="W32" i="14"/>
  <c r="E40" i="20"/>
  <c r="Q16" i="20"/>
  <c r="G49" i="20"/>
  <c r="C14" i="14"/>
  <c r="O11" i="14"/>
  <c r="K14" i="14"/>
  <c r="W11" i="14"/>
  <c r="O19" i="14"/>
  <c r="W19" i="14"/>
  <c r="T28" i="14"/>
  <c r="Q32" i="14"/>
  <c r="J40" i="21"/>
  <c r="V16" i="21"/>
  <c r="D14" i="14"/>
  <c r="P11" i="14"/>
  <c r="L14" i="14"/>
  <c r="X11" i="14"/>
  <c r="P24" i="14"/>
  <c r="X24" i="14"/>
  <c r="U28" i="14"/>
  <c r="AB6" i="18"/>
  <c r="I51" i="18"/>
  <c r="I50" i="18"/>
  <c r="C40" i="21"/>
  <c r="O16" i="21"/>
  <c r="K40" i="21"/>
  <c r="W16" i="21"/>
  <c r="Q11" i="14"/>
  <c r="Q24" i="14"/>
  <c r="S32" i="14"/>
  <c r="R16" i="22"/>
  <c r="F40" i="18"/>
  <c r="F49" i="18" s="1"/>
  <c r="R16" i="20"/>
  <c r="K49" i="20"/>
  <c r="W40" i="20"/>
  <c r="D40" i="21"/>
  <c r="P16" i="21"/>
  <c r="L40" i="21"/>
  <c r="X16" i="21"/>
  <c r="O24" i="14"/>
  <c r="O28" i="14"/>
  <c r="W28" i="14"/>
  <c r="I29" i="14"/>
  <c r="S16" i="22"/>
  <c r="G40" i="18"/>
  <c r="S40" i="20" s="1"/>
  <c r="S16" i="20"/>
  <c r="U45" i="22"/>
  <c r="U45" i="21"/>
  <c r="U8" i="20"/>
  <c r="O33" i="20"/>
  <c r="W33" i="20"/>
  <c r="U33" i="22"/>
  <c r="Q6" i="18"/>
  <c r="V45" i="22"/>
  <c r="V45" i="21"/>
  <c r="E49" i="18"/>
  <c r="W45" i="22"/>
  <c r="W45" i="20"/>
  <c r="C51" i="20"/>
  <c r="O49" i="20"/>
  <c r="C50" i="20"/>
  <c r="O50" i="20" s="1"/>
  <c r="W25" i="20"/>
  <c r="O40" i="20"/>
  <c r="V45" i="20"/>
  <c r="P45" i="21"/>
  <c r="O25" i="22"/>
  <c r="C40" i="22"/>
  <c r="W25" i="22"/>
  <c r="K40" i="22"/>
  <c r="E6" i="18"/>
  <c r="D53" i="18"/>
  <c r="D40" i="18"/>
  <c r="D49" i="18" s="1"/>
  <c r="L40" i="18"/>
  <c r="L49" i="18" s="1"/>
  <c r="P25" i="22"/>
  <c r="D40" i="22"/>
  <c r="X25" i="22"/>
  <c r="L40" i="22"/>
  <c r="E6" i="20"/>
  <c r="Q25" i="20"/>
  <c r="O25" i="20"/>
  <c r="R48" i="20"/>
  <c r="S48" i="21"/>
  <c r="G49" i="22"/>
  <c r="O45" i="22"/>
  <c r="R48" i="22"/>
  <c r="S25" i="22"/>
  <c r="S25" i="21"/>
  <c r="Q33" i="22"/>
  <c r="Q33" i="21"/>
  <c r="S8" i="20"/>
  <c r="H40" i="20"/>
  <c r="T16" i="20"/>
  <c r="S25" i="20"/>
  <c r="P33" i="20"/>
  <c r="X33" i="20"/>
  <c r="U48" i="20"/>
  <c r="E40" i="21"/>
  <c r="R33" i="21"/>
  <c r="T48" i="21"/>
  <c r="O6" i="22"/>
  <c r="D6" i="22"/>
  <c r="P33" i="22"/>
  <c r="X33" i="22"/>
  <c r="S48" i="22"/>
  <c r="O53" i="18"/>
  <c r="T8" i="20"/>
  <c r="I40" i="20"/>
  <c r="U16" i="20"/>
  <c r="T25" i="20"/>
  <c r="P45" i="20"/>
  <c r="X45" i="20"/>
  <c r="V48" i="20"/>
  <c r="F40" i="21"/>
  <c r="R16" i="21"/>
  <c r="T25" i="21"/>
  <c r="U48" i="21"/>
  <c r="V16" i="22"/>
  <c r="J40" i="22"/>
  <c r="R33" i="22"/>
  <c r="T48" i="22"/>
  <c r="U25" i="20"/>
  <c r="Q33" i="20"/>
  <c r="D53" i="21"/>
  <c r="P53" i="21" s="1"/>
  <c r="P6" i="21"/>
  <c r="R8" i="21"/>
  <c r="P8" i="21"/>
  <c r="G49" i="21"/>
  <c r="S16" i="21"/>
  <c r="S33" i="21"/>
  <c r="Q45" i="21"/>
  <c r="O16" i="22"/>
  <c r="W16" i="22"/>
  <c r="O48" i="22"/>
  <c r="O48" i="21"/>
  <c r="O16" i="20"/>
  <c r="W16" i="20"/>
  <c r="V25" i="20"/>
  <c r="E6" i="21"/>
  <c r="V25" i="21"/>
  <c r="R45" i="21"/>
  <c r="P16" i="22"/>
  <c r="X16" i="22"/>
  <c r="U33" i="21"/>
  <c r="S45" i="21"/>
  <c r="T8" i="22"/>
  <c r="Q40" i="22"/>
  <c r="E49" i="22"/>
  <c r="Q25" i="22"/>
  <c r="P45" i="22"/>
  <c r="X45" i="22"/>
  <c r="U48" i="22"/>
  <c r="R25" i="22"/>
  <c r="T33" i="22"/>
  <c r="Q45" i="22"/>
  <c r="V48" i="22"/>
  <c r="H40" i="21"/>
  <c r="Q16" i="21"/>
  <c r="W25" i="21"/>
  <c r="Q48" i="21"/>
  <c r="H49" i="22"/>
  <c r="V33" i="22"/>
  <c r="S45" i="22"/>
  <c r="I40" i="21"/>
  <c r="P25" i="21"/>
  <c r="X25" i="21"/>
  <c r="O45" i="21"/>
  <c r="W45" i="21"/>
  <c r="I40" i="22"/>
  <c r="U16" i="22"/>
  <c r="O33" i="22"/>
  <c r="W33" i="22"/>
  <c r="T45" i="22"/>
  <c r="F40" i="22"/>
  <c r="E49" i="23"/>
  <c r="F49" i="23" s="1"/>
  <c r="E48" i="23"/>
  <c r="F48" i="23" s="1"/>
  <c r="E47" i="23"/>
  <c r="F47" i="23" s="1"/>
  <c r="E46" i="23"/>
  <c r="F46" i="23" s="1"/>
  <c r="E45" i="23"/>
  <c r="F45" i="23" s="1"/>
  <c r="E44" i="23"/>
  <c r="F44" i="23" s="1"/>
  <c r="E43" i="23"/>
  <c r="F43" i="23" s="1"/>
  <c r="E41" i="23"/>
  <c r="F41" i="23" s="1"/>
  <c r="E40" i="23"/>
  <c r="F40" i="23" s="1"/>
  <c r="E39" i="23"/>
  <c r="F39" i="23" s="1"/>
  <c r="E38" i="23"/>
  <c r="F38" i="23" s="1"/>
  <c r="E37" i="23"/>
  <c r="F37" i="23" s="1"/>
  <c r="E36" i="23"/>
  <c r="F36" i="23" s="1"/>
  <c r="E35" i="23"/>
  <c r="F35" i="23" s="1"/>
  <c r="E34" i="23"/>
  <c r="F34" i="23" s="1"/>
  <c r="E33" i="23"/>
  <c r="F33" i="23" s="1"/>
  <c r="E32" i="23"/>
  <c r="F32" i="23" s="1"/>
  <c r="E31" i="23"/>
  <c r="F31" i="23" s="1"/>
  <c r="E30" i="23"/>
  <c r="F30" i="23" s="1"/>
  <c r="E29" i="23"/>
  <c r="F29" i="23" s="1"/>
  <c r="E28" i="23"/>
  <c r="F28" i="23" s="1"/>
  <c r="E27" i="23"/>
  <c r="F27" i="23" s="1"/>
  <c r="E26" i="23"/>
  <c r="F26" i="23" s="1"/>
  <c r="E25" i="23"/>
  <c r="F25" i="23" s="1"/>
  <c r="E24" i="23"/>
  <c r="F24" i="23" s="1"/>
  <c r="E23" i="23"/>
  <c r="F23" i="23" s="1"/>
  <c r="E22" i="23"/>
  <c r="F22" i="23" s="1"/>
  <c r="E21" i="23"/>
  <c r="F21" i="23" s="1"/>
  <c r="E20" i="23"/>
  <c r="F20" i="23" s="1"/>
  <c r="E19" i="23"/>
  <c r="F19" i="23" s="1"/>
  <c r="E18" i="23"/>
  <c r="F18" i="23" s="1"/>
  <c r="E17" i="23"/>
  <c r="F17" i="23" s="1"/>
  <c r="E16" i="23"/>
  <c r="F16" i="23" s="1"/>
  <c r="E15" i="23"/>
  <c r="F15" i="23" s="1"/>
  <c r="E14" i="23"/>
  <c r="F14" i="23" s="1"/>
  <c r="E13" i="23"/>
  <c r="F13" i="23" s="1"/>
  <c r="E12" i="23"/>
  <c r="F12" i="23" s="1"/>
  <c r="E11" i="23"/>
  <c r="F11" i="23" s="1"/>
  <c r="E10" i="23"/>
  <c r="F10" i="23" s="1"/>
  <c r="E9" i="23"/>
  <c r="F9" i="23" s="1"/>
  <c r="E8" i="23"/>
  <c r="F8" i="23" s="1"/>
  <c r="E7" i="23"/>
  <c r="F7" i="23" s="1"/>
  <c r="E6" i="23"/>
  <c r="F6" i="23" s="1"/>
  <c r="E5" i="23"/>
  <c r="F5" i="23" s="1"/>
  <c r="E4" i="23"/>
  <c r="F4" i="23" s="1"/>
  <c r="E3" i="23"/>
  <c r="F3" i="23" s="1"/>
  <c r="E2" i="23"/>
  <c r="F2" i="23" s="1"/>
  <c r="O55" i="10" l="1"/>
  <c r="O55" i="9"/>
  <c r="S55" i="9"/>
  <c r="P6" i="22"/>
  <c r="E6" i="22"/>
  <c r="D53" i="22"/>
  <c r="P53" i="22" s="1"/>
  <c r="F6" i="18"/>
  <c r="E53" i="18"/>
  <c r="X40" i="21"/>
  <c r="L49" i="21"/>
  <c r="D29" i="14"/>
  <c r="P14" i="14"/>
  <c r="K29" i="14"/>
  <c r="W14" i="14"/>
  <c r="S14" i="13"/>
  <c r="G29" i="13"/>
  <c r="J29" i="12"/>
  <c r="V24" i="12"/>
  <c r="E29" i="12"/>
  <c r="Q14" i="12"/>
  <c r="D33" i="13"/>
  <c r="P29" i="13"/>
  <c r="R24" i="14"/>
  <c r="R24" i="12"/>
  <c r="E6" i="9"/>
  <c r="D83" i="9"/>
  <c r="D92" i="9"/>
  <c r="B14" i="11"/>
  <c r="N14" i="9"/>
  <c r="B14" i="9"/>
  <c r="N14" i="11"/>
  <c r="N14" i="10"/>
  <c r="B14" i="10"/>
  <c r="N38" i="11"/>
  <c r="N38" i="9"/>
  <c r="B38" i="11"/>
  <c r="B38" i="9"/>
  <c r="N38" i="10"/>
  <c r="B38" i="10"/>
  <c r="H5" i="11"/>
  <c r="H5" i="10"/>
  <c r="H5" i="9"/>
  <c r="B51" i="11"/>
  <c r="B51" i="10"/>
  <c r="N51" i="9"/>
  <c r="N51" i="10"/>
  <c r="B51" i="9"/>
  <c r="N51" i="11"/>
  <c r="N18" i="11"/>
  <c r="B18" i="11"/>
  <c r="N18" i="9"/>
  <c r="B18" i="9"/>
  <c r="N18" i="10"/>
  <c r="B18" i="10"/>
  <c r="N80" i="11"/>
  <c r="B80" i="11"/>
  <c r="B80" i="10"/>
  <c r="N80" i="10"/>
  <c r="N80" i="9"/>
  <c r="B80" i="9"/>
  <c r="N81" i="11"/>
  <c r="N81" i="10"/>
  <c r="B81" i="11"/>
  <c r="B81" i="10"/>
  <c r="N81" i="9"/>
  <c r="B81" i="9"/>
  <c r="B27" i="11"/>
  <c r="N27" i="11"/>
  <c r="N27" i="9"/>
  <c r="B27" i="10"/>
  <c r="N27" i="10"/>
  <c r="B27" i="9"/>
  <c r="N6" i="11"/>
  <c r="B6" i="11"/>
  <c r="B6" i="10"/>
  <c r="N6" i="9"/>
  <c r="N6" i="10"/>
  <c r="B6" i="9"/>
  <c r="B62" i="11"/>
  <c r="N62" i="11"/>
  <c r="N62" i="10"/>
  <c r="B62" i="10"/>
  <c r="N62" i="9"/>
  <c r="B62" i="9"/>
  <c r="B75" i="11"/>
  <c r="N75" i="11"/>
  <c r="N75" i="10"/>
  <c r="N75" i="9"/>
  <c r="B75" i="10"/>
  <c r="B75" i="9"/>
  <c r="N13" i="11"/>
  <c r="B13" i="11"/>
  <c r="N13" i="10"/>
  <c r="B13" i="10"/>
  <c r="N13" i="9"/>
  <c r="B13" i="9"/>
  <c r="B85" i="11"/>
  <c r="N85" i="11"/>
  <c r="N85" i="10"/>
  <c r="N85" i="9"/>
  <c r="B85" i="10"/>
  <c r="B85" i="9"/>
  <c r="B18" i="14"/>
  <c r="N18" i="13"/>
  <c r="B18" i="13"/>
  <c r="N18" i="12"/>
  <c r="B18" i="12"/>
  <c r="N18" i="14"/>
  <c r="N76" i="14"/>
  <c r="B76" i="13"/>
  <c r="N76" i="12"/>
  <c r="N76" i="13"/>
  <c r="B76" i="14"/>
  <c r="B76" i="12"/>
  <c r="N22" i="13"/>
  <c r="B22" i="13"/>
  <c r="N22" i="14"/>
  <c r="B22" i="14"/>
  <c r="B22" i="12"/>
  <c r="N22" i="12"/>
  <c r="N23" i="14"/>
  <c r="B23" i="14"/>
  <c r="B23" i="13"/>
  <c r="N23" i="13"/>
  <c r="N23" i="12"/>
  <c r="B23" i="12"/>
  <c r="N44" i="13"/>
  <c r="B44" i="13"/>
  <c r="N44" i="14"/>
  <c r="B44" i="14"/>
  <c r="B44" i="12"/>
  <c r="N44" i="12"/>
  <c r="N45" i="14"/>
  <c r="B45" i="14"/>
  <c r="N45" i="13"/>
  <c r="B45" i="13"/>
  <c r="B45" i="12"/>
  <c r="N45" i="12"/>
  <c r="N19" i="14"/>
  <c r="B19" i="14"/>
  <c r="B19" i="13"/>
  <c r="N19" i="12"/>
  <c r="N19" i="13"/>
  <c r="B19" i="12"/>
  <c r="B79" i="14"/>
  <c r="N79" i="14"/>
  <c r="N79" i="13"/>
  <c r="B79" i="13"/>
  <c r="N79" i="12"/>
  <c r="B79" i="12"/>
  <c r="B48" i="14"/>
  <c r="N48" i="13"/>
  <c r="B48" i="13"/>
  <c r="N48" i="12"/>
  <c r="N48" i="14"/>
  <c r="B48" i="12"/>
  <c r="B53" i="21"/>
  <c r="N53" i="21"/>
  <c r="B53" i="22"/>
  <c r="N53" i="20"/>
  <c r="B53" i="20"/>
  <c r="N53" i="22"/>
  <c r="N34" i="14"/>
  <c r="B34" i="14"/>
  <c r="N34" i="13"/>
  <c r="B34" i="13"/>
  <c r="B34" i="12"/>
  <c r="N34" i="12"/>
  <c r="N49" i="21"/>
  <c r="N49" i="22"/>
  <c r="B49" i="21"/>
  <c r="B49" i="20"/>
  <c r="N49" i="20"/>
  <c r="B49" i="22"/>
  <c r="B5" i="22"/>
  <c r="N5" i="22"/>
  <c r="N5" i="21"/>
  <c r="B5" i="20"/>
  <c r="N5" i="20"/>
  <c r="B5" i="21"/>
  <c r="B15" i="22"/>
  <c r="N15" i="22"/>
  <c r="N15" i="21"/>
  <c r="B15" i="21"/>
  <c r="N15" i="20"/>
  <c r="B15" i="20"/>
  <c r="N40" i="22"/>
  <c r="B40" i="22"/>
  <c r="N40" i="20"/>
  <c r="N40" i="21"/>
  <c r="B40" i="21"/>
  <c r="B40" i="20"/>
  <c r="N22" i="22"/>
  <c r="B22" i="22"/>
  <c r="N22" i="21"/>
  <c r="B22" i="21"/>
  <c r="N22" i="20"/>
  <c r="B22" i="20"/>
  <c r="B47" i="22"/>
  <c r="N47" i="22"/>
  <c r="N47" i="21"/>
  <c r="B47" i="21"/>
  <c r="B47" i="20"/>
  <c r="N47" i="20"/>
  <c r="N42" i="22"/>
  <c r="B42" i="21"/>
  <c r="N42" i="21"/>
  <c r="N42" i="20"/>
  <c r="B42" i="20"/>
  <c r="B42" i="22"/>
  <c r="B17" i="22"/>
  <c r="N17" i="21"/>
  <c r="B17" i="21"/>
  <c r="N17" i="22"/>
  <c r="B17" i="20"/>
  <c r="N17" i="20"/>
  <c r="N60" i="11"/>
  <c r="B60" i="10"/>
  <c r="B60" i="11"/>
  <c r="N60" i="10"/>
  <c r="B60" i="9"/>
  <c r="N60" i="9"/>
  <c r="L81" i="9"/>
  <c r="X81" i="9" s="1"/>
  <c r="X61" i="9"/>
  <c r="E39" i="12"/>
  <c r="Q6" i="12"/>
  <c r="Q39" i="12" s="1"/>
  <c r="W40" i="22"/>
  <c r="K49" i="22"/>
  <c r="AB53" i="18"/>
  <c r="AC6" i="18"/>
  <c r="E61" i="1"/>
  <c r="Q61" i="11" s="1"/>
  <c r="Q55" i="9"/>
  <c r="N37" i="11"/>
  <c r="B37" i="11"/>
  <c r="N37" i="10"/>
  <c r="B37" i="10"/>
  <c r="N37" i="9"/>
  <c r="B37" i="9"/>
  <c r="C2" i="21"/>
  <c r="C2" i="13"/>
  <c r="N76" i="11"/>
  <c r="N76" i="10"/>
  <c r="B76" i="10"/>
  <c r="B76" i="11"/>
  <c r="N76" i="9"/>
  <c r="B76" i="9"/>
  <c r="N28" i="14"/>
  <c r="B28" i="14"/>
  <c r="N28" i="13"/>
  <c r="N28" i="12"/>
  <c r="B28" i="13"/>
  <c r="B28" i="12"/>
  <c r="N12" i="22"/>
  <c r="B12" i="22"/>
  <c r="N12" i="21"/>
  <c r="N12" i="20"/>
  <c r="B12" i="20"/>
  <c r="B12" i="21"/>
  <c r="N29" i="14"/>
  <c r="B29" i="13"/>
  <c r="B29" i="14"/>
  <c r="N29" i="13"/>
  <c r="B29" i="12"/>
  <c r="N29" i="12"/>
  <c r="B39" i="14"/>
  <c r="N39" i="13"/>
  <c r="B39" i="13"/>
  <c r="B39" i="12"/>
  <c r="N39" i="14"/>
  <c r="N39" i="12"/>
  <c r="N14" i="22"/>
  <c r="B14" i="22"/>
  <c r="N14" i="21"/>
  <c r="B14" i="21"/>
  <c r="N14" i="20"/>
  <c r="B14" i="20"/>
  <c r="N63" i="21"/>
  <c r="B63" i="21"/>
  <c r="N63" i="22"/>
  <c r="B63" i="22"/>
  <c r="N63" i="20"/>
  <c r="B63" i="20"/>
  <c r="N28" i="22"/>
  <c r="B28" i="21"/>
  <c r="B28" i="22"/>
  <c r="N28" i="20"/>
  <c r="N28" i="21"/>
  <c r="B28" i="20"/>
  <c r="N25" i="22"/>
  <c r="B25" i="22"/>
  <c r="N25" i="20"/>
  <c r="B25" i="21"/>
  <c r="B25" i="20"/>
  <c r="N25" i="21"/>
  <c r="T61" i="9"/>
  <c r="H81" i="9"/>
  <c r="T81" i="9" s="1"/>
  <c r="E39" i="13"/>
  <c r="Q6" i="13"/>
  <c r="Q39" i="13" s="1"/>
  <c r="S61" i="9"/>
  <c r="G81" i="9"/>
  <c r="S81" i="9" s="1"/>
  <c r="R55" i="9"/>
  <c r="F61" i="9"/>
  <c r="C81" i="9"/>
  <c r="O81" i="9" s="1"/>
  <c r="O61" i="9"/>
  <c r="E51" i="22"/>
  <c r="Q51" i="22" s="1"/>
  <c r="E50" i="22"/>
  <c r="Q50" i="22" s="1"/>
  <c r="Q49" i="22"/>
  <c r="U40" i="20"/>
  <c r="I49" i="20"/>
  <c r="T40" i="20"/>
  <c r="H49" i="20"/>
  <c r="S40" i="22"/>
  <c r="P40" i="21"/>
  <c r="D49" i="21"/>
  <c r="J49" i="21"/>
  <c r="V40" i="21"/>
  <c r="C29" i="14"/>
  <c r="O14" i="14"/>
  <c r="J35" i="14"/>
  <c r="K29" i="12"/>
  <c r="W55" i="11"/>
  <c r="K61" i="11"/>
  <c r="P55" i="11"/>
  <c r="J61" i="11"/>
  <c r="V55" i="11"/>
  <c r="G61" i="10"/>
  <c r="S55" i="10"/>
  <c r="X81" i="11"/>
  <c r="P92" i="10"/>
  <c r="P83" i="10"/>
  <c r="Q6" i="10"/>
  <c r="X55" i="10"/>
  <c r="V55" i="9"/>
  <c r="N66" i="11"/>
  <c r="N66" i="10"/>
  <c r="B66" i="10"/>
  <c r="B66" i="11"/>
  <c r="N66" i="9"/>
  <c r="B66" i="9"/>
  <c r="B43" i="11"/>
  <c r="N43" i="11"/>
  <c r="N43" i="10"/>
  <c r="B43" i="10"/>
  <c r="N43" i="9"/>
  <c r="B43" i="9"/>
  <c r="B5" i="11"/>
  <c r="N5" i="11"/>
  <c r="N5" i="9"/>
  <c r="B5" i="9"/>
  <c r="N5" i="10"/>
  <c r="B5" i="10"/>
  <c r="B67" i="11"/>
  <c r="N67" i="11"/>
  <c r="N67" i="10"/>
  <c r="B67" i="10"/>
  <c r="N67" i="9"/>
  <c r="B67" i="9"/>
  <c r="N15" i="11"/>
  <c r="B15" i="11"/>
  <c r="N15" i="10"/>
  <c r="B15" i="10"/>
  <c r="N15" i="9"/>
  <c r="B15" i="9"/>
  <c r="S1" i="11"/>
  <c r="G1" i="11"/>
  <c r="G1" i="10"/>
  <c r="S1" i="9"/>
  <c r="G1" i="9"/>
  <c r="S1" i="10"/>
  <c r="N32" i="11"/>
  <c r="B32" i="11"/>
  <c r="N32" i="9"/>
  <c r="B32" i="9"/>
  <c r="N32" i="10"/>
  <c r="B32" i="10"/>
  <c r="N70" i="13"/>
  <c r="N70" i="14"/>
  <c r="N70" i="12"/>
  <c r="N53" i="11"/>
  <c r="B53" i="11"/>
  <c r="N53" i="10"/>
  <c r="B53" i="10"/>
  <c r="N53" i="9"/>
  <c r="B53" i="9"/>
  <c r="N20" i="11"/>
  <c r="B20" i="11"/>
  <c r="N20" i="9"/>
  <c r="B20" i="9"/>
  <c r="N20" i="10"/>
  <c r="B20" i="10"/>
  <c r="N90" i="11"/>
  <c r="N90" i="10"/>
  <c r="B90" i="11"/>
  <c r="N90" i="9"/>
  <c r="B90" i="9"/>
  <c r="B90" i="10"/>
  <c r="N35" i="11"/>
  <c r="B35" i="11"/>
  <c r="N35" i="10"/>
  <c r="B35" i="10"/>
  <c r="N35" i="9"/>
  <c r="B35" i="9"/>
  <c r="N95" i="10"/>
  <c r="B95" i="10"/>
  <c r="B95" i="11"/>
  <c r="N95" i="9"/>
  <c r="N95" i="11"/>
  <c r="B95" i="9"/>
  <c r="B32" i="14"/>
  <c r="N32" i="13"/>
  <c r="N32" i="14"/>
  <c r="B32" i="13"/>
  <c r="B32" i="12"/>
  <c r="N32" i="12"/>
  <c r="J5" i="13"/>
  <c r="J5" i="14"/>
  <c r="J5" i="12"/>
  <c r="B78" i="14"/>
  <c r="N78" i="14"/>
  <c r="B78" i="13"/>
  <c r="N78" i="13"/>
  <c r="B78" i="12"/>
  <c r="N78" i="12"/>
  <c r="N61" i="14"/>
  <c r="B61" i="14"/>
  <c r="N61" i="13"/>
  <c r="N61" i="12"/>
  <c r="B61" i="13"/>
  <c r="B61" i="12"/>
  <c r="B55" i="21"/>
  <c r="N55" i="22"/>
  <c r="N55" i="21"/>
  <c r="N55" i="20"/>
  <c r="B55" i="20"/>
  <c r="B55" i="22"/>
  <c r="G1" i="14"/>
  <c r="G1" i="13"/>
  <c r="G1" i="12"/>
  <c r="S1" i="13"/>
  <c r="S1" i="12"/>
  <c r="B33" i="14"/>
  <c r="N33" i="13"/>
  <c r="B33" i="13"/>
  <c r="N33" i="12"/>
  <c r="N33" i="14"/>
  <c r="B33" i="12"/>
  <c r="B64" i="14"/>
  <c r="N64" i="14"/>
  <c r="N64" i="13"/>
  <c r="B64" i="13"/>
  <c r="N64" i="12"/>
  <c r="B64" i="12"/>
  <c r="B25" i="14"/>
  <c r="N25" i="14"/>
  <c r="N25" i="13"/>
  <c r="B25" i="13"/>
  <c r="N25" i="12"/>
  <c r="B25" i="12"/>
  <c r="N42" i="13"/>
  <c r="B42" i="13"/>
  <c r="B42" i="14"/>
  <c r="B42" i="12"/>
  <c r="N42" i="14"/>
  <c r="N42" i="12"/>
  <c r="N33" i="21"/>
  <c r="N33" i="22"/>
  <c r="B33" i="21"/>
  <c r="B33" i="22"/>
  <c r="N33" i="20"/>
  <c r="B33" i="20"/>
  <c r="B38" i="22"/>
  <c r="N38" i="21"/>
  <c r="B38" i="21"/>
  <c r="N38" i="22"/>
  <c r="N38" i="20"/>
  <c r="B38" i="20"/>
  <c r="B45" i="21"/>
  <c r="B45" i="22"/>
  <c r="B45" i="20"/>
  <c r="N45" i="22"/>
  <c r="N45" i="21"/>
  <c r="N45" i="20"/>
  <c r="B34" i="22"/>
  <c r="N34" i="22"/>
  <c r="N34" i="21"/>
  <c r="B34" i="21"/>
  <c r="N34" i="20"/>
  <c r="B34" i="20"/>
  <c r="N68" i="22"/>
  <c r="B68" i="22"/>
  <c r="N68" i="21"/>
  <c r="B68" i="21"/>
  <c r="N68" i="20"/>
  <c r="B68" i="20"/>
  <c r="N60" i="22"/>
  <c r="B60" i="22"/>
  <c r="N60" i="21"/>
  <c r="B60" i="21"/>
  <c r="N60" i="20"/>
  <c r="B60" i="20"/>
  <c r="N31" i="22"/>
  <c r="B31" i="21"/>
  <c r="N31" i="20"/>
  <c r="B31" i="22"/>
  <c r="N31" i="21"/>
  <c r="B31" i="20"/>
  <c r="N70" i="11"/>
  <c r="B70" i="11"/>
  <c r="B70" i="10"/>
  <c r="N70" i="10"/>
  <c r="N70" i="9"/>
  <c r="B70" i="9"/>
  <c r="N96" i="11"/>
  <c r="B96" i="11"/>
  <c r="N96" i="10"/>
  <c r="B96" i="10"/>
  <c r="N96" i="9"/>
  <c r="B96" i="9"/>
  <c r="Q83" i="1"/>
  <c r="Q92" i="1"/>
  <c r="R6" i="1"/>
  <c r="H51" i="18"/>
  <c r="H50" i="18"/>
  <c r="P61" i="11"/>
  <c r="D81" i="11"/>
  <c r="P81" i="11" s="1"/>
  <c r="V61" i="9"/>
  <c r="J81" i="9"/>
  <c r="V81" i="9" s="1"/>
  <c r="N61" i="11"/>
  <c r="N61" i="10"/>
  <c r="B61" i="11"/>
  <c r="B61" i="10"/>
  <c r="N61" i="9"/>
  <c r="B61" i="9"/>
  <c r="N89" i="10"/>
  <c r="B89" i="10"/>
  <c r="N89" i="11"/>
  <c r="B89" i="11"/>
  <c r="N89" i="9"/>
  <c r="B89" i="9"/>
  <c r="B12" i="11"/>
  <c r="N12" i="11"/>
  <c r="N12" i="9"/>
  <c r="B12" i="9"/>
  <c r="N12" i="10"/>
  <c r="B12" i="10"/>
  <c r="B92" i="11"/>
  <c r="N92" i="11"/>
  <c r="N92" i="10"/>
  <c r="B92" i="10"/>
  <c r="N92" i="9"/>
  <c r="B92" i="9"/>
  <c r="N36" i="14"/>
  <c r="B36" i="14"/>
  <c r="B36" i="13"/>
  <c r="N36" i="12"/>
  <c r="B36" i="12"/>
  <c r="N36" i="13"/>
  <c r="N56" i="13"/>
  <c r="B56" i="13"/>
  <c r="B56" i="14"/>
  <c r="N56" i="14"/>
  <c r="B56" i="12"/>
  <c r="N56" i="12"/>
  <c r="T40" i="22"/>
  <c r="E53" i="21"/>
  <c r="Q53" i="21" s="1"/>
  <c r="F6" i="21"/>
  <c r="Q6" i="21"/>
  <c r="G51" i="22"/>
  <c r="G50" i="22"/>
  <c r="P40" i="22"/>
  <c r="D49" i="22"/>
  <c r="O40" i="22"/>
  <c r="C49" i="22"/>
  <c r="O51" i="20"/>
  <c r="I33" i="14"/>
  <c r="U29" i="14"/>
  <c r="F35" i="13"/>
  <c r="F29" i="12"/>
  <c r="R14" i="12"/>
  <c r="X14" i="12"/>
  <c r="X61" i="11"/>
  <c r="D81" i="10"/>
  <c r="P81" i="10" s="1"/>
  <c r="P61" i="10"/>
  <c r="B65" i="11"/>
  <c r="N65" i="11"/>
  <c r="N65" i="10"/>
  <c r="N65" i="9"/>
  <c r="B65" i="10"/>
  <c r="B65" i="9"/>
  <c r="I5" i="11"/>
  <c r="I5" i="10"/>
  <c r="I5" i="9"/>
  <c r="N72" i="11"/>
  <c r="N72" i="10"/>
  <c r="B72" i="10"/>
  <c r="B72" i="11"/>
  <c r="N72" i="9"/>
  <c r="B72" i="9"/>
  <c r="B49" i="11"/>
  <c r="N49" i="11"/>
  <c r="N49" i="10"/>
  <c r="B49" i="10"/>
  <c r="N49" i="9"/>
  <c r="B49" i="9"/>
  <c r="J5" i="11"/>
  <c r="J5" i="9"/>
  <c r="J5" i="10"/>
  <c r="B73" i="11"/>
  <c r="N73" i="11"/>
  <c r="N73" i="10"/>
  <c r="B73" i="10"/>
  <c r="N73" i="9"/>
  <c r="B73" i="9"/>
  <c r="N23" i="11"/>
  <c r="N23" i="10"/>
  <c r="B23" i="10"/>
  <c r="N23" i="9"/>
  <c r="B23" i="9"/>
  <c r="B23" i="11"/>
  <c r="N44" i="11"/>
  <c r="B44" i="11"/>
  <c r="N44" i="9"/>
  <c r="B44" i="9"/>
  <c r="N44" i="10"/>
  <c r="B44" i="10"/>
  <c r="N34" i="11"/>
  <c r="B34" i="11"/>
  <c r="N34" i="9"/>
  <c r="B34" i="9"/>
  <c r="N34" i="10"/>
  <c r="B34" i="10"/>
  <c r="N94" i="11"/>
  <c r="B94" i="11"/>
  <c r="N94" i="10"/>
  <c r="B94" i="10"/>
  <c r="N94" i="9"/>
  <c r="B94" i="9"/>
  <c r="N41" i="11"/>
  <c r="B41" i="11"/>
  <c r="N41" i="10"/>
  <c r="B41" i="10"/>
  <c r="N41" i="9"/>
  <c r="B41" i="9"/>
  <c r="F4" i="21"/>
  <c r="F4" i="13"/>
  <c r="B46" i="14"/>
  <c r="N46" i="13"/>
  <c r="N46" i="14"/>
  <c r="B46" i="13"/>
  <c r="N46" i="12"/>
  <c r="B46" i="12"/>
  <c r="N21" i="14"/>
  <c r="B21" i="14"/>
  <c r="B21" i="13"/>
  <c r="N21" i="12"/>
  <c r="B21" i="12"/>
  <c r="N21" i="13"/>
  <c r="D4" i="22"/>
  <c r="D4" i="14"/>
  <c r="F4" i="22"/>
  <c r="F4" i="14"/>
  <c r="B5" i="13"/>
  <c r="N5" i="14"/>
  <c r="B5" i="14"/>
  <c r="N5" i="13"/>
  <c r="B5" i="12"/>
  <c r="N5" i="12"/>
  <c r="N43" i="14"/>
  <c r="B43" i="14"/>
  <c r="B43" i="13"/>
  <c r="N43" i="12"/>
  <c r="B43" i="12"/>
  <c r="N43" i="13"/>
  <c r="N37" i="14"/>
  <c r="B37" i="14"/>
  <c r="B37" i="13"/>
  <c r="B37" i="12"/>
  <c r="N37" i="13"/>
  <c r="N37" i="12"/>
  <c r="B72" i="14"/>
  <c r="N72" i="13"/>
  <c r="N72" i="14"/>
  <c r="B72" i="13"/>
  <c r="N72" i="12"/>
  <c r="B72" i="12"/>
  <c r="B41" i="14"/>
  <c r="N41" i="13"/>
  <c r="B41" i="13"/>
  <c r="N41" i="12"/>
  <c r="B41" i="12"/>
  <c r="N41" i="14"/>
  <c r="F5" i="14"/>
  <c r="F5" i="13"/>
  <c r="F5" i="12"/>
  <c r="N50" i="14"/>
  <c r="B50" i="14"/>
  <c r="B50" i="13"/>
  <c r="N50" i="12"/>
  <c r="B50" i="12"/>
  <c r="N50" i="13"/>
  <c r="B56" i="22"/>
  <c r="N56" i="21"/>
  <c r="N56" i="22"/>
  <c r="B56" i="21"/>
  <c r="N56" i="20"/>
  <c r="B56" i="20"/>
  <c r="B19" i="22"/>
  <c r="N19" i="21"/>
  <c r="B19" i="21"/>
  <c r="B19" i="20"/>
  <c r="N19" i="22"/>
  <c r="N19" i="20"/>
  <c r="N44" i="22"/>
  <c r="B44" i="21"/>
  <c r="B44" i="22"/>
  <c r="N44" i="20"/>
  <c r="B44" i="20"/>
  <c r="N44" i="21"/>
  <c r="N62" i="22"/>
  <c r="B62" i="22"/>
  <c r="B62" i="21"/>
  <c r="N62" i="21"/>
  <c r="B62" i="20"/>
  <c r="N62" i="20"/>
  <c r="N18" i="22"/>
  <c r="B18" i="22"/>
  <c r="N18" i="21"/>
  <c r="B18" i="21"/>
  <c r="N18" i="20"/>
  <c r="B18" i="20"/>
  <c r="N46" i="21"/>
  <c r="N46" i="22"/>
  <c r="B46" i="21"/>
  <c r="B46" i="22"/>
  <c r="N46" i="20"/>
  <c r="B46" i="20"/>
  <c r="N9" i="22"/>
  <c r="B9" i="22"/>
  <c r="N9" i="21"/>
  <c r="B9" i="21"/>
  <c r="N9" i="20"/>
  <c r="B9" i="20"/>
  <c r="N37" i="21"/>
  <c r="N37" i="22"/>
  <c r="B37" i="21"/>
  <c r="B37" i="22"/>
  <c r="B37" i="20"/>
  <c r="N37" i="20"/>
  <c r="F39" i="2"/>
  <c r="G6" i="2"/>
  <c r="E53" i="20"/>
  <c r="Q53" i="20" s="1"/>
  <c r="Q6" i="20"/>
  <c r="F6" i="20"/>
  <c r="U40" i="21"/>
  <c r="I49" i="21"/>
  <c r="G49" i="18"/>
  <c r="S49" i="22" s="1"/>
  <c r="S40" i="21"/>
  <c r="K29" i="13"/>
  <c r="N50" i="11"/>
  <c r="B50" i="11"/>
  <c r="N50" i="10"/>
  <c r="B50" i="10"/>
  <c r="N50" i="9"/>
  <c r="B50" i="9"/>
  <c r="N26" i="11"/>
  <c r="B26" i="11"/>
  <c r="N26" i="9"/>
  <c r="B26" i="9"/>
  <c r="N26" i="10"/>
  <c r="B26" i="10"/>
  <c r="N21" i="11"/>
  <c r="B21" i="11"/>
  <c r="N21" i="10"/>
  <c r="B21" i="10"/>
  <c r="N21" i="9"/>
  <c r="B21" i="9"/>
  <c r="N60" i="14"/>
  <c r="B60" i="14"/>
  <c r="N60" i="13"/>
  <c r="B60" i="13"/>
  <c r="B60" i="12"/>
  <c r="N60" i="12"/>
  <c r="N62" i="14"/>
  <c r="N62" i="13"/>
  <c r="B62" i="14"/>
  <c r="B62" i="13"/>
  <c r="B62" i="12"/>
  <c r="N62" i="12"/>
  <c r="B9" i="14"/>
  <c r="N9" i="14"/>
  <c r="N9" i="13"/>
  <c r="B9" i="13"/>
  <c r="N9" i="12"/>
  <c r="B9" i="12"/>
  <c r="B13" i="22"/>
  <c r="N13" i="21"/>
  <c r="B13" i="21"/>
  <c r="N13" i="22"/>
  <c r="N13" i="20"/>
  <c r="B13" i="20"/>
  <c r="N39" i="21"/>
  <c r="N39" i="22"/>
  <c r="B39" i="21"/>
  <c r="B39" i="22"/>
  <c r="B39" i="20"/>
  <c r="N39" i="20"/>
  <c r="N48" i="22"/>
  <c r="B48" i="21"/>
  <c r="B48" i="22"/>
  <c r="N48" i="21"/>
  <c r="N48" i="20"/>
  <c r="B48" i="20"/>
  <c r="U40" i="22"/>
  <c r="I49" i="22"/>
  <c r="F49" i="21"/>
  <c r="R40" i="21"/>
  <c r="Q40" i="21"/>
  <c r="E49" i="21"/>
  <c r="K51" i="20"/>
  <c r="W51" i="20" s="1"/>
  <c r="W49" i="20"/>
  <c r="K50" i="20"/>
  <c r="W50" i="20" s="1"/>
  <c r="W40" i="21"/>
  <c r="K49" i="21"/>
  <c r="G51" i="20"/>
  <c r="G50" i="20"/>
  <c r="S49" i="20"/>
  <c r="G33" i="14"/>
  <c r="S29" i="14"/>
  <c r="L49" i="20"/>
  <c r="X40" i="20"/>
  <c r="R29" i="14"/>
  <c r="F33" i="14"/>
  <c r="Q29" i="14"/>
  <c r="E33" i="14"/>
  <c r="L33" i="13"/>
  <c r="X29" i="13"/>
  <c r="H29" i="14"/>
  <c r="U14" i="12"/>
  <c r="Q6" i="11"/>
  <c r="P83" i="11"/>
  <c r="P92" i="11"/>
  <c r="H33" i="12"/>
  <c r="T29" i="12"/>
  <c r="F81" i="11"/>
  <c r="R81" i="11" s="1"/>
  <c r="R61" i="11"/>
  <c r="X29" i="12"/>
  <c r="W55" i="10"/>
  <c r="K61" i="10"/>
  <c r="U61" i="9"/>
  <c r="I81" i="9"/>
  <c r="U81" i="9" s="1"/>
  <c r="P55" i="10"/>
  <c r="F29" i="2"/>
  <c r="B71" i="11"/>
  <c r="N71" i="10"/>
  <c r="N71" i="11"/>
  <c r="N71" i="9"/>
  <c r="B71" i="9"/>
  <c r="B71" i="10"/>
  <c r="N8" i="11"/>
  <c r="B8" i="11"/>
  <c r="N8" i="10"/>
  <c r="B8" i="10"/>
  <c r="N8" i="9"/>
  <c r="B8" i="9"/>
  <c r="N88" i="11"/>
  <c r="B88" i="11"/>
  <c r="B88" i="10"/>
  <c r="N88" i="10"/>
  <c r="B88" i="9"/>
  <c r="N88" i="9"/>
  <c r="P2" i="20"/>
  <c r="P2" i="12"/>
  <c r="N9" i="11"/>
  <c r="B9" i="11"/>
  <c r="N9" i="10"/>
  <c r="B9" i="10"/>
  <c r="N9" i="9"/>
  <c r="B9" i="9"/>
  <c r="N79" i="11"/>
  <c r="B79" i="11"/>
  <c r="N79" i="10"/>
  <c r="B79" i="10"/>
  <c r="N79" i="9"/>
  <c r="B79" i="9"/>
  <c r="B29" i="11"/>
  <c r="N29" i="10"/>
  <c r="B29" i="10"/>
  <c r="N29" i="11"/>
  <c r="N29" i="9"/>
  <c r="B29" i="9"/>
  <c r="N52" i="11"/>
  <c r="B52" i="10"/>
  <c r="B52" i="11"/>
  <c r="N52" i="9"/>
  <c r="B52" i="9"/>
  <c r="N52" i="10"/>
  <c r="B39" i="11"/>
  <c r="N39" i="11"/>
  <c r="N39" i="10"/>
  <c r="B39" i="10"/>
  <c r="N39" i="9"/>
  <c r="B39" i="9"/>
  <c r="N40" i="11"/>
  <c r="N40" i="9"/>
  <c r="B40" i="9"/>
  <c r="N40" i="10"/>
  <c r="B40" i="11"/>
  <c r="B40" i="10"/>
  <c r="D4" i="13"/>
  <c r="D4" i="21"/>
  <c r="B47" i="11"/>
  <c r="N47" i="11"/>
  <c r="N47" i="10"/>
  <c r="B47" i="10"/>
  <c r="N47" i="9"/>
  <c r="B47" i="9"/>
  <c r="N1" i="14"/>
  <c r="N1" i="13"/>
  <c r="B1" i="14"/>
  <c r="B1" i="13"/>
  <c r="B1" i="12"/>
  <c r="N1" i="12"/>
  <c r="N69" i="14"/>
  <c r="B69" i="14"/>
  <c r="N69" i="13"/>
  <c r="B69" i="12"/>
  <c r="B69" i="13"/>
  <c r="N69" i="12"/>
  <c r="N54" i="14"/>
  <c r="B54" i="14"/>
  <c r="B54" i="13"/>
  <c r="N54" i="13"/>
  <c r="B54" i="12"/>
  <c r="N54" i="12"/>
  <c r="N17" i="14"/>
  <c r="B17" i="14"/>
  <c r="B17" i="13"/>
  <c r="N17" i="13"/>
  <c r="N17" i="12"/>
  <c r="B17" i="12"/>
  <c r="N51" i="13"/>
  <c r="B51" i="13"/>
  <c r="N51" i="14"/>
  <c r="B51" i="14"/>
  <c r="B51" i="12"/>
  <c r="N51" i="12"/>
  <c r="N47" i="14"/>
  <c r="B47" i="14"/>
  <c r="N47" i="13"/>
  <c r="B47" i="12"/>
  <c r="B47" i="13"/>
  <c r="N47" i="12"/>
  <c r="D5" i="14"/>
  <c r="D5" i="13"/>
  <c r="D5" i="12"/>
  <c r="P2" i="22"/>
  <c r="P2" i="14"/>
  <c r="N49" i="13"/>
  <c r="B49" i="13"/>
  <c r="B49" i="14"/>
  <c r="N49" i="14"/>
  <c r="B49" i="12"/>
  <c r="N49" i="12"/>
  <c r="N10" i="14"/>
  <c r="B10" i="14"/>
  <c r="N10" i="13"/>
  <c r="B10" i="13"/>
  <c r="B10" i="12"/>
  <c r="N10" i="12"/>
  <c r="N58" i="13"/>
  <c r="B58" i="13"/>
  <c r="N58" i="14"/>
  <c r="B58" i="14"/>
  <c r="B58" i="12"/>
  <c r="N58" i="12"/>
  <c r="B57" i="22"/>
  <c r="N57" i="22"/>
  <c r="N57" i="21"/>
  <c r="B57" i="21"/>
  <c r="N57" i="20"/>
  <c r="B57" i="20"/>
  <c r="N32" i="22"/>
  <c r="B32" i="21"/>
  <c r="B32" i="22"/>
  <c r="N32" i="21"/>
  <c r="N32" i="20"/>
  <c r="B32" i="20"/>
  <c r="N50" i="21"/>
  <c r="B50" i="22"/>
  <c r="N50" i="20"/>
  <c r="N50" i="22"/>
  <c r="B50" i="21"/>
  <c r="B50" i="20"/>
  <c r="B23" i="22"/>
  <c r="N23" i="21"/>
  <c r="B23" i="21"/>
  <c r="N23" i="22"/>
  <c r="B23" i="20"/>
  <c r="N23" i="20"/>
  <c r="B10" i="22"/>
  <c r="N10" i="21"/>
  <c r="N10" i="22"/>
  <c r="B10" i="21"/>
  <c r="N10" i="20"/>
  <c r="B10" i="20"/>
  <c r="N43" i="22"/>
  <c r="B43" i="21"/>
  <c r="B43" i="22"/>
  <c r="N43" i="21"/>
  <c r="N43" i="20"/>
  <c r="B43" i="20"/>
  <c r="T55" i="10"/>
  <c r="V55" i="10"/>
  <c r="P83" i="9"/>
  <c r="P92" i="9"/>
  <c r="Q6" i="9"/>
  <c r="X40" i="22"/>
  <c r="L49" i="22"/>
  <c r="Q53" i="18"/>
  <c r="R6" i="18"/>
  <c r="J33" i="13"/>
  <c r="Q55" i="10"/>
  <c r="L81" i="10"/>
  <c r="X81" i="10" s="1"/>
  <c r="X61" i="10"/>
  <c r="B33" i="11"/>
  <c r="N33" i="11"/>
  <c r="N33" i="10"/>
  <c r="B33" i="10"/>
  <c r="N33" i="9"/>
  <c r="B33" i="9"/>
  <c r="P2" i="21"/>
  <c r="P2" i="13"/>
  <c r="B68" i="14"/>
  <c r="N68" i="13"/>
  <c r="N68" i="14"/>
  <c r="N68" i="12"/>
  <c r="B68" i="12"/>
  <c r="B68" i="13"/>
  <c r="C2" i="22"/>
  <c r="C2" i="14"/>
  <c r="S1" i="22"/>
  <c r="G1" i="22"/>
  <c r="G1" i="21"/>
  <c r="G1" i="20"/>
  <c r="S1" i="20"/>
  <c r="B59" i="22"/>
  <c r="N59" i="21"/>
  <c r="B59" i="21"/>
  <c r="N59" i="22"/>
  <c r="N59" i="20"/>
  <c r="B59" i="20"/>
  <c r="H51" i="22"/>
  <c r="T51" i="22" s="1"/>
  <c r="H50" i="22"/>
  <c r="T50" i="22" s="1"/>
  <c r="T49" i="22"/>
  <c r="L50" i="18"/>
  <c r="L51" i="18"/>
  <c r="U14" i="14"/>
  <c r="R24" i="13"/>
  <c r="O55" i="11"/>
  <c r="C61" i="11"/>
  <c r="I29" i="12"/>
  <c r="F6" i="11"/>
  <c r="E92" i="11"/>
  <c r="E83" i="11"/>
  <c r="W14" i="12"/>
  <c r="R55" i="11"/>
  <c r="T29" i="13"/>
  <c r="H33" i="13"/>
  <c r="D39" i="14"/>
  <c r="P6" i="14"/>
  <c r="P39" i="14" s="1"/>
  <c r="E33" i="13"/>
  <c r="Q29" i="13"/>
  <c r="L35" i="12"/>
  <c r="X33" i="12"/>
  <c r="AC83" i="1"/>
  <c r="AC92" i="1"/>
  <c r="AD6" i="1"/>
  <c r="B16" i="11"/>
  <c r="N16" i="9"/>
  <c r="B16" i="9"/>
  <c r="N16" i="11"/>
  <c r="N16" i="10"/>
  <c r="B16" i="10"/>
  <c r="D4" i="20"/>
  <c r="D4" i="12"/>
  <c r="N17" i="11"/>
  <c r="B17" i="11"/>
  <c r="N17" i="10"/>
  <c r="B17" i="10"/>
  <c r="N17" i="9"/>
  <c r="B17" i="9"/>
  <c r="F4" i="20"/>
  <c r="F4" i="12"/>
  <c r="B55" i="11"/>
  <c r="N55" i="11"/>
  <c r="N55" i="9"/>
  <c r="B55" i="10"/>
  <c r="N55" i="10"/>
  <c r="B55" i="9"/>
  <c r="O5" i="11"/>
  <c r="C5" i="11"/>
  <c r="C5" i="9"/>
  <c r="O5" i="10"/>
  <c r="C5" i="10"/>
  <c r="O5" i="9"/>
  <c r="N56" i="11"/>
  <c r="B56" i="11"/>
  <c r="N56" i="10"/>
  <c r="N56" i="9"/>
  <c r="B56" i="9"/>
  <c r="B56" i="10"/>
  <c r="B45" i="11"/>
  <c r="N45" i="11"/>
  <c r="N45" i="10"/>
  <c r="B45" i="10"/>
  <c r="N45" i="9"/>
  <c r="B45" i="9"/>
  <c r="D5" i="9"/>
  <c r="D5" i="10"/>
  <c r="D5" i="11"/>
  <c r="N46" i="11"/>
  <c r="B46" i="11"/>
  <c r="N46" i="9"/>
  <c r="B46" i="9"/>
  <c r="N46" i="10"/>
  <c r="B46" i="10"/>
  <c r="H5" i="14"/>
  <c r="H5" i="13"/>
  <c r="H5" i="12"/>
  <c r="B59" i="11"/>
  <c r="N59" i="11"/>
  <c r="N59" i="10"/>
  <c r="N59" i="9"/>
  <c r="B59" i="9"/>
  <c r="B59" i="10"/>
  <c r="N77" i="14"/>
  <c r="B77" i="14"/>
  <c r="N77" i="13"/>
  <c r="N77" i="12"/>
  <c r="B77" i="13"/>
  <c r="B77" i="12"/>
  <c r="B27" i="14"/>
  <c r="N27" i="13"/>
  <c r="N27" i="14"/>
  <c r="B27" i="13"/>
  <c r="N27" i="12"/>
  <c r="B27" i="12"/>
  <c r="N59" i="14"/>
  <c r="B59" i="14"/>
  <c r="N59" i="13"/>
  <c r="B59" i="13"/>
  <c r="N59" i="12"/>
  <c r="B59" i="12"/>
  <c r="C5" i="13"/>
  <c r="O5" i="14"/>
  <c r="C5" i="14"/>
  <c r="O5" i="12"/>
  <c r="O5" i="13"/>
  <c r="C5" i="12"/>
  <c r="B55" i="14"/>
  <c r="N55" i="13"/>
  <c r="N55" i="12"/>
  <c r="B55" i="12"/>
  <c r="B55" i="13"/>
  <c r="N55" i="14"/>
  <c r="L5" i="14"/>
  <c r="L5" i="12"/>
  <c r="L5" i="13"/>
  <c r="N57" i="14"/>
  <c r="B57" i="14"/>
  <c r="N57" i="12"/>
  <c r="B57" i="12"/>
  <c r="B57" i="13"/>
  <c r="N57" i="13"/>
  <c r="N20" i="13"/>
  <c r="B20" i="13"/>
  <c r="B20" i="14"/>
  <c r="N20" i="14"/>
  <c r="B20" i="12"/>
  <c r="N20" i="12"/>
  <c r="B66" i="14"/>
  <c r="N66" i="13"/>
  <c r="N66" i="14"/>
  <c r="N66" i="12"/>
  <c r="B66" i="12"/>
  <c r="B66" i="13"/>
  <c r="N20" i="22"/>
  <c r="B20" i="22"/>
  <c r="N20" i="21"/>
  <c r="N20" i="20"/>
  <c r="B20" i="20"/>
  <c r="B20" i="21"/>
  <c r="B8" i="22"/>
  <c r="N8" i="21"/>
  <c r="B8" i="20"/>
  <c r="N8" i="20"/>
  <c r="B8" i="21"/>
  <c r="N8" i="22"/>
  <c r="N66" i="22"/>
  <c r="B66" i="22"/>
  <c r="B66" i="21"/>
  <c r="N66" i="20"/>
  <c r="N66" i="21"/>
  <c r="B66" i="20"/>
  <c r="N58" i="22"/>
  <c r="B58" i="21"/>
  <c r="B58" i="22"/>
  <c r="B58" i="20"/>
  <c r="N58" i="21"/>
  <c r="N58" i="20"/>
  <c r="N29" i="22"/>
  <c r="B29" i="22"/>
  <c r="N29" i="20"/>
  <c r="N29" i="21"/>
  <c r="B29" i="21"/>
  <c r="B29" i="20"/>
  <c r="N24" i="21"/>
  <c r="N24" i="22"/>
  <c r="B24" i="22"/>
  <c r="B24" i="21"/>
  <c r="N24" i="20"/>
  <c r="B24" i="20"/>
  <c r="N51" i="22"/>
  <c r="B51" i="21"/>
  <c r="B51" i="22"/>
  <c r="B51" i="20"/>
  <c r="N51" i="21"/>
  <c r="N51" i="20"/>
  <c r="E92" i="10"/>
  <c r="E83" i="10"/>
  <c r="F6" i="10"/>
  <c r="F6" i="13"/>
  <c r="F6" i="14"/>
  <c r="F6" i="12"/>
  <c r="F83" i="1"/>
  <c r="F92" i="1"/>
  <c r="G6" i="1"/>
  <c r="K81" i="9"/>
  <c r="W81" i="9" s="1"/>
  <c r="W61" i="9"/>
  <c r="T61" i="10"/>
  <c r="H81" i="10"/>
  <c r="T81" i="10" s="1"/>
  <c r="V61" i="10"/>
  <c r="J81" i="10"/>
  <c r="V81" i="10" s="1"/>
  <c r="D81" i="9"/>
  <c r="P81" i="9" s="1"/>
  <c r="P61" i="9"/>
  <c r="G50" i="21"/>
  <c r="G51" i="21"/>
  <c r="S49" i="21"/>
  <c r="D50" i="18"/>
  <c r="D51" i="18"/>
  <c r="E50" i="18"/>
  <c r="E51" i="18"/>
  <c r="F51" i="18"/>
  <c r="F50" i="18"/>
  <c r="O40" i="21"/>
  <c r="C49" i="21"/>
  <c r="L29" i="14"/>
  <c r="X14" i="14"/>
  <c r="Q40" i="20"/>
  <c r="E49" i="20"/>
  <c r="D49" i="20"/>
  <c r="P40" i="20"/>
  <c r="V40" i="20"/>
  <c r="J49" i="20"/>
  <c r="O29" i="13"/>
  <c r="C33" i="13"/>
  <c r="S55" i="11"/>
  <c r="G61" i="11"/>
  <c r="D33" i="12"/>
  <c r="P29" i="12"/>
  <c r="X55" i="11"/>
  <c r="S29" i="12"/>
  <c r="G33" i="12"/>
  <c r="D39" i="12"/>
  <c r="P6" i="12"/>
  <c r="P39" i="12" s="1"/>
  <c r="P14" i="12"/>
  <c r="F61" i="10"/>
  <c r="R55" i="10"/>
  <c r="C29" i="12"/>
  <c r="C2" i="20"/>
  <c r="C2" i="12"/>
  <c r="N24" i="11"/>
  <c r="B24" i="11"/>
  <c r="N24" i="9"/>
  <c r="B24" i="9"/>
  <c r="N24" i="10"/>
  <c r="B24" i="10"/>
  <c r="B25" i="11"/>
  <c r="N25" i="10"/>
  <c r="B25" i="10"/>
  <c r="N25" i="11"/>
  <c r="N25" i="9"/>
  <c r="B25" i="9"/>
  <c r="N52" i="14"/>
  <c r="B52" i="14"/>
  <c r="N52" i="13"/>
  <c r="B52" i="13"/>
  <c r="B52" i="12"/>
  <c r="N52" i="12"/>
  <c r="B87" i="11"/>
  <c r="N87" i="11"/>
  <c r="N87" i="10"/>
  <c r="B87" i="10"/>
  <c r="N87" i="9"/>
  <c r="B87" i="9"/>
  <c r="K5" i="11"/>
  <c r="K5" i="9"/>
  <c r="K5" i="10"/>
  <c r="N68" i="11"/>
  <c r="B68" i="11"/>
  <c r="N68" i="10"/>
  <c r="B68" i="10"/>
  <c r="N68" i="9"/>
  <c r="B68" i="9"/>
  <c r="B57" i="11"/>
  <c r="N57" i="11"/>
  <c r="N57" i="10"/>
  <c r="N57" i="9"/>
  <c r="B57" i="10"/>
  <c r="B57" i="9"/>
  <c r="N11" i="11"/>
  <c r="B11" i="11"/>
  <c r="N11" i="10"/>
  <c r="B11" i="10"/>
  <c r="N11" i="9"/>
  <c r="B11" i="9"/>
  <c r="N54" i="11"/>
  <c r="N54" i="10"/>
  <c r="B54" i="10"/>
  <c r="B54" i="11"/>
  <c r="N54" i="9"/>
  <c r="B54" i="9"/>
  <c r="B63" i="10"/>
  <c r="B63" i="11"/>
  <c r="N63" i="10"/>
  <c r="N63" i="9"/>
  <c r="N63" i="11"/>
  <c r="B63" i="9"/>
  <c r="G5" i="12"/>
  <c r="G5" i="14"/>
  <c r="G5" i="13"/>
  <c r="I5" i="13"/>
  <c r="I5" i="12"/>
  <c r="I5" i="14"/>
  <c r="B11" i="14"/>
  <c r="N11" i="13"/>
  <c r="N11" i="14"/>
  <c r="B11" i="13"/>
  <c r="B11" i="12"/>
  <c r="N11" i="12"/>
  <c r="B16" i="14"/>
  <c r="N16" i="13"/>
  <c r="N16" i="14"/>
  <c r="B16" i="13"/>
  <c r="N16" i="12"/>
  <c r="B16" i="12"/>
  <c r="N31" i="14"/>
  <c r="B31" i="14"/>
  <c r="N31" i="13"/>
  <c r="B31" i="13"/>
  <c r="N31" i="12"/>
  <c r="B31" i="12"/>
  <c r="B67" i="14"/>
  <c r="N67" i="13"/>
  <c r="B67" i="13"/>
  <c r="N67" i="14"/>
  <c r="B67" i="12"/>
  <c r="N67" i="12"/>
  <c r="K5" i="13"/>
  <c r="K5" i="14"/>
  <c r="K5" i="12"/>
  <c r="N63" i="14"/>
  <c r="B63" i="14"/>
  <c r="N63" i="12"/>
  <c r="B63" i="12"/>
  <c r="B63" i="13"/>
  <c r="N63" i="13"/>
  <c r="N8" i="14"/>
  <c r="B8" i="14"/>
  <c r="B8" i="13"/>
  <c r="N8" i="13"/>
  <c r="N8" i="12"/>
  <c r="B8" i="12"/>
  <c r="N65" i="14"/>
  <c r="N65" i="13"/>
  <c r="B65" i="13"/>
  <c r="B65" i="14"/>
  <c r="B65" i="12"/>
  <c r="N65" i="12"/>
  <c r="N26" i="14"/>
  <c r="B26" i="14"/>
  <c r="N26" i="13"/>
  <c r="B26" i="13"/>
  <c r="N26" i="12"/>
  <c r="B26" i="12"/>
  <c r="B74" i="14"/>
  <c r="N74" i="13"/>
  <c r="B74" i="13"/>
  <c r="N74" i="12"/>
  <c r="B74" i="12"/>
  <c r="N74" i="14"/>
  <c r="N1" i="22"/>
  <c r="B1" i="22"/>
  <c r="N1" i="20"/>
  <c r="B1" i="20"/>
  <c r="N1" i="21"/>
  <c r="B1" i="21"/>
  <c r="B21" i="22"/>
  <c r="N21" i="22"/>
  <c r="N21" i="21"/>
  <c r="B21" i="21"/>
  <c r="B21" i="20"/>
  <c r="N21" i="20"/>
  <c r="N27" i="22"/>
  <c r="B27" i="22"/>
  <c r="N27" i="21"/>
  <c r="N27" i="20"/>
  <c r="B27" i="21"/>
  <c r="B27" i="20"/>
  <c r="B67" i="22"/>
  <c r="N67" i="21"/>
  <c r="B67" i="21"/>
  <c r="N67" i="22"/>
  <c r="N67" i="20"/>
  <c r="B67" i="20"/>
  <c r="N35" i="21"/>
  <c r="N35" i="22"/>
  <c r="B35" i="21"/>
  <c r="B35" i="22"/>
  <c r="B35" i="20"/>
  <c r="N35" i="20"/>
  <c r="N30" i="22"/>
  <c r="B30" i="21"/>
  <c r="B30" i="22"/>
  <c r="N30" i="20"/>
  <c r="B30" i="20"/>
  <c r="N30" i="21"/>
  <c r="N61" i="22"/>
  <c r="N61" i="21"/>
  <c r="B61" i="22"/>
  <c r="B61" i="21"/>
  <c r="N61" i="20"/>
  <c r="B61" i="20"/>
  <c r="P55" i="9"/>
  <c r="H49" i="21"/>
  <c r="T40" i="21"/>
  <c r="R40" i="22"/>
  <c r="F49" i="22"/>
  <c r="V40" i="22"/>
  <c r="J49" i="22"/>
  <c r="R40" i="20"/>
  <c r="F49" i="20"/>
  <c r="U29" i="13"/>
  <c r="I33" i="13"/>
  <c r="V14" i="14"/>
  <c r="V14" i="12"/>
  <c r="J29" i="2"/>
  <c r="P39" i="2"/>
  <c r="Q6" i="2"/>
  <c r="AB39" i="2"/>
  <c r="AC6" i="2"/>
  <c r="E81" i="11"/>
  <c r="P6" i="13"/>
  <c r="P39" i="13" s="1"/>
  <c r="D39" i="13"/>
  <c r="C81" i="10"/>
  <c r="O81" i="10" s="1"/>
  <c r="O61" i="10"/>
  <c r="B42" i="11"/>
  <c r="N42" i="11"/>
  <c r="N42" i="9"/>
  <c r="B42" i="9"/>
  <c r="N42" i="10"/>
  <c r="B42" i="10"/>
  <c r="N30" i="11"/>
  <c r="B30" i="11"/>
  <c r="N30" i="9"/>
  <c r="B30" i="9"/>
  <c r="N30" i="10"/>
  <c r="B30" i="10"/>
  <c r="B1" i="11"/>
  <c r="N1" i="11"/>
  <c r="N1" i="9"/>
  <c r="B1" i="10"/>
  <c r="N1" i="10"/>
  <c r="B1" i="9"/>
  <c r="B31" i="11"/>
  <c r="N31" i="11"/>
  <c r="N31" i="10"/>
  <c r="B31" i="10"/>
  <c r="N31" i="9"/>
  <c r="B31" i="9"/>
  <c r="N97" i="10"/>
  <c r="B97" i="10"/>
  <c r="N97" i="11"/>
  <c r="B97" i="11"/>
  <c r="N97" i="9"/>
  <c r="B97" i="9"/>
  <c r="B10" i="11"/>
  <c r="N10" i="9"/>
  <c r="B10" i="9"/>
  <c r="N10" i="10"/>
  <c r="N10" i="11"/>
  <c r="B10" i="10"/>
  <c r="N74" i="11"/>
  <c r="N74" i="10"/>
  <c r="B74" i="10"/>
  <c r="B74" i="11"/>
  <c r="N74" i="9"/>
  <c r="B74" i="9"/>
  <c r="B69" i="11"/>
  <c r="N69" i="10"/>
  <c r="N69" i="11"/>
  <c r="N69" i="9"/>
  <c r="B69" i="10"/>
  <c r="B69" i="9"/>
  <c r="N19" i="11"/>
  <c r="B19" i="11"/>
  <c r="N19" i="10"/>
  <c r="B19" i="10"/>
  <c r="N19" i="9"/>
  <c r="B19" i="9"/>
  <c r="E5" i="11"/>
  <c r="E5" i="9"/>
  <c r="E5" i="10"/>
  <c r="N58" i="11"/>
  <c r="B58" i="11"/>
  <c r="N58" i="10"/>
  <c r="B58" i="10"/>
  <c r="N58" i="9"/>
  <c r="B58" i="9"/>
  <c r="L5" i="11"/>
  <c r="L5" i="9"/>
  <c r="L5" i="10"/>
  <c r="F5" i="11"/>
  <c r="F5" i="10"/>
  <c r="F5" i="9"/>
  <c r="B77" i="11"/>
  <c r="N77" i="11"/>
  <c r="N77" i="10"/>
  <c r="B77" i="10"/>
  <c r="N77" i="9"/>
  <c r="B77" i="9"/>
  <c r="N12" i="14"/>
  <c r="B12" i="14"/>
  <c r="N12" i="12"/>
  <c r="B12" i="12"/>
  <c r="N12" i="13"/>
  <c r="B12" i="13"/>
  <c r="B53" i="14"/>
  <c r="N53" i="13"/>
  <c r="N53" i="14"/>
  <c r="B53" i="13"/>
  <c r="N53" i="12"/>
  <c r="B53" i="12"/>
  <c r="N15" i="14"/>
  <c r="B15" i="14"/>
  <c r="N15" i="13"/>
  <c r="B15" i="13"/>
  <c r="N15" i="12"/>
  <c r="B15" i="12"/>
  <c r="N24" i="14"/>
  <c r="B24" i="14"/>
  <c r="B24" i="13"/>
  <c r="N24" i="13"/>
  <c r="B24" i="12"/>
  <c r="N24" i="12"/>
  <c r="B35" i="14"/>
  <c r="N35" i="13"/>
  <c r="B35" i="13"/>
  <c r="B35" i="12"/>
  <c r="N35" i="14"/>
  <c r="N35" i="12"/>
  <c r="B75" i="14"/>
  <c r="N75" i="13"/>
  <c r="B75" i="13"/>
  <c r="N75" i="14"/>
  <c r="N75" i="12"/>
  <c r="B75" i="12"/>
  <c r="N13" i="13"/>
  <c r="B13" i="13"/>
  <c r="N13" i="14"/>
  <c r="B13" i="14"/>
  <c r="B13" i="12"/>
  <c r="N13" i="12"/>
  <c r="B70" i="14"/>
  <c r="B71" i="14"/>
  <c r="B70" i="13"/>
  <c r="B71" i="13"/>
  <c r="B70" i="12"/>
  <c r="N71" i="14"/>
  <c r="N71" i="13"/>
  <c r="B71" i="12"/>
  <c r="N71" i="12"/>
  <c r="B14" i="14"/>
  <c r="N14" i="13"/>
  <c r="N14" i="14"/>
  <c r="B14" i="13"/>
  <c r="N14" i="12"/>
  <c r="B14" i="12"/>
  <c r="E5" i="14"/>
  <c r="E5" i="13"/>
  <c r="E5" i="12"/>
  <c r="N73" i="14"/>
  <c r="B73" i="14"/>
  <c r="B73" i="13"/>
  <c r="B73" i="12"/>
  <c r="N73" i="13"/>
  <c r="N73" i="12"/>
  <c r="B30" i="14"/>
  <c r="N30" i="14"/>
  <c r="N30" i="13"/>
  <c r="B30" i="13"/>
  <c r="N30" i="12"/>
  <c r="B30" i="12"/>
  <c r="C5" i="22"/>
  <c r="O5" i="21"/>
  <c r="C5" i="20"/>
  <c r="C5" i="21"/>
  <c r="O5" i="20"/>
  <c r="O5" i="22"/>
  <c r="N26" i="22"/>
  <c r="B26" i="21"/>
  <c r="B26" i="22"/>
  <c r="N26" i="21"/>
  <c r="N26" i="20"/>
  <c r="B26" i="20"/>
  <c r="N65" i="21"/>
  <c r="B65" i="21"/>
  <c r="N65" i="22"/>
  <c r="B65" i="22"/>
  <c r="N65" i="20"/>
  <c r="B65" i="20"/>
  <c r="N16" i="22"/>
  <c r="N16" i="21"/>
  <c r="B16" i="20"/>
  <c r="B16" i="22"/>
  <c r="B16" i="21"/>
  <c r="N16" i="20"/>
  <c r="N41" i="22"/>
  <c r="B41" i="21"/>
  <c r="B41" i="22"/>
  <c r="N41" i="21"/>
  <c r="N41" i="20"/>
  <c r="B41" i="20"/>
  <c r="B36" i="22"/>
  <c r="N36" i="21"/>
  <c r="N36" i="20"/>
  <c r="B36" i="20"/>
  <c r="N36" i="22"/>
  <c r="B36" i="21"/>
  <c r="N11" i="22"/>
  <c r="B11" i="22"/>
  <c r="N11" i="20"/>
  <c r="N11" i="21"/>
  <c r="B11" i="21"/>
  <c r="B11" i="20"/>
  <c r="N64" i="22"/>
  <c r="B64" i="22"/>
  <c r="N64" i="21"/>
  <c r="B64" i="21"/>
  <c r="N64" i="20"/>
  <c r="B64" i="20"/>
  <c r="U55" i="10"/>
  <c r="I61" i="10"/>
  <c r="Q6" i="14"/>
  <c r="Q39" i="14" s="1"/>
  <c r="E39" i="14"/>
  <c r="N36" i="11"/>
  <c r="B36" i="11"/>
  <c r="N36" i="9"/>
  <c r="B36" i="9"/>
  <c r="N36" i="10"/>
  <c r="B36" i="10"/>
  <c r="J33" i="2" l="1"/>
  <c r="V29" i="14"/>
  <c r="S33" i="12"/>
  <c r="G35" i="12"/>
  <c r="L33" i="14"/>
  <c r="X29" i="14"/>
  <c r="F39" i="14"/>
  <c r="R6" i="14"/>
  <c r="R39" i="14" s="1"/>
  <c r="C33" i="12"/>
  <c r="O29" i="12"/>
  <c r="F92" i="10"/>
  <c r="F83" i="10"/>
  <c r="G6" i="10"/>
  <c r="E35" i="13"/>
  <c r="Q33" i="13"/>
  <c r="Q92" i="9"/>
  <c r="R6" i="9"/>
  <c r="Q83" i="9"/>
  <c r="W61" i="10"/>
  <c r="K81" i="10"/>
  <c r="W81" i="10" s="1"/>
  <c r="R33" i="14"/>
  <c r="F35" i="14"/>
  <c r="W61" i="11"/>
  <c r="K81" i="11"/>
  <c r="W81" i="11" s="1"/>
  <c r="J51" i="21"/>
  <c r="V51" i="21" s="1"/>
  <c r="V49" i="21"/>
  <c r="J50" i="21"/>
  <c r="V50" i="21" s="1"/>
  <c r="E33" i="12"/>
  <c r="Q29" i="12"/>
  <c r="D33" i="14"/>
  <c r="P29" i="14"/>
  <c r="G6" i="11"/>
  <c r="F92" i="11"/>
  <c r="F83" i="11"/>
  <c r="R6" i="11"/>
  <c r="Q83" i="11"/>
  <c r="Q92" i="11"/>
  <c r="W49" i="21"/>
  <c r="K51" i="21"/>
  <c r="W51" i="21" s="1"/>
  <c r="K50" i="21"/>
  <c r="W50" i="21" s="1"/>
  <c r="F50" i="21"/>
  <c r="R50" i="21" s="1"/>
  <c r="F51" i="21"/>
  <c r="R51" i="21" s="1"/>
  <c r="R49" i="21"/>
  <c r="R83" i="1"/>
  <c r="R92" i="1"/>
  <c r="S6" i="1"/>
  <c r="D50" i="21"/>
  <c r="P50" i="21" s="1"/>
  <c r="P49" i="21"/>
  <c r="D51" i="21"/>
  <c r="P51" i="21" s="1"/>
  <c r="L50" i="21"/>
  <c r="X50" i="21" s="1"/>
  <c r="X49" i="21"/>
  <c r="L51" i="21"/>
  <c r="X51" i="21" s="1"/>
  <c r="AC39" i="2"/>
  <c r="AD6" i="2"/>
  <c r="P49" i="20"/>
  <c r="D50" i="20"/>
  <c r="P50" i="20" s="1"/>
  <c r="D51" i="20"/>
  <c r="P51" i="20" s="1"/>
  <c r="G6" i="14"/>
  <c r="G6" i="13"/>
  <c r="G6" i="12"/>
  <c r="G83" i="1"/>
  <c r="G92" i="1"/>
  <c r="H6" i="1"/>
  <c r="I50" i="22"/>
  <c r="U50" i="22" s="1"/>
  <c r="U49" i="22"/>
  <c r="I51" i="22"/>
  <c r="U51" i="22" s="1"/>
  <c r="W29" i="13"/>
  <c r="K33" i="13"/>
  <c r="G39" i="2"/>
  <c r="H6" i="2"/>
  <c r="U33" i="14"/>
  <c r="I35" i="14"/>
  <c r="K33" i="12"/>
  <c r="W29" i="12"/>
  <c r="F6" i="9"/>
  <c r="E83" i="9"/>
  <c r="E92" i="9"/>
  <c r="J33" i="12"/>
  <c r="V29" i="12"/>
  <c r="H50" i="21"/>
  <c r="T50" i="21" s="1"/>
  <c r="H51" i="21"/>
  <c r="T51" i="21" s="1"/>
  <c r="T49" i="21"/>
  <c r="D35" i="12"/>
  <c r="P33" i="12"/>
  <c r="R49" i="20"/>
  <c r="F50" i="20"/>
  <c r="R50" i="20" s="1"/>
  <c r="F51" i="20"/>
  <c r="R51" i="20" s="1"/>
  <c r="G81" i="11"/>
  <c r="S81" i="11" s="1"/>
  <c r="S61" i="11"/>
  <c r="E50" i="20"/>
  <c r="Q50" i="20" s="1"/>
  <c r="Q49" i="20"/>
  <c r="E51" i="20"/>
  <c r="Q51" i="20" s="1"/>
  <c r="H35" i="13"/>
  <c r="T33" i="13"/>
  <c r="O61" i="11"/>
  <c r="C81" i="11"/>
  <c r="O81" i="11" s="1"/>
  <c r="V33" i="13"/>
  <c r="J35" i="13"/>
  <c r="H33" i="14"/>
  <c r="T29" i="14"/>
  <c r="X49" i="20"/>
  <c r="L51" i="20"/>
  <c r="X51" i="20" s="1"/>
  <c r="L50" i="20"/>
  <c r="X50" i="20" s="1"/>
  <c r="G33" i="13"/>
  <c r="S29" i="13"/>
  <c r="U33" i="13"/>
  <c r="I35" i="13"/>
  <c r="F81" i="10"/>
  <c r="R81" i="10" s="1"/>
  <c r="R61" i="10"/>
  <c r="AD92" i="1"/>
  <c r="AE6" i="1"/>
  <c r="AD83" i="1"/>
  <c r="I33" i="12"/>
  <c r="U29" i="12"/>
  <c r="V29" i="13"/>
  <c r="Q39" i="2"/>
  <c r="R6" i="2"/>
  <c r="S6" i="18"/>
  <c r="R53" i="18"/>
  <c r="F33" i="2"/>
  <c r="R29" i="13"/>
  <c r="G51" i="18"/>
  <c r="S51" i="20" s="1"/>
  <c r="G50" i="18"/>
  <c r="S50" i="21" s="1"/>
  <c r="O49" i="22"/>
  <c r="C51" i="22"/>
  <c r="O51" i="22" s="1"/>
  <c r="C50" i="22"/>
  <c r="F53" i="21"/>
  <c r="R53" i="21" s="1"/>
  <c r="G6" i="21"/>
  <c r="R6" i="21"/>
  <c r="S61" i="10"/>
  <c r="G81" i="10"/>
  <c r="S81" i="10" s="1"/>
  <c r="J37" i="14"/>
  <c r="H50" i="20"/>
  <c r="T50" i="20" s="1"/>
  <c r="T49" i="20"/>
  <c r="H51" i="20"/>
  <c r="T51" i="20" s="1"/>
  <c r="E81" i="1"/>
  <c r="Q61" i="10"/>
  <c r="Q61" i="9"/>
  <c r="F53" i="18"/>
  <c r="G6" i="18"/>
  <c r="O33" i="13"/>
  <c r="C35" i="13"/>
  <c r="F39" i="12"/>
  <c r="R6" i="12"/>
  <c r="R39" i="12" s="1"/>
  <c r="X33" i="13"/>
  <c r="L35" i="13"/>
  <c r="S33" i="14"/>
  <c r="G35" i="14"/>
  <c r="I51" i="21"/>
  <c r="U51" i="21" s="1"/>
  <c r="U49" i="21"/>
  <c r="I50" i="21"/>
  <c r="U50" i="21" s="1"/>
  <c r="R61" i="9"/>
  <c r="F81" i="9"/>
  <c r="R81" i="9" s="1"/>
  <c r="AC53" i="18"/>
  <c r="AD6" i="18"/>
  <c r="L37" i="12"/>
  <c r="X37" i="12" s="1"/>
  <c r="X35" i="12"/>
  <c r="L50" i="22"/>
  <c r="X50" i="22" s="1"/>
  <c r="L51" i="22"/>
  <c r="X51" i="22" s="1"/>
  <c r="X49" i="22"/>
  <c r="T33" i="12"/>
  <c r="H35" i="12"/>
  <c r="Q33" i="14"/>
  <c r="E35" i="14"/>
  <c r="Q49" i="21"/>
  <c r="E50" i="21"/>
  <c r="Q50" i="21" s="1"/>
  <c r="E51" i="21"/>
  <c r="Q51" i="21" s="1"/>
  <c r="R29" i="12"/>
  <c r="F33" i="12"/>
  <c r="P49" i="22"/>
  <c r="D51" i="22"/>
  <c r="P51" i="22" s="1"/>
  <c r="D50" i="22"/>
  <c r="P50" i="22" s="1"/>
  <c r="V61" i="11"/>
  <c r="J81" i="11"/>
  <c r="V81" i="11" s="1"/>
  <c r="C33" i="14"/>
  <c r="O29" i="14"/>
  <c r="I50" i="20"/>
  <c r="U50" i="20" s="1"/>
  <c r="I51" i="20"/>
  <c r="U51" i="20" s="1"/>
  <c r="U49" i="20"/>
  <c r="P33" i="13"/>
  <c r="D35" i="13"/>
  <c r="K33" i="14"/>
  <c r="W29" i="14"/>
  <c r="Q6" i="22"/>
  <c r="F6" i="22"/>
  <c r="E53" i="22"/>
  <c r="Q53" i="22" s="1"/>
  <c r="V49" i="22"/>
  <c r="J50" i="22"/>
  <c r="V50" i="22" s="1"/>
  <c r="J51" i="22"/>
  <c r="V51" i="22" s="1"/>
  <c r="U61" i="10"/>
  <c r="I81" i="10"/>
  <c r="U81" i="10" s="1"/>
  <c r="F51" i="22"/>
  <c r="R51" i="22" s="1"/>
  <c r="F50" i="22"/>
  <c r="R50" i="22" s="1"/>
  <c r="R49" i="22"/>
  <c r="J51" i="20"/>
  <c r="V51" i="20" s="1"/>
  <c r="V49" i="20"/>
  <c r="J50" i="20"/>
  <c r="V50" i="20" s="1"/>
  <c r="O49" i="21"/>
  <c r="C51" i="21"/>
  <c r="O51" i="21" s="1"/>
  <c r="C50" i="21"/>
  <c r="O50" i="21" s="1"/>
  <c r="F39" i="13"/>
  <c r="R6" i="13"/>
  <c r="R39" i="13" s="1"/>
  <c r="S50" i="20"/>
  <c r="G6" i="20"/>
  <c r="R6" i="20"/>
  <c r="F53" i="20"/>
  <c r="R53" i="20" s="1"/>
  <c r="F37" i="13"/>
  <c r="Q83" i="10"/>
  <c r="Q92" i="10"/>
  <c r="R6" i="10"/>
  <c r="W49" i="22"/>
  <c r="K51" i="22"/>
  <c r="W51" i="22" s="1"/>
  <c r="K50" i="22"/>
  <c r="W50" i="22" s="1"/>
  <c r="Q81" i="10" l="1"/>
  <c r="Q81" i="9"/>
  <c r="K35" i="12"/>
  <c r="W33" i="12"/>
  <c r="F53" i="22"/>
  <c r="R53" i="22" s="1"/>
  <c r="R6" i="22"/>
  <c r="G6" i="22"/>
  <c r="F35" i="12"/>
  <c r="R33" i="12"/>
  <c r="J37" i="13"/>
  <c r="G39" i="13"/>
  <c r="S6" i="13"/>
  <c r="S39" i="13" s="1"/>
  <c r="S50" i="22"/>
  <c r="R35" i="14"/>
  <c r="F37" i="14"/>
  <c r="Q35" i="13"/>
  <c r="E37" i="13"/>
  <c r="Q37" i="13" s="1"/>
  <c r="S6" i="14"/>
  <c r="S39" i="14" s="1"/>
  <c r="G39" i="14"/>
  <c r="G92" i="10"/>
  <c r="G83" i="10"/>
  <c r="H6" i="10"/>
  <c r="O33" i="14"/>
  <c r="C35" i="14"/>
  <c r="S6" i="21"/>
  <c r="G53" i="21"/>
  <c r="S53" i="21" s="1"/>
  <c r="H6" i="21"/>
  <c r="F35" i="2"/>
  <c r="R33" i="13"/>
  <c r="S33" i="13"/>
  <c r="G35" i="13"/>
  <c r="S51" i="22"/>
  <c r="W33" i="14"/>
  <c r="K35" i="14"/>
  <c r="P35" i="13"/>
  <c r="D37" i="13"/>
  <c r="P37" i="13" s="1"/>
  <c r="Q42" i="23"/>
  <c r="E42" i="23" s="1"/>
  <c r="F42" i="23" s="1"/>
  <c r="P42" i="23"/>
  <c r="O50" i="22"/>
  <c r="M42" i="23"/>
  <c r="O42" i="23"/>
  <c r="N42" i="23"/>
  <c r="T6" i="18"/>
  <c r="S53" i="18"/>
  <c r="V33" i="12"/>
  <c r="J35" i="12"/>
  <c r="H6" i="13"/>
  <c r="H6" i="14"/>
  <c r="H6" i="12"/>
  <c r="H83" i="1"/>
  <c r="H92" i="1"/>
  <c r="I6" i="1"/>
  <c r="H6" i="11"/>
  <c r="G83" i="11"/>
  <c r="G92" i="11"/>
  <c r="S51" i="21"/>
  <c r="S35" i="12"/>
  <c r="G37" i="12"/>
  <c r="S37" i="12" s="1"/>
  <c r="R83" i="11"/>
  <c r="R92" i="11"/>
  <c r="S6" i="11"/>
  <c r="C37" i="13"/>
  <c r="O37" i="13" s="1"/>
  <c r="O35" i="13"/>
  <c r="H6" i="20"/>
  <c r="S6" i="20"/>
  <c r="G53" i="20"/>
  <c r="S53" i="20" s="1"/>
  <c r="Q35" i="14"/>
  <c r="E37" i="14"/>
  <c r="Q37" i="14" s="1"/>
  <c r="S35" i="14"/>
  <c r="G37" i="14"/>
  <c r="S37" i="14" s="1"/>
  <c r="G53" i="18"/>
  <c r="H6" i="18"/>
  <c r="R39" i="2"/>
  <c r="S6" i="2"/>
  <c r="T35" i="13"/>
  <c r="H37" i="13"/>
  <c r="T37" i="13" s="1"/>
  <c r="H39" i="2"/>
  <c r="I6" i="2"/>
  <c r="AD39" i="2"/>
  <c r="AE6" i="2"/>
  <c r="S83" i="1"/>
  <c r="S92" i="1"/>
  <c r="T6" i="1"/>
  <c r="R92" i="9"/>
  <c r="R83" i="9"/>
  <c r="S6" i="9"/>
  <c r="U33" i="12"/>
  <c r="I35" i="12"/>
  <c r="Q33" i="12"/>
  <c r="E35" i="12"/>
  <c r="AF6" i="1"/>
  <c r="AE83" i="1"/>
  <c r="AE92" i="1"/>
  <c r="U35" i="14"/>
  <c r="I37" i="14"/>
  <c r="U37" i="14" s="1"/>
  <c r="AE6" i="18"/>
  <c r="AD53" i="18"/>
  <c r="C35" i="12"/>
  <c r="O33" i="12"/>
  <c r="L35" i="14"/>
  <c r="X33" i="14"/>
  <c r="R92" i="10"/>
  <c r="R83" i="10"/>
  <c r="S6" i="10"/>
  <c r="T35" i="12"/>
  <c r="H37" i="12"/>
  <c r="T37" i="12" s="1"/>
  <c r="L37" i="13"/>
  <c r="X37" i="13" s="1"/>
  <c r="X35" i="13"/>
  <c r="U35" i="13"/>
  <c r="I37" i="13"/>
  <c r="U37" i="13" s="1"/>
  <c r="T33" i="14"/>
  <c r="H35" i="14"/>
  <c r="D37" i="12"/>
  <c r="P37" i="12" s="1"/>
  <c r="P35" i="12"/>
  <c r="G6" i="9"/>
  <c r="F83" i="9"/>
  <c r="F92" i="9"/>
  <c r="W33" i="13"/>
  <c r="K35" i="13"/>
  <c r="S6" i="12"/>
  <c r="S39" i="12" s="1"/>
  <c r="G39" i="12"/>
  <c r="P33" i="14"/>
  <c r="D35" i="14"/>
  <c r="Q81" i="11"/>
  <c r="J35" i="2"/>
  <c r="V35" i="13" s="1"/>
  <c r="V33" i="14"/>
  <c r="S83" i="11" l="1"/>
  <c r="S92" i="11"/>
  <c r="T6" i="11"/>
  <c r="P35" i="14"/>
  <c r="D37" i="14"/>
  <c r="P37" i="14" s="1"/>
  <c r="G83" i="9"/>
  <c r="G92" i="9"/>
  <c r="H6" i="9"/>
  <c r="AG6" i="1"/>
  <c r="AF83" i="1"/>
  <c r="AF92" i="1"/>
  <c r="T92" i="1"/>
  <c r="U6" i="1"/>
  <c r="T83" i="1"/>
  <c r="I6" i="14"/>
  <c r="I6" i="12"/>
  <c r="I6" i="13"/>
  <c r="I83" i="1"/>
  <c r="I92" i="1"/>
  <c r="J6" i="1"/>
  <c r="F37" i="2"/>
  <c r="R37" i="13" s="1"/>
  <c r="R35" i="13"/>
  <c r="H92" i="10"/>
  <c r="H83" i="10"/>
  <c r="I6" i="10"/>
  <c r="Q35" i="12"/>
  <c r="E37" i="12"/>
  <c r="Q37" i="12" s="1"/>
  <c r="U6" i="18"/>
  <c r="T53" i="18"/>
  <c r="W35" i="14"/>
  <c r="K37" i="14"/>
  <c r="W37" i="14" s="1"/>
  <c r="J37" i="12"/>
  <c r="V35" i="12"/>
  <c r="X35" i="14"/>
  <c r="L37" i="14"/>
  <c r="X37" i="14" s="1"/>
  <c r="S39" i="2"/>
  <c r="T6" i="2"/>
  <c r="H53" i="21"/>
  <c r="T53" i="21" s="1"/>
  <c r="T6" i="21"/>
  <c r="I6" i="21"/>
  <c r="H37" i="14"/>
  <c r="T37" i="14" s="1"/>
  <c r="T35" i="14"/>
  <c r="AF6" i="18"/>
  <c r="AE53" i="18"/>
  <c r="I37" i="12"/>
  <c r="U37" i="12" s="1"/>
  <c r="U35" i="12"/>
  <c r="AE39" i="2"/>
  <c r="AF6" i="2"/>
  <c r="T6" i="12"/>
  <c r="T39" i="12" s="1"/>
  <c r="H39" i="12"/>
  <c r="V37" i="13"/>
  <c r="W35" i="12"/>
  <c r="K37" i="12"/>
  <c r="W37" i="12" s="1"/>
  <c r="I6" i="11"/>
  <c r="H83" i="11"/>
  <c r="H92" i="11"/>
  <c r="H53" i="18"/>
  <c r="I6" i="18"/>
  <c r="I6" i="20"/>
  <c r="H53" i="20"/>
  <c r="T53" i="20" s="1"/>
  <c r="T6" i="20"/>
  <c r="H39" i="14"/>
  <c r="T6" i="14"/>
  <c r="T39" i="14" s="1"/>
  <c r="O35" i="14"/>
  <c r="C37" i="14"/>
  <c r="O37" i="14" s="1"/>
  <c r="J37" i="2"/>
  <c r="V37" i="14" s="1"/>
  <c r="V35" i="14"/>
  <c r="R35" i="12"/>
  <c r="F37" i="12"/>
  <c r="R37" i="12" s="1"/>
  <c r="G53" i="22"/>
  <c r="S53" i="22" s="1"/>
  <c r="H6" i="22"/>
  <c r="S6" i="22"/>
  <c r="O35" i="12"/>
  <c r="C37" i="12"/>
  <c r="O37" i="12" s="1"/>
  <c r="S92" i="10"/>
  <c r="T6" i="10"/>
  <c r="S83" i="10"/>
  <c r="K37" i="13"/>
  <c r="W37" i="13" s="1"/>
  <c r="W35" i="13"/>
  <c r="T6" i="9"/>
  <c r="S83" i="9"/>
  <c r="S92" i="9"/>
  <c r="I39" i="2"/>
  <c r="J6" i="2"/>
  <c r="H39" i="13"/>
  <c r="T6" i="13"/>
  <c r="T39" i="13" s="1"/>
  <c r="S35" i="13"/>
  <c r="G37" i="13"/>
  <c r="S37" i="13" s="1"/>
  <c r="H53" i="22" l="1"/>
  <c r="T53" i="22" s="1"/>
  <c r="I6" i="22"/>
  <c r="T6" i="22"/>
  <c r="T39" i="2"/>
  <c r="U6" i="2"/>
  <c r="V6" i="1"/>
  <c r="U83" i="1"/>
  <c r="U92" i="1"/>
  <c r="J39" i="2"/>
  <c r="K6" i="2"/>
  <c r="T83" i="10"/>
  <c r="T92" i="10"/>
  <c r="U6" i="10"/>
  <c r="V6" i="18"/>
  <c r="U53" i="18"/>
  <c r="J6" i="14"/>
  <c r="J6" i="12"/>
  <c r="J6" i="13"/>
  <c r="J92" i="1"/>
  <c r="K6" i="1"/>
  <c r="J83" i="1"/>
  <c r="I83" i="11"/>
  <c r="I92" i="11"/>
  <c r="J6" i="11"/>
  <c r="I53" i="20"/>
  <c r="U53" i="20" s="1"/>
  <c r="J6" i="20"/>
  <c r="U6" i="20"/>
  <c r="AG6" i="18"/>
  <c r="AF53" i="18"/>
  <c r="T92" i="11"/>
  <c r="T83" i="11"/>
  <c r="U6" i="11"/>
  <c r="I53" i="18"/>
  <c r="J6" i="18"/>
  <c r="U6" i="14"/>
  <c r="U39" i="14" s="1"/>
  <c r="I39" i="14"/>
  <c r="I92" i="10"/>
  <c r="I83" i="10"/>
  <c r="J6" i="10"/>
  <c r="U6" i="13"/>
  <c r="U39" i="13" s="1"/>
  <c r="I39" i="13"/>
  <c r="AH6" i="1"/>
  <c r="AG83" i="1"/>
  <c r="AG92" i="1"/>
  <c r="U6" i="9"/>
  <c r="T83" i="9"/>
  <c r="T92" i="9"/>
  <c r="AF39" i="2"/>
  <c r="AG6" i="2"/>
  <c r="I53" i="21"/>
  <c r="U53" i="21" s="1"/>
  <c r="J6" i="21"/>
  <c r="U6" i="21"/>
  <c r="V37" i="12"/>
  <c r="U6" i="12"/>
  <c r="U39" i="12" s="1"/>
  <c r="I39" i="12"/>
  <c r="H92" i="9"/>
  <c r="I6" i="9"/>
  <c r="H83" i="9"/>
  <c r="R37" i="14"/>
  <c r="J39" i="14" l="1"/>
  <c r="V6" i="14"/>
  <c r="V39" i="14" s="1"/>
  <c r="K6" i="10"/>
  <c r="J92" i="10"/>
  <c r="J83" i="10"/>
  <c r="W6" i="18"/>
  <c r="V53" i="18"/>
  <c r="W6" i="1"/>
  <c r="V92" i="1"/>
  <c r="V83" i="1"/>
  <c r="U83" i="10"/>
  <c r="U92" i="10"/>
  <c r="V6" i="10"/>
  <c r="U39" i="2"/>
  <c r="V6" i="2"/>
  <c r="AH6" i="18"/>
  <c r="AG53" i="18"/>
  <c r="K6" i="14"/>
  <c r="K6" i="13"/>
  <c r="K6" i="12"/>
  <c r="L6" i="1"/>
  <c r="K83" i="1"/>
  <c r="K92" i="1"/>
  <c r="J83" i="11"/>
  <c r="J92" i="11"/>
  <c r="K6" i="11"/>
  <c r="V6" i="9"/>
  <c r="U83" i="9"/>
  <c r="U92" i="9"/>
  <c r="J53" i="21"/>
  <c r="V53" i="21" s="1"/>
  <c r="V6" i="21"/>
  <c r="K6" i="21"/>
  <c r="K6" i="18"/>
  <c r="J53" i="18"/>
  <c r="V6" i="13"/>
  <c r="V39" i="13" s="1"/>
  <c r="J39" i="13"/>
  <c r="K39" i="2"/>
  <c r="L6" i="2"/>
  <c r="L39" i="2" s="1"/>
  <c r="I53" i="22"/>
  <c r="U53" i="22" s="1"/>
  <c r="U6" i="22"/>
  <c r="J6" i="22"/>
  <c r="U92" i="11"/>
  <c r="U83" i="11"/>
  <c r="V6" i="11"/>
  <c r="AH83" i="1"/>
  <c r="AH92" i="1"/>
  <c r="AI6" i="1"/>
  <c r="V6" i="20"/>
  <c r="K6" i="20"/>
  <c r="J53" i="20"/>
  <c r="V53" i="20" s="1"/>
  <c r="I92" i="9"/>
  <c r="J6" i="9"/>
  <c r="I83" i="9"/>
  <c r="AG39" i="2"/>
  <c r="AH6" i="2"/>
  <c r="V6" i="12"/>
  <c r="V39" i="12" s="1"/>
  <c r="J39" i="12"/>
  <c r="AH53" i="18" l="1"/>
  <c r="AI6" i="18"/>
  <c r="X6" i="18"/>
  <c r="X53" i="18" s="1"/>
  <c r="W53" i="18"/>
  <c r="L6" i="14"/>
  <c r="L6" i="13"/>
  <c r="L6" i="12"/>
  <c r="L83" i="1"/>
  <c r="L92" i="1"/>
  <c r="V83" i="10"/>
  <c r="V92" i="10"/>
  <c r="W6" i="10"/>
  <c r="AH39" i="2"/>
  <c r="AI6" i="2"/>
  <c r="AI83" i="1"/>
  <c r="AI92" i="1"/>
  <c r="AJ6" i="1"/>
  <c r="K6" i="9"/>
  <c r="J83" i="9"/>
  <c r="J92" i="9"/>
  <c r="K39" i="12"/>
  <c r="W6" i="12"/>
  <c r="W39" i="12" s="1"/>
  <c r="W6" i="9"/>
  <c r="V83" i="9"/>
  <c r="V92" i="9"/>
  <c r="W6" i="13"/>
  <c r="W39" i="13" s="1"/>
  <c r="K39" i="13"/>
  <c r="K92" i="10"/>
  <c r="K83" i="10"/>
  <c r="L6" i="10"/>
  <c r="W6" i="11"/>
  <c r="V83" i="11"/>
  <c r="V92" i="11"/>
  <c r="W6" i="14"/>
  <c r="W39" i="14" s="1"/>
  <c r="K39" i="14"/>
  <c r="K53" i="21"/>
  <c r="W53" i="21" s="1"/>
  <c r="L6" i="21"/>
  <c r="W6" i="21"/>
  <c r="W83" i="1"/>
  <c r="W92" i="1"/>
  <c r="X6" i="1"/>
  <c r="W6" i="2"/>
  <c r="V39" i="2"/>
  <c r="K92" i="11"/>
  <c r="K83" i="11"/>
  <c r="L6" i="11"/>
  <c r="L6" i="20"/>
  <c r="K53" i="20"/>
  <c r="W53" i="20" s="1"/>
  <c r="W6" i="20"/>
  <c r="J53" i="22"/>
  <c r="V53" i="22" s="1"/>
  <c r="V6" i="22"/>
  <c r="K6" i="22"/>
  <c r="L6" i="18"/>
  <c r="L53" i="18" s="1"/>
  <c r="K53" i="18"/>
  <c r="L92" i="11" l="1"/>
  <c r="L83" i="11"/>
  <c r="L92" i="10"/>
  <c r="L83" i="10"/>
  <c r="AI39" i="2"/>
  <c r="AJ6" i="2"/>
  <c r="AJ39" i="2" s="1"/>
  <c r="X6" i="13"/>
  <c r="X39" i="13" s="1"/>
  <c r="L39" i="13"/>
  <c r="L53" i="21"/>
  <c r="X53" i="21" s="1"/>
  <c r="X6" i="21"/>
  <c r="X6" i="14"/>
  <c r="X39" i="14" s="1"/>
  <c r="L39" i="14"/>
  <c r="X6" i="11"/>
  <c r="W92" i="11"/>
  <c r="W83" i="11"/>
  <c r="W92" i="10"/>
  <c r="W83" i="10"/>
  <c r="X6" i="10"/>
  <c r="L39" i="12"/>
  <c r="X6" i="12"/>
  <c r="X39" i="12" s="1"/>
  <c r="L53" i="20"/>
  <c r="X53" i="20" s="1"/>
  <c r="X6" i="20"/>
  <c r="L6" i="9"/>
  <c r="K92" i="9"/>
  <c r="K83" i="9"/>
  <c r="AI53" i="18"/>
  <c r="AJ6" i="18"/>
  <c r="AJ53" i="18" s="1"/>
  <c r="X6" i="9"/>
  <c r="W83" i="9"/>
  <c r="W92" i="9"/>
  <c r="K53" i="22"/>
  <c r="W53" i="22" s="1"/>
  <c r="W6" i="22"/>
  <c r="L6" i="22"/>
  <c r="X6" i="2"/>
  <c r="X39" i="2" s="1"/>
  <c r="W39" i="2"/>
  <c r="X83" i="1"/>
  <c r="X92" i="1"/>
  <c r="AJ83" i="1"/>
  <c r="AJ92" i="1"/>
  <c r="L83" i="9" l="1"/>
  <c r="L92" i="9"/>
  <c r="X83" i="9"/>
  <c r="X92" i="9"/>
  <c r="X83" i="11"/>
  <c r="X92" i="11"/>
  <c r="X92" i="10"/>
  <c r="X83" i="10"/>
  <c r="X6" i="22"/>
  <c r="L53" i="22"/>
  <c r="X53" i="22" s="1"/>
</calcChain>
</file>

<file path=xl/sharedStrings.xml><?xml version="1.0" encoding="utf-8"?>
<sst xmlns="http://schemas.openxmlformats.org/spreadsheetml/2006/main" count="2849" uniqueCount="1035">
  <si>
    <t xml:space="preserve">SÉLECTIONNER LA LANGUE \ SELECT LANGUAGE ---&gt;    </t>
  </si>
  <si>
    <t>Formulaire français</t>
  </si>
  <si>
    <t xml:space="preserve">SÉLECTIONNER LA LANGUE \ SELECT LANGUAGE :    </t>
  </si>
  <si>
    <t>Autorité des marchés financiers ("AMF")</t>
  </si>
  <si>
    <t>Assurance de personnes</t>
  </si>
  <si>
    <t>Insurance of Persons (Life &amp; Health)</t>
  </si>
  <si>
    <t>English Form</t>
  </si>
  <si>
    <t>Rapport sur l'Examen de la santé financière ("ESF") - Instructions afin de compléter le fichier Excel sous la norme IFRS 17</t>
  </si>
  <si>
    <t>Financial Condition Testing report ("FCT") - Instructions to complete the Excel file under the IFRS 17 standard</t>
  </si>
  <si>
    <t>IMPORTANT : Afin de compléter le fichier Excel, veuillez consulter les instructions et formulaires les plus récents relatifs aux états VIE et aux Exigences de suffisance du capital en assurance de personnes (ESCAP) ou au Test de suffisance du capital des société d'assurance-vie (TSAV) applicables sur base de l'IFRS 17, puisque les données requises sont conformes à ces instructions et formulaires.</t>
  </si>
  <si>
    <t>IMPORTANT: In order to complete the Excel file, please consult the most recent instructions and forms relating to LIFE statements and to the Life Insurance Capital Adequacy Test (LICAT) or the Capital Adequacy Requirements Guideline – Life and Health Insurance (CARLI) applicable on an IFRS 17 basis, since the Data required comply with these instructions and forms.</t>
  </si>
  <si>
    <r>
      <t xml:space="preserve">1- </t>
    </r>
    <r>
      <rPr>
        <b/>
        <sz val="10"/>
        <color rgb="FFFF0000"/>
        <rFont val="Arial"/>
        <family val="2"/>
      </rPr>
      <t>Les onglets "ESF", "ERN" et "CAP" réfèrent respectivement à l'État de la situation financière, l'État du résultat net et l'ESCAP/TSAV.</t>
    </r>
  </si>
  <si>
    <t xml:space="preserve">1- Tabs "ESF", "ERN" and "CAP" refer respectively to the Statement of financial position, the Statement of profit or loss, and the LICAT/CARLI.  </t>
  </si>
  <si>
    <t>2- Les onglets doivent être complétés pour le scénario de base et les trois scénarios les plus défavorables, soit les deux scénarios de solvabilité ayant le plus d'impact sur les capitaux propres et le scénario de continuité ayant le plus d'impact sur les ratios ESCAP/TSAV, sur une période de projection maximale de 10 ans.</t>
  </si>
  <si>
    <t>2- Tabs must be completed for the base scenario and the three adverse scenarios, i.e. the two solvency scenarios with the greatest impact on the insurer's equity and the going concern scenario with the greatest impact on the insurer's LICAT/CARLI ratios, over a maximum projection period of 10 years.</t>
  </si>
  <si>
    <t>3- Aux fins d'importation des données dans les systèmes de l'AMF, ne pas ajouter de lignes, ni de colonnes, dans les onglets du fichier Excel. Au besoin, contactez l'AMF.</t>
  </si>
  <si>
    <t>3- For the purpose of importing Data into AMF systems, do not add rows or columns in the Tabs of this Excel file. If necessary, contact the AMF.</t>
  </si>
  <si>
    <t>4- Les principales données financières présentées dans le présent fichier doivent être identiques à celles présentées dans le rapport sur l'ESF. Par exemple, le paiement de dividendes et les injections (sorties) de capitaux doivent affecter les principales données financières présentées de la même façon que dans le rappport sur l'ESF. Toutefois, les données présentées par type de scénario doivent considérer les éléments 5 et 6 suivants.</t>
  </si>
  <si>
    <t>4- The Key financial results presented in this Workbook must be identical to the ones presented in the FCT report. For example, the dividend payments and the capital inflows (outflows) must affect the key financial results presented in the same matter as in the FCT report. However, the results presented by type of scenario must consider the following elements 5 and 6.</t>
  </si>
  <si>
    <r>
      <t xml:space="preserve">5- </t>
    </r>
    <r>
      <rPr>
        <b/>
        <sz val="10"/>
        <color theme="1"/>
        <rFont val="Arial"/>
        <family val="2"/>
      </rPr>
      <t>Les résultats du scénario de base doivent être présentés dans le présent fichier sans l'impact du plan réaliste</t>
    </r>
    <r>
      <rPr>
        <sz val="10"/>
        <color theme="1"/>
        <rFont val="Arial"/>
        <family val="2"/>
      </rPr>
      <t xml:space="preserve"> de l'assureur visant à ramener les ratios ESCAP égaux ou au-dessus des ratios cibles internes de capital de l'assureur, si applicable. De plus, les résultats avec et sans l'impact du plan réaliste de l'assureur doivent plutôt être présentés dans le rapport sur l'ESF.</t>
    </r>
  </si>
  <si>
    <r>
      <t xml:space="preserve">5- </t>
    </r>
    <r>
      <rPr>
        <b/>
        <sz val="10"/>
        <color theme="1"/>
        <rFont val="Arial"/>
        <family val="2"/>
      </rPr>
      <t>The results of the base scenario must be presented in the present file without the impact of the insurer's realistic plan aimed at bringing the LICAT/LIMAT ratios equal or above the insurer's internal capital target ratios, if applicable. Moreover, the results with and without the impact of the insurer's realistic plan should rather be presented in the FCT report.</t>
    </r>
  </si>
  <si>
    <r>
      <t xml:space="preserve">6- </t>
    </r>
    <r>
      <rPr>
        <b/>
        <sz val="10"/>
        <color theme="1"/>
        <rFont val="Arial"/>
        <family val="2"/>
      </rPr>
      <t>Les résultats des scénarios défavorables doivent être présentés dans le présent fichier sans l'impact des mesures correctives prises par la direction afin de contrer l'effet des scénarios défavorables et sans l'impact du plan réaliste de l'assureur au scénario de base</t>
    </r>
    <r>
      <rPr>
        <sz val="10"/>
        <color theme="1"/>
        <rFont val="Arial"/>
        <family val="2"/>
      </rPr>
      <t>. Les résultats avec et sans les effets des mesures correctives et du plan réaliste de l'assureur doivent plutôt être présentés dans le rapport sur l'ESF.</t>
    </r>
  </si>
  <si>
    <r>
      <t xml:space="preserve">6- </t>
    </r>
    <r>
      <rPr>
        <b/>
        <sz val="10"/>
        <color theme="1"/>
        <rFont val="Arial"/>
        <family val="2"/>
      </rPr>
      <t>The results of the adverse scenarios must be presented in the present file without the impact of the corrective management actions to mitigate the impact of the adverse scenarios and without the impact of the base scenario insurer's realistic plan. The results with and without the impact of the corrective management actions and the insurer's realistic plan must rather be presented in the FCT report.</t>
    </r>
  </si>
  <si>
    <t>7- Le fichier contient un onglet "Validation". Avant de soumettre votre fichier à l'AMF, veuillez vérifier la présence d'erreurs ou d'avertissements (présence de "E" ou "A" à la Colonne E). Si le fichier comporte des erreurs (présence de "E" à la Colonne E), la soumission ne sera pas acceptée. Veuillez consulter les règles de validation à la Colonne B et apporter les modifications nécessaires. Si le fichier comporte des avertissements (présence de "A" à la colonne E), la soumission ne sera pas refusée. Veuillez tout de même consulter les règles de validation et apporter les modifications nécessaires, le cas échéant.</t>
  </si>
  <si>
    <t>7- The file has a "Validation" Tab. Before submitting your file to the AMF, please verify if there are any Errors or Alerts (indicated by a "E" or "A" in Column E). If the file contains Errors (indicated by a "E" in Column E), the submission will NOT be accepted. Please review the validation rules in Column B and make any necessary changes. If the file contains Alerts (indicated by a "A" in Column E), the submission will not be refused. Please still consult the validation rules and make any necessary changes, if applicable.</t>
  </si>
  <si>
    <t>Si vous avez des commentaires, inscrivez-les ici :</t>
  </si>
  <si>
    <t>If you have any comments, please provide them here:</t>
  </si>
  <si>
    <t>Réf</t>
  </si>
  <si>
    <t>01</t>
  </si>
  <si>
    <t>02</t>
  </si>
  <si>
    <t>010</t>
  </si>
  <si>
    <r>
      <t>Veuillez inscrire ici le nom de l'assureur et de la personne-ressource</t>
    </r>
    <r>
      <rPr>
        <b/>
        <sz val="11"/>
        <color theme="1"/>
        <rFont val="Arial"/>
        <family val="2"/>
      </rPr>
      <t xml:space="preserve"> :</t>
    </r>
  </si>
  <si>
    <t>Please enter the name of the insurer and of the contact person here:</t>
  </si>
  <si>
    <t>Au besoin, l'Autorité peut communiquer avec :</t>
  </si>
  <si>
    <t>If necessary, the AMF can contact :</t>
  </si>
  <si>
    <t>020</t>
  </si>
  <si>
    <t>Nom de l'assureur :</t>
  </si>
  <si>
    <t>Insurer's Name:</t>
  </si>
  <si>
    <t>100</t>
  </si>
  <si>
    <t>Nom de la personne-ressources :</t>
  </si>
  <si>
    <t>Contact person's Name:</t>
  </si>
  <si>
    <t>110</t>
  </si>
  <si>
    <t>Poste occupé au sein de l'assureur :</t>
  </si>
  <si>
    <t>Position held within the insurer:</t>
  </si>
  <si>
    <t>120</t>
  </si>
  <si>
    <t>Nº de téléphone :</t>
  </si>
  <si>
    <t>Phone number:</t>
  </si>
  <si>
    <t>130</t>
  </si>
  <si>
    <t>Courriel :</t>
  </si>
  <si>
    <t>E-Mail:</t>
  </si>
  <si>
    <t>Résumé des indicateurs financiers</t>
  </si>
  <si>
    <t>Assureur :</t>
  </si>
  <si>
    <t>Financial indicators summary</t>
  </si>
  <si>
    <t>Insurer:</t>
  </si>
  <si>
    <t>Description du scénario :</t>
  </si>
  <si>
    <t>Scénario de base</t>
  </si>
  <si>
    <t>Scenario description:</t>
  </si>
  <si>
    <t>Base scenario</t>
  </si>
  <si>
    <t>ÉTAT DE LA SITUATION FINANCIÈRE
(en milliers de dollars)</t>
  </si>
  <si>
    <t>Projeté</t>
  </si>
  <si>
    <r>
      <t xml:space="preserve">STATEMENT OF FINANCIAL POSITION
</t>
    </r>
    <r>
      <rPr>
        <b/>
        <sz val="8"/>
        <color theme="1"/>
        <rFont val="Arial"/>
        <family val="2"/>
      </rPr>
      <t>(in thousands of dollars)</t>
    </r>
  </si>
  <si>
    <t>Forecast period</t>
  </si>
  <si>
    <t>21</t>
  </si>
  <si>
    <t>22</t>
  </si>
  <si>
    <t>23</t>
  </si>
  <si>
    <t>24</t>
  </si>
  <si>
    <t>25</t>
  </si>
  <si>
    <t>26</t>
  </si>
  <si>
    <t>27</t>
  </si>
  <si>
    <t>28</t>
  </si>
  <si>
    <t>29</t>
  </si>
  <si>
    <t>30</t>
  </si>
  <si>
    <t>ACTIF :</t>
  </si>
  <si>
    <t>ASSETS:</t>
  </si>
  <si>
    <t>101</t>
  </si>
  <si>
    <t>Encaisse et quasi-espèces</t>
  </si>
  <si>
    <t>Cash and Cash Equivalents</t>
  </si>
  <si>
    <t>103</t>
  </si>
  <si>
    <t>Revenu d'investissement couru</t>
  </si>
  <si>
    <t>Accrued Investment Income</t>
  </si>
  <si>
    <t>106</t>
  </si>
  <si>
    <t>Actifs d'impôt exigible</t>
  </si>
  <si>
    <t>Current Tax Assets</t>
  </si>
  <si>
    <t>108</t>
  </si>
  <si>
    <t>Actifs détenus en vue de la vente</t>
  </si>
  <si>
    <t>Assets Held for Sale</t>
  </si>
  <si>
    <t>111</t>
  </si>
  <si>
    <t>Actif au titre des flux de trésorerie liés aux frais d'acquisition</t>
  </si>
  <si>
    <t>Asset for Insurance Acquisition Cash Flows</t>
  </si>
  <si>
    <t>113</t>
  </si>
  <si>
    <t>Investissements</t>
  </si>
  <si>
    <t>Investments</t>
  </si>
  <si>
    <t>116</t>
  </si>
  <si>
    <t>Placements comptabilisés selon la méthode de la mise en équivalence</t>
  </si>
  <si>
    <t>Equity Accounted Investees</t>
  </si>
  <si>
    <t>118</t>
  </si>
  <si>
    <t>Instruments financiers dérivés - Actifs</t>
  </si>
  <si>
    <t>Financial Instrument Derivative Assets</t>
  </si>
  <si>
    <t>121</t>
  </si>
  <si>
    <t>Actifs au titre des contrats d'assurance (3)</t>
  </si>
  <si>
    <t>Insurance Contract Assets (3)</t>
  </si>
  <si>
    <t>123</t>
  </si>
  <si>
    <t>Actifs au titre des traités de réassurance détenus (3)</t>
  </si>
  <si>
    <t>Reinsurance Contract Held Assets (3)</t>
  </si>
  <si>
    <t>126</t>
  </si>
  <si>
    <t>Immeubles de placement</t>
  </si>
  <si>
    <t>Investment Properties</t>
  </si>
  <si>
    <t>128</t>
  </si>
  <si>
    <t>Immobilisations corporelles</t>
  </si>
  <si>
    <t>Property and Equipment</t>
  </si>
  <si>
    <t>131</t>
  </si>
  <si>
    <t>Immobilisations incorporelles</t>
  </si>
  <si>
    <t>Intangible Assets</t>
  </si>
  <si>
    <t>133</t>
  </si>
  <si>
    <t>Écart d'acquisition</t>
  </si>
  <si>
    <t>Goodwill</t>
  </si>
  <si>
    <t>136</t>
  </si>
  <si>
    <t>Actifs des régimes de retraite à prestations définies</t>
  </si>
  <si>
    <t>Defined Benefit Pension Plan</t>
  </si>
  <si>
    <t>138</t>
  </si>
  <si>
    <t>Actif net des fonds distincts</t>
  </si>
  <si>
    <t>Segregated Funds Net Assets</t>
  </si>
  <si>
    <t>141</t>
  </si>
  <si>
    <t>Actifs d'impôt différé</t>
  </si>
  <si>
    <t>Deferred Tax Assets</t>
  </si>
  <si>
    <t>143</t>
  </si>
  <si>
    <t>Autres éléments d'actif</t>
  </si>
  <si>
    <t>Other Assets</t>
  </si>
  <si>
    <t>199</t>
  </si>
  <si>
    <t>TOTAL DE L'ACTIF</t>
  </si>
  <si>
    <t>TOTAL ASSETS</t>
  </si>
  <si>
    <t>PASSIF :</t>
  </si>
  <si>
    <t>LIABILITIES:</t>
  </si>
  <si>
    <t>201</t>
  </si>
  <si>
    <t>Provisions, charges à payer et autres éléments de passif</t>
  </si>
  <si>
    <t>Provisions, Accruals and Other Liabilities</t>
  </si>
  <si>
    <t>203</t>
  </si>
  <si>
    <t>Passifs détenus en vue de la vente</t>
  </si>
  <si>
    <t>Liabilities held for sale</t>
  </si>
  <si>
    <t>206</t>
  </si>
  <si>
    <t>Passifs d'impôt exigible</t>
  </si>
  <si>
    <t>Current Tax Liabilities</t>
  </si>
  <si>
    <t>208</t>
  </si>
  <si>
    <t>Charges sur les prêts hypothécaires et autres charges immobilières</t>
  </si>
  <si>
    <t>Encumbrances on Real Estate &amp; Mortgage Loans</t>
  </si>
  <si>
    <t>211</t>
  </si>
  <si>
    <t>Instruments financiers dérivés - Passifs</t>
  </si>
  <si>
    <t>Financial Instrument Derivative Liabilities</t>
  </si>
  <si>
    <t>Passifs au titre des contrats d'assurance :</t>
  </si>
  <si>
    <t xml:space="preserve">Insurance Contract Liabilities </t>
  </si>
  <si>
    <t>213</t>
  </si>
  <si>
    <t xml:space="preserve">     Passifs au titre des contrats d'assurance - excluant les fonds distincts (3)</t>
  </si>
  <si>
    <t>Insurance Contract Liabilities – Excluding Segregated Funds (3)</t>
  </si>
  <si>
    <t>216</t>
  </si>
  <si>
    <t xml:space="preserve">     Passifs au titre des contrats d'assurance - Garanties de fonds distincts (3)</t>
  </si>
  <si>
    <t>Insurance Contract Liabilities - Segregated Fund Guarantees (3)</t>
  </si>
  <si>
    <t>218</t>
  </si>
  <si>
    <t xml:space="preserve">     Passifs au titre des contrats d'assurance - Passif net des fonds distincts</t>
  </si>
  <si>
    <t>Insurance Contract Liabilities – Segregated Funds Net Liabilities</t>
  </si>
  <si>
    <t>221</t>
  </si>
  <si>
    <t>Total des passifs au titre des contrats d'assurance</t>
  </si>
  <si>
    <t xml:space="preserve">Total Insurance Contract Liabilities </t>
  </si>
  <si>
    <t>Passifs au titre des traités de réassurance détenus :</t>
  </si>
  <si>
    <t>Reinsurance Contract Held Liabilities:</t>
  </si>
  <si>
    <t>223</t>
  </si>
  <si>
    <t xml:space="preserve">    Passifs au titre des traités de réassurance détenus - excluant les fonds distincts (3)</t>
  </si>
  <si>
    <t>Reinsurance Contract Held Liabilities – Excluding Segregated Funds (3)</t>
  </si>
  <si>
    <t>226</t>
  </si>
  <si>
    <t xml:space="preserve">    Passifs au titre des traités de réassurance détenus - Garanties de fonds distincts (3)</t>
  </si>
  <si>
    <t>Reinsurance Contract Held Liabilities - Segregated Fund Guarantees (3)</t>
  </si>
  <si>
    <t>228</t>
  </si>
  <si>
    <t xml:space="preserve">    Passifs au titre des traités de réassurance détenus - Passif net des fonds distincts</t>
  </si>
  <si>
    <t>Reinsurance Contract Held Liabilities – Segregated Funds Net Liabilities</t>
  </si>
  <si>
    <t>231</t>
  </si>
  <si>
    <t>Total des passifs au titre des traités de réassurance détenus</t>
  </si>
  <si>
    <t xml:space="preserve">Total Reinsurance Contract Held Liabilities </t>
  </si>
  <si>
    <t>233</t>
  </si>
  <si>
    <t>Dépôts bancaires et dépôts en fiducie</t>
  </si>
  <si>
    <t>Trust and Banking Deposits</t>
  </si>
  <si>
    <t>236</t>
  </si>
  <si>
    <t>Autres dettes</t>
  </si>
  <si>
    <t>Other Debt</t>
  </si>
  <si>
    <t>238</t>
  </si>
  <si>
    <t>Régimes de retraite à prestations définies</t>
  </si>
  <si>
    <t>241</t>
  </si>
  <si>
    <t>Avantages du personnel (autres que les montants susmentionnés)</t>
  </si>
  <si>
    <t>Employment Benefits (not including amounts in line above)</t>
  </si>
  <si>
    <t>243</t>
  </si>
  <si>
    <t>Dettes subordonnées</t>
  </si>
  <si>
    <t>Subordinated Debt</t>
  </si>
  <si>
    <t>246</t>
  </si>
  <si>
    <t>Actions privilégiées -Dettes</t>
  </si>
  <si>
    <t>Preferred shares - Debt</t>
  </si>
  <si>
    <t>248</t>
  </si>
  <si>
    <t>Passifs d'impôt différé</t>
  </si>
  <si>
    <t>Deferred Tax Liabilities</t>
  </si>
  <si>
    <t>Passif au titre des contrats d'investissement :</t>
  </si>
  <si>
    <t>Investment Contract Liabilities</t>
  </si>
  <si>
    <t>251</t>
  </si>
  <si>
    <t xml:space="preserve">    Passifs des contrats d'investissement - excluant les fonds distincts</t>
  </si>
  <si>
    <t>Investment Contract Liabilities – Excluding Segregated Funds Net Liabilities</t>
  </si>
  <si>
    <t>253</t>
  </si>
  <si>
    <t xml:space="preserve">    Passifs des contrats d'investissement - Passif net des fonds distincts</t>
  </si>
  <si>
    <t>Investment Contract Liabilities – Segregated Funds Net Liabilities</t>
  </si>
  <si>
    <t>256</t>
  </si>
  <si>
    <t>Total des passifs au titre des contrats d'investissement</t>
  </si>
  <si>
    <t>Total Investment Contract Liabilities</t>
  </si>
  <si>
    <t>258</t>
  </si>
  <si>
    <t>Passif avant les obligations envers les titulaires de polices</t>
  </si>
  <si>
    <t>Liabilities before Policyholders' Liabilities</t>
  </si>
  <si>
    <t>Obligations envers les titulaires de polices :</t>
  </si>
  <si>
    <t>Policyholders' Liabilities:</t>
  </si>
  <si>
    <t>261</t>
  </si>
  <si>
    <t>Intérêt résiduel (sociétés non cotées en bourse)</t>
  </si>
  <si>
    <t>Residual Interest (Non-Stock)</t>
  </si>
  <si>
    <t>263</t>
  </si>
  <si>
    <t>Comptes avec participation</t>
  </si>
  <si>
    <t>Participating Account</t>
  </si>
  <si>
    <t>266</t>
  </si>
  <si>
    <t>Comptes sans participation (sociétés non cotées en bourse)</t>
  </si>
  <si>
    <t>Non-Participating Account (Non-Stock)</t>
  </si>
  <si>
    <t>268</t>
  </si>
  <si>
    <t>Total des obligations envers les titulaires de polices</t>
  </si>
  <si>
    <t>Total Policyholders' Liabilities</t>
  </si>
  <si>
    <t>299</t>
  </si>
  <si>
    <t>TOTAL DU PASSIF</t>
  </si>
  <si>
    <t>TOTAL LIABILITIES</t>
  </si>
  <si>
    <t>CAPITAUX PROPRES - ASSUREURS CANADIENS/QUÉBÉCOIS SEULEMENT :</t>
  </si>
  <si>
    <t>EQUITY - CANADIAN/QUEBEC INSURERS ONLY:</t>
  </si>
  <si>
    <t>Avoir des titulaires de polices</t>
  </si>
  <si>
    <t>Policyholders' Equity</t>
  </si>
  <si>
    <t>305</t>
  </si>
  <si>
    <t>310</t>
  </si>
  <si>
    <t>Compte avec participation</t>
  </si>
  <si>
    <t xml:space="preserve">Participating Account </t>
  </si>
  <si>
    <t>320</t>
  </si>
  <si>
    <t>Compte avec participation - Cumul des AÉRÉ (perte)</t>
  </si>
  <si>
    <t xml:space="preserve">Participating Account - Accumulated OCI (Loss)  </t>
  </si>
  <si>
    <t>330</t>
  </si>
  <si>
    <t>Compte sans participation</t>
  </si>
  <si>
    <t>Non-Participating Account</t>
  </si>
  <si>
    <t>340</t>
  </si>
  <si>
    <t>Compte sans participation - Cumul des AÉRÉ (perte)</t>
  </si>
  <si>
    <t xml:space="preserve">Non-Participating Account - Accumulated OCI (Loss) </t>
  </si>
  <si>
    <t>390</t>
  </si>
  <si>
    <t>Total de l'avoir des titulaires de polices</t>
  </si>
  <si>
    <t>Total Policyholders' Equity</t>
  </si>
  <si>
    <t>Avoir des actionnaires</t>
  </si>
  <si>
    <t xml:space="preserve">Shareholders' Equity </t>
  </si>
  <si>
    <t>411</t>
  </si>
  <si>
    <t>Actions ordinaires</t>
  </si>
  <si>
    <t>Common Shares</t>
  </si>
  <si>
    <t>413</t>
  </si>
  <si>
    <t>Actions privilégiées</t>
  </si>
  <si>
    <t>Preferred Shares</t>
  </si>
  <si>
    <t>430</t>
  </si>
  <si>
    <t>Surplus d'apport</t>
  </si>
  <si>
    <t>Contributed Surplus</t>
  </si>
  <si>
    <t>420</t>
  </si>
  <si>
    <t>Autres éléments de capital</t>
  </si>
  <si>
    <t xml:space="preserve">Other Capital </t>
  </si>
  <si>
    <t>440</t>
  </si>
  <si>
    <t>Bénéfices non répartis</t>
  </si>
  <si>
    <t>Retained Earnings</t>
  </si>
  <si>
    <t>442</t>
  </si>
  <si>
    <t>Risque nucléaire et autres réserves</t>
  </si>
  <si>
    <t>Nuclear and Other Reserves</t>
  </si>
  <si>
    <t>450</t>
  </si>
  <si>
    <t>Cumul des AÉRÉ (perte)</t>
  </si>
  <si>
    <t>Accumulated Other Comprehensive Income (Loss)</t>
  </si>
  <si>
    <t>490</t>
  </si>
  <si>
    <t>Total de l'avoir des actionnaires</t>
  </si>
  <si>
    <t>Total Shareholders' Equity</t>
  </si>
  <si>
    <t>610</t>
  </si>
  <si>
    <t>Participations sans contrôle</t>
  </si>
  <si>
    <t>Non-controlling Interests</t>
  </si>
  <si>
    <t>590</t>
  </si>
  <si>
    <t>TOTAL DES CAPITAUX PROPRES
(ASSUREURS CANADIENS/QUÉBÉCOIS)
OU 
TOTAL : FONDS DU SIÈGE SOCIAL, RÉSERVES ET CAÉRÉ
(ASSUREURS ÉTRANGERS)</t>
  </si>
  <si>
    <t xml:space="preserve">TOTAL EQUITY
(CANADIAN/QUEBEC INSURERS)
OR
TOTAL HEAD OFFICE ACCOUNT, RESERVES &amp; AOCI
(FOREIGN INSURERS) </t>
  </si>
  <si>
    <t>690</t>
  </si>
  <si>
    <t>TOTAL DU PASSIF ET DES CAPITAUX PROPRES 
(ASSUREURS CANADIENS/QUÉBÉCOIS)
OU
TOTAL : PASSIF, CAPITAUX PRORPES, FONDS DU SIÈGE SOCIAL, RÉSERVES ET CAÉRÉ 
(ASSUREURS ÉTRANGER)</t>
  </si>
  <si>
    <t>TOTAL LIABILITIES AND EQUITY
(CANADIAN/QUEBEC INSURERS)
OR
TOTAL LIABILITIES, EQUITY, HEAD OFFICE ACCOUNT, RESERVES &amp; AOCI
(FOREIGN INSURERS)</t>
  </si>
  <si>
    <t>Mouvements des capitaux propres (1)
(en milliers de dollars)</t>
  </si>
  <si>
    <r>
      <rPr>
        <b/>
        <sz val="10"/>
        <color theme="1"/>
        <rFont val="Arial"/>
        <family val="2"/>
      </rPr>
      <t xml:space="preserve">Changes in Equity </t>
    </r>
    <r>
      <rPr>
        <b/>
        <vertAlign val="superscript"/>
        <sz val="10"/>
        <color theme="1"/>
        <rFont val="Arial"/>
        <family val="2"/>
      </rPr>
      <t>(1)</t>
    </r>
    <r>
      <rPr>
        <b/>
        <vertAlign val="superscript"/>
        <sz val="9"/>
        <color theme="1"/>
        <rFont val="Arial"/>
        <family val="2"/>
      </rPr>
      <t xml:space="preserve">
</t>
    </r>
    <r>
      <rPr>
        <b/>
        <sz val="8"/>
        <color theme="1"/>
        <rFont val="Arial"/>
        <family val="2"/>
      </rPr>
      <t>(in thousands of dollars)</t>
    </r>
  </si>
  <si>
    <t>710</t>
  </si>
  <si>
    <t>Dividendes payés aux actionnaires (2)</t>
  </si>
  <si>
    <r>
      <t xml:space="preserve">Dividends paid to shareholders </t>
    </r>
    <r>
      <rPr>
        <vertAlign val="superscript"/>
        <sz val="9"/>
        <color theme="1"/>
        <rFont val="Arial"/>
        <family val="2"/>
      </rPr>
      <t>(2)</t>
    </r>
  </si>
  <si>
    <t>720</t>
  </si>
  <si>
    <t>Injections de capitaux (2)</t>
  </si>
  <si>
    <r>
      <t>Capital Inflows</t>
    </r>
    <r>
      <rPr>
        <vertAlign val="superscript"/>
        <sz val="9"/>
        <color theme="1"/>
        <rFont val="Arial"/>
        <family val="2"/>
      </rPr>
      <t xml:space="preserve"> (2)</t>
    </r>
  </si>
  <si>
    <t>730</t>
  </si>
  <si>
    <t>Sorties de capitaux (2)</t>
  </si>
  <si>
    <r>
      <t>Capital Outflows</t>
    </r>
    <r>
      <rPr>
        <vertAlign val="superscript"/>
        <sz val="9"/>
        <color theme="1"/>
        <rFont val="Arial"/>
        <family val="2"/>
      </rPr>
      <t xml:space="preserve"> (2)</t>
    </r>
  </si>
  <si>
    <t>Mouvement des capitaux propres</t>
  </si>
  <si>
    <t>Changes in Equity</t>
  </si>
  <si>
    <t>(1) Ces montants sont déjà considérés dans les capitaux propres présentés dans le tableau précédent et dans les ratios ESCAP/TSAV présentés aux onglets "CAP_scn#" du présent fichier Excel.</t>
  </si>
  <si>
    <r>
      <rPr>
        <vertAlign val="superscript"/>
        <sz val="9"/>
        <rFont val="Arial"/>
        <family val="2"/>
      </rPr>
      <t>(1)</t>
    </r>
    <r>
      <rPr>
        <sz val="9"/>
        <rFont val="Arial"/>
        <family val="2"/>
      </rPr>
      <t xml:space="preserve"> These amounts are already considered in the Equity presented in the previous figures and in the LICAT/CARLI ratios presented in Tabs "CAP_scn#" of this Excel file. </t>
    </r>
  </si>
  <si>
    <t>(2) Ces montants doivent être inscrits en positif et doivent être inscrits à zéro s'ils sont nuls ou ne s'appliquent pas. Les sorties de capitaux excluent les dividendes aux actionnaires.</t>
  </si>
  <si>
    <r>
      <rPr>
        <vertAlign val="superscript"/>
        <sz val="9"/>
        <color rgb="FFFF0000"/>
        <rFont val="Arial"/>
        <family val="2"/>
      </rPr>
      <t>(2)</t>
    </r>
    <r>
      <rPr>
        <sz val="9"/>
        <color rgb="FFFF0000"/>
        <rFont val="Arial"/>
        <family val="2"/>
      </rPr>
      <t xml:space="preserve"> These amounts must be entered in positive and must be entered as zero if they are nil or not applicable. Capital Outflows exclude Dividends to Shareholders. </t>
    </r>
  </si>
  <si>
    <t>Informations additionnelles
Montants comptabilisées dans le cumul des AÉRÉ (perte)
(en milliers de dollars)</t>
  </si>
  <si>
    <r>
      <rPr>
        <b/>
        <sz val="10"/>
        <color theme="1"/>
        <rFont val="Arial"/>
        <family val="2"/>
      </rPr>
      <t>Additional information
Amounts reported in Accumulated OCI (Loss)</t>
    </r>
    <r>
      <rPr>
        <b/>
        <sz val="9"/>
        <color theme="1"/>
        <rFont val="Arial"/>
        <family val="2"/>
      </rPr>
      <t xml:space="preserve">
</t>
    </r>
    <r>
      <rPr>
        <b/>
        <sz val="8"/>
        <color theme="1"/>
        <rFont val="Arial"/>
        <family val="2"/>
      </rPr>
      <t>(in thousands of dollars</t>
    </r>
    <r>
      <rPr>
        <b/>
        <sz val="9"/>
        <color theme="1"/>
        <rFont val="Arial"/>
        <family val="2"/>
      </rPr>
      <t>)</t>
    </r>
  </si>
  <si>
    <t>460</t>
  </si>
  <si>
    <r>
      <t xml:space="preserve">Cumul des réévaluations des régimes de retraite à prestations définies </t>
    </r>
    <r>
      <rPr>
        <vertAlign val="superscript"/>
        <sz val="9"/>
        <color theme="1"/>
        <rFont val="Arial"/>
        <family val="2"/>
      </rPr>
      <t>(3)</t>
    </r>
  </si>
  <si>
    <r>
      <t xml:space="preserve">Accumulated Remeasurements of Defined Benefit Pension Plans </t>
    </r>
    <r>
      <rPr>
        <vertAlign val="superscript"/>
        <sz val="9"/>
        <color theme="1"/>
        <rFont val="Arial"/>
        <family val="2"/>
      </rPr>
      <t>(3)</t>
    </r>
  </si>
  <si>
    <t>810</t>
  </si>
  <si>
    <r>
      <t xml:space="preserve">Cumul des produits financiers ou charges financières d'assurance tirés des contrats d'assurance </t>
    </r>
    <r>
      <rPr>
        <vertAlign val="superscript"/>
        <sz val="9"/>
        <color theme="1"/>
        <rFont val="Arial"/>
        <family val="2"/>
      </rPr>
      <t>(3)</t>
    </r>
  </si>
  <si>
    <r>
      <t xml:space="preserve">Accumulated Insurance Finance Income (Expenses) from Insurance Contracts </t>
    </r>
    <r>
      <rPr>
        <vertAlign val="superscript"/>
        <sz val="9"/>
        <color theme="1"/>
        <rFont val="Arial"/>
        <family val="2"/>
      </rPr>
      <t>(3)</t>
    </r>
  </si>
  <si>
    <t>820</t>
  </si>
  <si>
    <r>
      <t xml:space="preserve">Cumul des produits financiers ou charges financières d'assurance tirés des traités de réassurance détenus </t>
    </r>
    <r>
      <rPr>
        <vertAlign val="superscript"/>
        <sz val="9"/>
        <color theme="1"/>
        <rFont val="Arial"/>
        <family val="2"/>
      </rPr>
      <t>(3)</t>
    </r>
  </si>
  <si>
    <r>
      <t xml:space="preserve">Accumulated Insurance Finance Income (Expenses) from Reinsurance Contract Held </t>
    </r>
    <r>
      <rPr>
        <vertAlign val="superscript"/>
        <sz val="9"/>
        <color theme="1"/>
        <rFont val="Arial"/>
        <family val="2"/>
      </rPr>
      <t>(3)</t>
    </r>
  </si>
  <si>
    <t>(3) Ces montants doivent être inscrits à zéro s'ils sont nuls ou ne s'appliquent pas.</t>
  </si>
  <si>
    <r>
      <rPr>
        <vertAlign val="superscript"/>
        <sz val="9"/>
        <color rgb="FFFF0000"/>
        <rFont val="Arial"/>
        <family val="2"/>
      </rPr>
      <t>(3)</t>
    </r>
    <r>
      <rPr>
        <sz val="9"/>
        <color rgb="FFFF0000"/>
        <rFont val="Arial"/>
        <family val="2"/>
      </rPr>
      <t xml:space="preserve"> These amounts must be entered as zero if they are nil or not applicable.</t>
    </r>
  </si>
  <si>
    <t>51</t>
  </si>
  <si>
    <t>Description du scénario défavorable #1 :</t>
  </si>
  <si>
    <t>Scénario #1 moins scénario de base</t>
  </si>
  <si>
    <t>Description of adverse scenario #1:</t>
  </si>
  <si>
    <t>Scenario #1 minus base scenario</t>
  </si>
  <si>
    <t>Type de scénario :</t>
  </si>
  <si>
    <r>
      <t>Scénario de solvabilité (le 1</t>
    </r>
    <r>
      <rPr>
        <vertAlign val="superscript"/>
        <sz val="11"/>
        <color theme="1"/>
        <rFont val="Calibri"/>
        <family val="2"/>
        <scheme val="minor"/>
      </rPr>
      <t xml:space="preserve">er </t>
    </r>
    <r>
      <rPr>
        <sz val="11"/>
        <color theme="1"/>
        <rFont val="Calibri"/>
        <family val="2"/>
        <scheme val="minor"/>
      </rPr>
      <t>ayant le plus d'impact sur les capitaux propres)</t>
    </r>
  </si>
  <si>
    <t>Type of scenario:</t>
  </si>
  <si>
    <r>
      <t>Solvency scenario (the 1</t>
    </r>
    <r>
      <rPr>
        <vertAlign val="superscript"/>
        <sz val="11"/>
        <color theme="1"/>
        <rFont val="Calibri"/>
        <family val="2"/>
        <scheme val="minor"/>
      </rPr>
      <t>st</t>
    </r>
    <r>
      <rPr>
        <sz val="11"/>
        <color theme="1"/>
        <rFont val="Calibri"/>
        <family val="2"/>
        <scheme val="minor"/>
      </rPr>
      <t xml:space="preserve"> one having the greatest impact on the insurer's Equity)</t>
    </r>
  </si>
  <si>
    <t>71</t>
  </si>
  <si>
    <t>72</t>
  </si>
  <si>
    <t>73</t>
  </si>
  <si>
    <t>74</t>
  </si>
  <si>
    <t>75</t>
  </si>
  <si>
    <t>76</t>
  </si>
  <si>
    <t>77</t>
  </si>
  <si>
    <t>78</t>
  </si>
  <si>
    <t>79</t>
  </si>
  <si>
    <t>80</t>
  </si>
  <si>
    <t>Description du scénario défavorable #2 :</t>
  </si>
  <si>
    <t>Scénario #2 moins scénario de base</t>
  </si>
  <si>
    <t>Description of adverse scenario #2:</t>
  </si>
  <si>
    <t>Scenario #2 minus base scenario</t>
  </si>
  <si>
    <t>Scénario de solvabilité (le 2e ayant le plus d'impact sur les capitaux propres)</t>
  </si>
  <si>
    <t>Solvency scenario (the 2nd one having the greatest impact on the insurer's Equity)</t>
  </si>
  <si>
    <t>Description du scénario défavorable #3 :</t>
  </si>
  <si>
    <t>Scénario #3 moins scénario de base</t>
  </si>
  <si>
    <t>Description of adverse scenario #3:</t>
  </si>
  <si>
    <t>Scenario #3 minus base scenario</t>
  </si>
  <si>
    <t>Scénario de continuité (le 1er ayant le plus d'impact sur les ratios ESCAP/TSAV)</t>
  </si>
  <si>
    <t xml:space="preserve">Going concern scenario (the 1st one having the greatest impact on the insurer's LICAT/CARLI ratios) </t>
  </si>
  <si>
    <t>Résumé des indicateurs financiers (suite)</t>
  </si>
  <si>
    <t>Financial indicators summary (sequel)</t>
  </si>
  <si>
    <r>
      <t xml:space="preserve">ÉTAT DU RÉSULTAT NET
</t>
    </r>
    <r>
      <rPr>
        <b/>
        <sz val="8"/>
        <color theme="1"/>
        <rFont val="Arial"/>
        <family val="2"/>
      </rPr>
      <t>(en milliers de dollars)</t>
    </r>
  </si>
  <si>
    <r>
      <t xml:space="preserve">STATEMENT OF PROFIT OR LOSS
</t>
    </r>
    <r>
      <rPr>
        <b/>
        <sz val="8"/>
        <color theme="1"/>
        <rFont val="Arial"/>
        <family val="2"/>
      </rPr>
      <t>(in thousands of dollars)</t>
    </r>
  </si>
  <si>
    <t>Forecast</t>
  </si>
  <si>
    <t>Produits tirés des contrats comptabilisés selon la MRP</t>
  </si>
  <si>
    <t>Revenue from PAA Contracts</t>
  </si>
  <si>
    <t>Produits tirés des contrats comptabilisés selon la MMG
(excluant les contrats ayant recours à la MHV)</t>
  </si>
  <si>
    <t>Revenue from GMM Contracts (excluding VFA Contracts)</t>
  </si>
  <si>
    <t>105</t>
  </si>
  <si>
    <t xml:space="preserve">Produits tirés des contrats ayant recours à la MHV </t>
  </si>
  <si>
    <t>Revenue from VFA Contracts</t>
  </si>
  <si>
    <t>Total des produits tirés des activités d'assurance</t>
  </si>
  <si>
    <t>Total Insurance Revenue</t>
  </si>
  <si>
    <t>Charges afférentes aux activités d'assurance</t>
  </si>
  <si>
    <t>Insurance Service Expenses</t>
  </si>
  <si>
    <t>Charges nettes afférentes aux traités de réassurance détenus</t>
  </si>
  <si>
    <t>Net Expenses from Reinsurance Contracts Held</t>
  </si>
  <si>
    <t>RÉSULTAT DES ACTIVITÉS D'ASSURANCE</t>
  </si>
  <si>
    <t>INSURANCE SERVICE RESULT</t>
  </si>
  <si>
    <t>301</t>
  </si>
  <si>
    <t>Revenu d'intérêt sur les actifs financiers qui ne sont pas évalués à la JVRN</t>
  </si>
  <si>
    <t>Interest revenue on financial assets not measured at FVTPL</t>
  </si>
  <si>
    <t>303</t>
  </si>
  <si>
    <t xml:space="preserve">Résultat d'investissement net, excluant le résultat au titre des fonds distincts </t>
  </si>
  <si>
    <t>Net investment income excluding segregated funds</t>
  </si>
  <si>
    <t>Résultat d'investissement net des contrats d'assurance au titre des fonds distincts</t>
  </si>
  <si>
    <t>Net investment income - segregated funds</t>
  </si>
  <si>
    <t>307</t>
  </si>
  <si>
    <t>Provisions pour pertes sur créances</t>
  </si>
  <si>
    <t xml:space="preserve">Provision for Credit Losses </t>
  </si>
  <si>
    <t>399</t>
  </si>
  <si>
    <t>Rendement d'investissement</t>
  </si>
  <si>
    <t>Investment Return</t>
  </si>
  <si>
    <t>401</t>
  </si>
  <si>
    <t>Produits financiers ou charges financières nets afférents aux contrats d'assurance, excluant le résultat au titre des fonds distincts</t>
  </si>
  <si>
    <t>Net finance income (expenses) from insurance contracts excluding segregated funds</t>
  </si>
  <si>
    <t>403</t>
  </si>
  <si>
    <t>Produits financiers ou charges financières nets des contrats d'assurance au titre des fonds distincts</t>
  </si>
  <si>
    <t>Net finance income (expenses) from segregated funds</t>
  </si>
  <si>
    <t>405</t>
  </si>
  <si>
    <t>Produits financiers ou charges financières nets afférents aux traités de réassurance détenus</t>
  </si>
  <si>
    <t>Net finance income (expenses) from reinsurance contracts held</t>
  </si>
  <si>
    <t>407</t>
  </si>
  <si>
    <t>Fluctuation du passif au titre des contrats d'investissement</t>
  </si>
  <si>
    <t>Movement in investment contract liabilities</t>
  </si>
  <si>
    <t>499</t>
  </si>
  <si>
    <t>RÉSULTAT D'INVESTISSEMENT NET</t>
  </si>
  <si>
    <t>NET INVESTMENT RESULT</t>
  </si>
  <si>
    <t>501</t>
  </si>
  <si>
    <t>Autres produits</t>
  </si>
  <si>
    <t>Other Income</t>
  </si>
  <si>
    <t>503</t>
  </si>
  <si>
    <t>Part des produits (pertes) nets provenant des placements comptabilisés selon la méthode de la mise en équivalence</t>
  </si>
  <si>
    <t>Share of Net Income (Loss) of Equity Accounted Investees</t>
  </si>
  <si>
    <t>505</t>
  </si>
  <si>
    <t>Frais généraux et frais d'exploitation</t>
  </si>
  <si>
    <t>General and Operating Expenses</t>
  </si>
  <si>
    <t>599</t>
  </si>
  <si>
    <t>AUTRES PRODUITS ET CHARGES</t>
  </si>
  <si>
    <t>OTHER INCOME AND EXPENSES</t>
  </si>
  <si>
    <t>RÉSULTAT NET AVANT IMPÔT</t>
  </si>
  <si>
    <t>PROFIT (LOSS) BEFORE TAXES</t>
  </si>
  <si>
    <t>812</t>
  </si>
  <si>
    <t>Impôt exigible</t>
  </si>
  <si>
    <t>Current Taxes</t>
  </si>
  <si>
    <t>814</t>
  </si>
  <si>
    <t>Impôt différé</t>
  </si>
  <si>
    <t>Deferred Taxes</t>
  </si>
  <si>
    <t>Total - impôt sur les bénéfices</t>
  </si>
  <si>
    <t>Total Income Taxes</t>
  </si>
  <si>
    <t>830</t>
  </si>
  <si>
    <t>RÉSULTAT NET APRÈS IMPÔT</t>
  </si>
  <si>
    <t>PROFIT (LOSS) AFTER TAXES</t>
  </si>
  <si>
    <t>840</t>
  </si>
  <si>
    <t>Activités abandonnées (nettes de l'impôt sur les bénéfices)</t>
  </si>
  <si>
    <t>Discontinued Operations (net of Income Taxes)</t>
  </si>
  <si>
    <t>890</t>
  </si>
  <si>
    <t>BÉNÉFICE (PERTE) NET DE L'EXERCICE</t>
  </si>
  <si>
    <t>NET INCOME (LOSS) FOR THE YEAR</t>
  </si>
  <si>
    <t>920</t>
  </si>
  <si>
    <t>Total des autres éléments du résultat étendu (perte) (3)</t>
  </si>
  <si>
    <t>Total Other Comprehensive Income (Loss) (3)</t>
  </si>
  <si>
    <t>950</t>
  </si>
  <si>
    <t>TOTAL DU RÉSULTAT ÉTENDU (PERTE)</t>
  </si>
  <si>
    <t>TOTAL COMPREHENSIVE INCOME (LOSS)</t>
  </si>
  <si>
    <r>
      <rPr>
        <b/>
        <sz val="10"/>
        <color theme="1"/>
        <rFont val="Arial"/>
        <family val="2"/>
      </rPr>
      <t>Informations additionnelles</t>
    </r>
    <r>
      <rPr>
        <b/>
        <sz val="9"/>
        <color theme="1"/>
        <rFont val="Arial"/>
        <family val="2"/>
      </rPr>
      <t xml:space="preserve">
</t>
    </r>
    <r>
      <rPr>
        <b/>
        <sz val="8"/>
        <color theme="1"/>
        <rFont val="Arial"/>
        <family val="2"/>
      </rPr>
      <t>(en milliers de dollars)</t>
    </r>
  </si>
  <si>
    <r>
      <t xml:space="preserve">Additional information
</t>
    </r>
    <r>
      <rPr>
        <b/>
        <sz val="8"/>
        <color theme="1"/>
        <rFont val="Arial"/>
        <family val="2"/>
      </rPr>
      <t>(in thousands of dollars)</t>
    </r>
  </si>
  <si>
    <t>FLUX DE TRÉSORERIE DES PRIMES :</t>
  </si>
  <si>
    <t>PREMIUM CASH FLOWS:</t>
  </si>
  <si>
    <t>955</t>
  </si>
  <si>
    <t>Primes reçues au titre des contrats d'assurance (3) (5)</t>
  </si>
  <si>
    <t>Premiums received for insurance contracts (3) (5)</t>
  </si>
  <si>
    <t>957</t>
  </si>
  <si>
    <t>Primes payées au titre des traités de réassurance détenus (3) (5)</t>
  </si>
  <si>
    <t>Premiums paid for reinsurance contracts held (3) (5)</t>
  </si>
  <si>
    <t>Charges afférentes aux activités d'assurance nettes des charges nettes afférentes aux traités de réassurance détenus :</t>
  </si>
  <si>
    <t>Insurance Service Expenses Net of Expenses from Reinsurance Contracts Held:</t>
  </si>
  <si>
    <t>959</t>
  </si>
  <si>
    <r>
      <t xml:space="preserve">Sinistres et prestations nets </t>
    </r>
    <r>
      <rPr>
        <vertAlign val="superscript"/>
        <sz val="9"/>
        <color theme="1"/>
        <rFont val="Arial"/>
        <family val="2"/>
      </rPr>
      <t>(1)</t>
    </r>
    <r>
      <rPr>
        <sz val="9"/>
        <color theme="1"/>
        <rFont val="Arial"/>
        <family val="2"/>
      </rPr>
      <t xml:space="preserve"> (3) (5)</t>
    </r>
  </si>
  <si>
    <r>
      <t xml:space="preserve">Net Claims and Benefits </t>
    </r>
    <r>
      <rPr>
        <vertAlign val="superscript"/>
        <sz val="9"/>
        <color theme="1"/>
        <rFont val="Arial"/>
        <family val="2"/>
      </rPr>
      <t>(1)</t>
    </r>
    <r>
      <rPr>
        <sz val="9"/>
        <color theme="1"/>
        <rFont val="Arial"/>
        <family val="2"/>
      </rPr>
      <t xml:space="preserve"> (3) (5)</t>
    </r>
  </si>
  <si>
    <t>961</t>
  </si>
  <si>
    <r>
      <t>Commissions nettes</t>
    </r>
    <r>
      <rPr>
        <vertAlign val="superscript"/>
        <sz val="9"/>
        <color theme="1"/>
        <rFont val="Arial"/>
        <family val="2"/>
      </rPr>
      <t xml:space="preserve"> (1)</t>
    </r>
    <r>
      <rPr>
        <sz val="9"/>
        <color theme="1"/>
        <rFont val="Arial"/>
        <family val="2"/>
      </rPr>
      <t xml:space="preserve"> (3) (5)</t>
    </r>
  </si>
  <si>
    <r>
      <t xml:space="preserve">Net Commissions </t>
    </r>
    <r>
      <rPr>
        <vertAlign val="superscript"/>
        <sz val="9"/>
        <color theme="1"/>
        <rFont val="Arial"/>
        <family val="2"/>
      </rPr>
      <t>(1)</t>
    </r>
    <r>
      <rPr>
        <sz val="9"/>
        <color theme="1"/>
        <rFont val="Arial"/>
        <family val="2"/>
      </rPr>
      <t xml:space="preserve"> (3) (5)</t>
    </r>
  </si>
  <si>
    <t>963</t>
  </si>
  <si>
    <r>
      <t xml:space="preserve">Montants nets attribués aux flux de trésorerie liés aux frais d'acquisition et amortissement des flux de trésorerie liés aux frais d'acquisition </t>
    </r>
    <r>
      <rPr>
        <b/>
        <vertAlign val="superscript"/>
        <sz val="9"/>
        <color rgb="FFFF0000"/>
        <rFont val="Arial"/>
        <family val="2"/>
      </rPr>
      <t>(1)</t>
    </r>
    <r>
      <rPr>
        <b/>
        <sz val="9"/>
        <color rgb="FFFF0000"/>
        <rFont val="Arial"/>
        <family val="2"/>
      </rPr>
      <t xml:space="preserve"> (3) (5)</t>
    </r>
  </si>
  <si>
    <r>
      <t xml:space="preserve">Net Amounts Attributed to Insurance Acquisition Cash Flows and Amortisation of Insurance Acquisition Cash Flows </t>
    </r>
    <r>
      <rPr>
        <vertAlign val="superscript"/>
        <sz val="9"/>
        <color theme="1"/>
        <rFont val="Arial"/>
        <family val="2"/>
      </rPr>
      <t>(1)</t>
    </r>
    <r>
      <rPr>
        <sz val="9"/>
        <color theme="1"/>
        <rFont val="Arial"/>
        <family val="2"/>
      </rPr>
      <t xml:space="preserve"> (3) (5)</t>
    </r>
  </si>
  <si>
    <t>Résultats des activités d'assurance :</t>
  </si>
  <si>
    <t>Insurance Service Result:</t>
  </si>
  <si>
    <t>971</t>
  </si>
  <si>
    <t>Marge sur services contractuels nette comptabilisée pour les services fournis (2) (3)</t>
  </si>
  <si>
    <t>Net contractual service margin recognized for service provided (2) (3)</t>
  </si>
  <si>
    <t>973</t>
  </si>
  <si>
    <t>Variation nette de l'ajustement au titre du risque non financier expiré (2) (3)</t>
  </si>
  <si>
    <t>Net change in risk adjustment for non-fincial risk expired (2) (3)</t>
  </si>
  <si>
    <t>Total des autres éléments du résultat étendu (perte) :</t>
  </si>
  <si>
    <t>Total Other Comprehensive Income (Loss):</t>
  </si>
  <si>
    <t>965</t>
  </si>
  <si>
    <t>Réévaluations des régimes de retraite à prestations définies (3)</t>
  </si>
  <si>
    <t>Remeasurements of Defined Benefit Pension Plans (3)</t>
  </si>
  <si>
    <t>967</t>
  </si>
  <si>
    <t>Produits financiers ou charges financières d'assurance tirés des contrats d'assurance (3)</t>
  </si>
  <si>
    <t>Insurance Finance Income (Expenses) from Insurance Contracts (3)</t>
  </si>
  <si>
    <t>969</t>
  </si>
  <si>
    <t>Produits financiers ou charges financières d'assurance tirés des traités de réassurance détenus (3)</t>
  </si>
  <si>
    <t>Insurance Finance Income (Expenses) from Reinsurance Contract Held (3)</t>
  </si>
  <si>
    <t>Variation nette liée aux gains et pertes d'expérience pour les services fournis au cours de la période ou pour les services passés fournis au cours des périodes antérieures</t>
  </si>
  <si>
    <t>Net Change related to experience gains and losses for service provided in the period or for past service provided in the prior periods</t>
  </si>
  <si>
    <t>975</t>
  </si>
  <si>
    <r>
      <t xml:space="preserve">Variation nette liée à l'expérience </t>
    </r>
    <r>
      <rPr>
        <vertAlign val="superscript"/>
        <sz val="9"/>
        <color theme="1"/>
        <rFont val="Arial"/>
        <family val="2"/>
      </rPr>
      <t>(2) (3) (4)</t>
    </r>
    <r>
      <rPr>
        <sz val="9"/>
        <color theme="1"/>
        <rFont val="Arial"/>
        <family val="2"/>
      </rPr>
      <t xml:space="preserve"> :</t>
    </r>
  </si>
  <si>
    <r>
      <t xml:space="preserve">Net Change attributable to Experience </t>
    </r>
    <r>
      <rPr>
        <vertAlign val="superscript"/>
        <sz val="9"/>
        <color theme="1"/>
        <rFont val="Arial"/>
        <family val="2"/>
      </rPr>
      <t>(2) (3) (4)</t>
    </r>
    <r>
      <rPr>
        <sz val="9"/>
        <color theme="1"/>
        <rFont val="Arial"/>
        <family val="2"/>
      </rPr>
      <t xml:space="preserve">: </t>
    </r>
  </si>
  <si>
    <t>976</t>
  </si>
  <si>
    <r>
      <t xml:space="preserve">Attribuable aux hypothèses de mortalité </t>
    </r>
    <r>
      <rPr>
        <vertAlign val="superscript"/>
        <sz val="9"/>
        <color theme="1"/>
        <rFont val="Arial"/>
        <family val="2"/>
      </rPr>
      <t>(2)</t>
    </r>
    <r>
      <rPr>
        <sz val="9"/>
        <color theme="1"/>
        <rFont val="Arial"/>
        <family val="2"/>
      </rPr>
      <t xml:space="preserve"> (4)</t>
    </r>
  </si>
  <si>
    <r>
      <t xml:space="preserve">Attributable to mortality assumptions </t>
    </r>
    <r>
      <rPr>
        <vertAlign val="superscript"/>
        <sz val="9"/>
        <color theme="1"/>
        <rFont val="Arial"/>
        <family val="2"/>
      </rPr>
      <t>(2)</t>
    </r>
    <r>
      <rPr>
        <sz val="9"/>
        <color theme="1"/>
        <rFont val="Arial"/>
        <family val="2"/>
      </rPr>
      <t xml:space="preserve"> (4)</t>
    </r>
  </si>
  <si>
    <t>977</t>
  </si>
  <si>
    <r>
      <t xml:space="preserve">Attribuable aux hypothèses de morbidité </t>
    </r>
    <r>
      <rPr>
        <vertAlign val="superscript"/>
        <sz val="9"/>
        <color theme="1"/>
        <rFont val="Arial"/>
        <family val="2"/>
      </rPr>
      <t>(2)</t>
    </r>
    <r>
      <rPr>
        <sz val="9"/>
        <color theme="1"/>
        <rFont val="Arial"/>
        <family val="2"/>
      </rPr>
      <t xml:space="preserve"> (4)</t>
    </r>
  </si>
  <si>
    <r>
      <t xml:space="preserve">Attributable to morbidity assumptions </t>
    </r>
    <r>
      <rPr>
        <vertAlign val="superscript"/>
        <sz val="9"/>
        <color theme="1"/>
        <rFont val="Arial"/>
        <family val="2"/>
      </rPr>
      <t>(2)</t>
    </r>
    <r>
      <rPr>
        <sz val="9"/>
        <color theme="1"/>
        <rFont val="Arial"/>
        <family val="2"/>
      </rPr>
      <t xml:space="preserve"> (4)</t>
    </r>
  </si>
  <si>
    <t>978</t>
  </si>
  <si>
    <r>
      <t xml:space="preserve">Attribuable aux hypothèses de déchéance </t>
    </r>
    <r>
      <rPr>
        <vertAlign val="superscript"/>
        <sz val="9"/>
        <color theme="1"/>
        <rFont val="Arial"/>
        <family val="2"/>
      </rPr>
      <t>(2)</t>
    </r>
    <r>
      <rPr>
        <sz val="9"/>
        <color theme="1"/>
        <rFont val="Arial"/>
        <family val="2"/>
      </rPr>
      <t xml:space="preserve"> (4)</t>
    </r>
  </si>
  <si>
    <r>
      <t xml:space="preserve">Attributable to lapse assumptions </t>
    </r>
    <r>
      <rPr>
        <vertAlign val="superscript"/>
        <sz val="9"/>
        <color theme="1"/>
        <rFont val="Arial"/>
        <family val="2"/>
      </rPr>
      <t>(2)</t>
    </r>
    <r>
      <rPr>
        <sz val="9"/>
        <color theme="1"/>
        <rFont val="Arial"/>
        <family val="2"/>
      </rPr>
      <t xml:space="preserve"> (4)</t>
    </r>
  </si>
  <si>
    <t>979</t>
  </si>
  <si>
    <r>
      <t xml:space="preserve">Attribuable aux hypothèses de frais directement attribuables </t>
    </r>
    <r>
      <rPr>
        <vertAlign val="superscript"/>
        <sz val="9"/>
        <color theme="1"/>
        <rFont val="Arial"/>
        <family val="2"/>
      </rPr>
      <t>(2)</t>
    </r>
    <r>
      <rPr>
        <sz val="9"/>
        <color theme="1"/>
        <rFont val="Arial"/>
        <family val="2"/>
      </rPr>
      <t xml:space="preserve"> (4)</t>
    </r>
  </si>
  <si>
    <r>
      <t xml:space="preserve">Attributable to directly attributable expense assumptions </t>
    </r>
    <r>
      <rPr>
        <vertAlign val="superscript"/>
        <sz val="9"/>
        <color theme="1"/>
        <rFont val="Arial"/>
        <family val="2"/>
      </rPr>
      <t>(2) (4)</t>
    </r>
  </si>
  <si>
    <t>980</t>
  </si>
  <si>
    <r>
      <t xml:space="preserve">Attribuable aux hypothèses économiques </t>
    </r>
    <r>
      <rPr>
        <vertAlign val="superscript"/>
        <sz val="9"/>
        <color theme="1"/>
        <rFont val="Arial"/>
        <family val="2"/>
      </rPr>
      <t>(2)</t>
    </r>
    <r>
      <rPr>
        <sz val="9"/>
        <color theme="1"/>
        <rFont val="Arial"/>
        <family val="2"/>
      </rPr>
      <t xml:space="preserve"> (4)</t>
    </r>
  </si>
  <si>
    <r>
      <t xml:space="preserve">Attributable to economic assumptions </t>
    </r>
    <r>
      <rPr>
        <vertAlign val="superscript"/>
        <sz val="9"/>
        <color theme="1"/>
        <rFont val="Arial"/>
        <family val="2"/>
      </rPr>
      <t>(2)</t>
    </r>
    <r>
      <rPr>
        <sz val="9"/>
        <color theme="1"/>
        <rFont val="Arial"/>
        <family val="2"/>
      </rPr>
      <t xml:space="preserve"> (4)</t>
    </r>
  </si>
  <si>
    <t>981</t>
  </si>
  <si>
    <r>
      <t xml:space="preserve">Attribuable aux autres hypothèses </t>
    </r>
    <r>
      <rPr>
        <vertAlign val="superscript"/>
        <sz val="9"/>
        <color theme="1"/>
        <rFont val="Arial"/>
        <family val="2"/>
      </rPr>
      <t>(2)</t>
    </r>
    <r>
      <rPr>
        <sz val="9"/>
        <color theme="1"/>
        <rFont val="Arial"/>
        <family val="2"/>
      </rPr>
      <t xml:space="preserve"> (4)</t>
    </r>
  </si>
  <si>
    <r>
      <t xml:space="preserve">Attributable to other assumptions </t>
    </r>
    <r>
      <rPr>
        <vertAlign val="superscript"/>
        <sz val="9"/>
        <color theme="1"/>
        <rFont val="Arial"/>
        <family val="2"/>
      </rPr>
      <t>(2)</t>
    </r>
    <r>
      <rPr>
        <sz val="9"/>
        <color theme="1"/>
        <rFont val="Arial"/>
        <family val="2"/>
      </rPr>
      <t xml:space="preserve"> (4)</t>
    </r>
  </si>
  <si>
    <t>Variation nette des estimations pour les services futurs pas encore fournis :</t>
  </si>
  <si>
    <t>Net change in estimates for future service yet to be provided:</t>
  </si>
  <si>
    <t>983</t>
  </si>
  <si>
    <r>
      <t xml:space="preserve">Variation nette des estimations </t>
    </r>
    <r>
      <rPr>
        <vertAlign val="superscript"/>
        <sz val="9"/>
        <color theme="1"/>
        <rFont val="Arial"/>
        <family val="2"/>
      </rPr>
      <t>(2) (3) (4)</t>
    </r>
    <r>
      <rPr>
        <sz val="9"/>
        <color theme="1"/>
        <rFont val="Arial"/>
        <family val="2"/>
      </rPr>
      <t xml:space="preserve"> :</t>
    </r>
  </si>
  <si>
    <r>
      <t xml:space="preserve">Net Changes in estimates </t>
    </r>
    <r>
      <rPr>
        <vertAlign val="superscript"/>
        <sz val="9"/>
        <color theme="1"/>
        <rFont val="Arial"/>
        <family val="2"/>
      </rPr>
      <t>(2) (3) (4)</t>
    </r>
    <r>
      <rPr>
        <sz val="9"/>
        <color theme="1"/>
        <rFont val="Arial"/>
        <family val="2"/>
      </rPr>
      <t>:</t>
    </r>
  </si>
  <si>
    <t>984</t>
  </si>
  <si>
    <t>985</t>
  </si>
  <si>
    <t>986</t>
  </si>
  <si>
    <t>987</t>
  </si>
  <si>
    <r>
      <t xml:space="preserve">Attributable to directly attributable expense assumptions </t>
    </r>
    <r>
      <rPr>
        <vertAlign val="superscript"/>
        <sz val="9"/>
        <color theme="1"/>
        <rFont val="Arial"/>
        <family val="2"/>
      </rPr>
      <t>(2)</t>
    </r>
    <r>
      <rPr>
        <sz val="9"/>
        <color theme="1"/>
        <rFont val="Arial"/>
        <family val="2"/>
      </rPr>
      <t xml:space="preserve"> (4)</t>
    </r>
  </si>
  <si>
    <t>988</t>
  </si>
  <si>
    <t>989</t>
  </si>
  <si>
    <t>Contrats initialement comptabilisés au cours de la période:</t>
  </si>
  <si>
    <t>Contracts initially recognized in the period:</t>
  </si>
  <si>
    <t>995</t>
  </si>
  <si>
    <r>
      <t xml:space="preserve">Marge sur services contractuels </t>
    </r>
    <r>
      <rPr>
        <vertAlign val="superscript"/>
        <sz val="9"/>
        <color theme="1"/>
        <rFont val="Arial"/>
        <family val="2"/>
      </rPr>
      <t>(2) (3)</t>
    </r>
    <r>
      <rPr>
        <sz val="9"/>
        <color theme="1"/>
        <rFont val="Arial"/>
        <family val="2"/>
      </rPr>
      <t>:</t>
    </r>
  </si>
  <si>
    <r>
      <t>Contractuel service margin</t>
    </r>
    <r>
      <rPr>
        <vertAlign val="superscript"/>
        <sz val="9"/>
        <color theme="1"/>
        <rFont val="Arial"/>
        <family val="2"/>
      </rPr>
      <t xml:space="preserve"> (2) (3)</t>
    </r>
    <r>
      <rPr>
        <sz val="9"/>
        <color theme="1"/>
        <rFont val="Arial"/>
        <family val="2"/>
      </rPr>
      <t>:</t>
    </r>
  </si>
  <si>
    <t>997</t>
  </si>
  <si>
    <r>
      <t xml:space="preserve">Pertes sur contrats déficitaires </t>
    </r>
    <r>
      <rPr>
        <vertAlign val="superscript"/>
        <sz val="9"/>
        <color theme="1"/>
        <rFont val="Arial"/>
        <family val="2"/>
      </rPr>
      <t>(2) (3) (6)</t>
    </r>
    <r>
      <rPr>
        <sz val="9"/>
        <color theme="1"/>
        <rFont val="Arial"/>
        <family val="2"/>
      </rPr>
      <t>:</t>
    </r>
  </si>
  <si>
    <r>
      <t xml:space="preserve">Losses on onerous contracts </t>
    </r>
    <r>
      <rPr>
        <vertAlign val="superscript"/>
        <sz val="9"/>
        <color theme="1"/>
        <rFont val="Arial"/>
        <family val="2"/>
      </rPr>
      <t>(2) (3) (6)</t>
    </r>
  </si>
  <si>
    <r>
      <rPr>
        <vertAlign val="superscript"/>
        <sz val="9"/>
        <rFont val="Arial"/>
        <family val="2"/>
      </rPr>
      <t>(1)</t>
    </r>
    <r>
      <rPr>
        <sz val="9"/>
        <rFont val="Arial"/>
        <family val="2"/>
      </rPr>
      <t xml:space="preserve"> Contrats d'assurance (incluant les fonds distincts) nets des traités de réassurance détenus.</t>
    </r>
  </si>
  <si>
    <r>
      <rPr>
        <vertAlign val="superscript"/>
        <sz val="9"/>
        <rFont val="Arial"/>
        <family val="2"/>
      </rPr>
      <t>(1)</t>
    </r>
    <r>
      <rPr>
        <sz val="9"/>
        <rFont val="Arial"/>
        <family val="2"/>
      </rPr>
      <t xml:space="preserve"> Insurance contracts (including Segregated Funds) net of Reinsurance contracts held.</t>
    </r>
  </si>
  <si>
    <r>
      <rPr>
        <vertAlign val="superscript"/>
        <sz val="9"/>
        <rFont val="Arial"/>
        <family val="2"/>
      </rPr>
      <t>(2)</t>
    </r>
    <r>
      <rPr>
        <sz val="9"/>
        <rFont val="Arial"/>
        <family val="2"/>
      </rPr>
      <t xml:space="preserve"> Contrats d'assurance (incluant les fonds distincts) nets des traités de réassurance détenus non évalués selon la MRP.</t>
    </r>
  </si>
  <si>
    <r>
      <rPr>
        <vertAlign val="superscript"/>
        <sz val="9"/>
        <rFont val="Arial"/>
        <family val="2"/>
      </rPr>
      <t>(2)</t>
    </r>
    <r>
      <rPr>
        <sz val="9"/>
        <rFont val="Arial"/>
        <family val="2"/>
      </rPr>
      <t xml:space="preserve"> Insurance contracts (including Segregated Funds) net of Reinsurance contracts held not measured under the PAA.</t>
    </r>
  </si>
  <si>
    <t>(4) Variation de la valeur actualisée des flux de trésorerie d'exécution (une valeur positive augmente le passif).</t>
  </si>
  <si>
    <t>(4) Change in the present value of fulfilment cash flows (a positive value increases the liability)</t>
  </si>
  <si>
    <t>(5) Ces montants doivent être positifs pour des entrées de fonds et négatifs pour des sorties de fonds.</t>
  </si>
  <si>
    <t>(5) These amounts must be positive for inflows and negative for outflows.</t>
  </si>
  <si>
    <t>(6) Ces montants doivent être négatifs.</t>
  </si>
  <si>
    <t>(6) These amounts must be negative.</t>
  </si>
  <si>
    <r>
      <t xml:space="preserve">Exigences de suffisance du capital en assurance de personnes (ESCAP)
/ Test de suffisance du capital des société d'assurance-vie (TSAV/TSMAV)
</t>
    </r>
    <r>
      <rPr>
        <b/>
        <sz val="8"/>
        <color theme="1"/>
        <rFont val="Arial"/>
        <family val="2"/>
      </rPr>
      <t>(en milliers de dollars ou en pourcentage)</t>
    </r>
  </si>
  <si>
    <r>
      <t xml:space="preserve">Life Insurance Capital Adequacy Test (LICAT/LIMAT) 
/ Capital Adequacy Requirements - Insurance of Persons (CARLI)
</t>
    </r>
    <r>
      <rPr>
        <b/>
        <sz val="8"/>
        <color theme="1"/>
        <rFont val="Arial"/>
        <family val="2"/>
      </rPr>
      <t>(in thousands of dollars or in percentage)</t>
    </r>
  </si>
  <si>
    <t>210</t>
  </si>
  <si>
    <t>Capital disponible</t>
  </si>
  <si>
    <t>Available Capital</t>
  </si>
  <si>
    <t>220</t>
  </si>
  <si>
    <t>Capital de catégorie 1 (ESCAP/TSAV/TSMAV)</t>
  </si>
  <si>
    <t>Tier 1 Capital (LICAT/CARLI/LIMAT)</t>
  </si>
  <si>
    <t>TSMAV uniquement : Actifs disponibles</t>
  </si>
  <si>
    <t>LIMAT only: Assets Available</t>
  </si>
  <si>
    <t>222</t>
  </si>
  <si>
    <t>TSMAV uniquement : Actifs requis</t>
  </si>
  <si>
    <t>LIMAT only: Assets Required</t>
  </si>
  <si>
    <t>230</t>
  </si>
  <si>
    <t>Capital de catégorie 2 (ESCAP/TSAV) ou Autres actifs admissibles (TSMAV) (1)</t>
  </si>
  <si>
    <t>Tier 2 Capital (LICAT/CARLI) or Other Admitted Assets (LIMAT) (1)</t>
  </si>
  <si>
    <t>260</t>
  </si>
  <si>
    <t xml:space="preserve">Attribution de l'avoir / Provision d'excédent </t>
  </si>
  <si>
    <t>Surplus Allowance</t>
  </si>
  <si>
    <t>270</t>
  </si>
  <si>
    <t>Dépôts admissibles</t>
  </si>
  <si>
    <t>Eligible Deposits</t>
  </si>
  <si>
    <t>Calcul du Coussin de Solvabilité Global/de Base (ESCAP/TSAV)
ou de la Marge requise (TSMAV)</t>
  </si>
  <si>
    <t>Base Solvency Buffer (LICAT/CARLI) or Required Margin (LIMAT) calculation:</t>
  </si>
  <si>
    <t>Risque de crédit</t>
  </si>
  <si>
    <t>Credit Risk</t>
  </si>
  <si>
    <t>410</t>
  </si>
  <si>
    <t>Titres à court terme</t>
  </si>
  <si>
    <t>Short Term Investments</t>
  </si>
  <si>
    <t>Obligations</t>
  </si>
  <si>
    <t>Bonds</t>
  </si>
  <si>
    <t>Titres adossés</t>
  </si>
  <si>
    <t>Asset Backed Securities</t>
  </si>
  <si>
    <t>Prêts hypothécaires</t>
  </si>
  <si>
    <t>Mortgages</t>
  </si>
  <si>
    <t>Contrats de réassurance détenus, comptes débiteurs et autres actifs</t>
  </si>
  <si>
    <t>Reinsurance Contracts Held, Receivables and Other Assets</t>
  </si>
  <si>
    <t>Baux et autres prêts</t>
  </si>
  <si>
    <t>Leases and Other Loans</t>
  </si>
  <si>
    <t>470</t>
  </si>
  <si>
    <t>Activités hors bilan</t>
  </si>
  <si>
    <t>Off-Balance Sheet Exposures</t>
  </si>
  <si>
    <t>480</t>
  </si>
  <si>
    <t>Véhicules de garantie utilisés pour obtenir un crédit de capital pour la réassurance non agréée</t>
  </si>
  <si>
    <t>Letters of credit and other acceptable collateral used to obtain capital credit for unregistered reinsurance</t>
  </si>
  <si>
    <t>Risque de marché</t>
  </si>
  <si>
    <t>Market Risk</t>
  </si>
  <si>
    <t>510</t>
  </si>
  <si>
    <t>Taux d’intérêt</t>
  </si>
  <si>
    <t>Interest Rate</t>
  </si>
  <si>
    <t>520</t>
  </si>
  <si>
    <t>Actions</t>
  </si>
  <si>
    <t>Equity</t>
  </si>
  <si>
    <t>530</t>
  </si>
  <si>
    <t>540</t>
  </si>
  <si>
    <t>Immobilier</t>
  </si>
  <si>
    <t>Real Estate</t>
  </si>
  <si>
    <t>550</t>
  </si>
  <si>
    <t>Produits indexés</t>
  </si>
  <si>
    <t>Index Linked RPT Products</t>
  </si>
  <si>
    <t>560</t>
  </si>
  <si>
    <t>Change</t>
  </si>
  <si>
    <t>Currency</t>
  </si>
  <si>
    <t>570</t>
  </si>
  <si>
    <t>Acceptable collateral used to obtain capital credit for unregistered reinsurance</t>
  </si>
  <si>
    <t>Risque d'assurance</t>
  </si>
  <si>
    <t>Insurance Risk</t>
  </si>
  <si>
    <t>Mortalité</t>
  </si>
  <si>
    <t>Mortality</t>
  </si>
  <si>
    <t>620</t>
  </si>
  <si>
    <t>Longévité</t>
  </si>
  <si>
    <t>Longevity</t>
  </si>
  <si>
    <t>630</t>
  </si>
  <si>
    <t>Morbidité</t>
  </si>
  <si>
    <t>Morbidity</t>
  </si>
  <si>
    <t>640</t>
  </si>
  <si>
    <t>Déchéance</t>
  </si>
  <si>
    <t>Lapse</t>
  </si>
  <si>
    <t>650</t>
  </si>
  <si>
    <t>Dépenses</t>
  </si>
  <si>
    <t>Expense</t>
  </si>
  <si>
    <t>651</t>
  </si>
  <si>
    <t>TSAV uniquement : Assurances multirisques (selon le TCM)</t>
  </si>
  <si>
    <t>LICAT only: P&amp;C Insurance (per MCT)</t>
  </si>
  <si>
    <t>699</t>
  </si>
  <si>
    <t>Capital requis (ESCAP/TSAV) ou Marge requise (TSMAV) 
- avant les crédits et les risques non diversifiables</t>
  </si>
  <si>
    <t>Capital Requirements: Before Credits and Non-Diversified Risks</t>
  </si>
  <si>
    <t>705</t>
  </si>
  <si>
    <t>Crédit pour diversification</t>
  </si>
  <si>
    <t>Diversification Credit</t>
  </si>
  <si>
    <t>Crédit pour les produits avec participation</t>
  </si>
  <si>
    <t>Par Credit</t>
  </si>
  <si>
    <t>715</t>
  </si>
  <si>
    <t>Crédit pour les produits ajustables</t>
  </si>
  <si>
    <t>Ajustable Credit</t>
  </si>
  <si>
    <t>Crédits pour les dépôts de titulaires de contrats et pour les produits d'assurance collective</t>
  </si>
  <si>
    <t>Credits for Policyholder Deposits and Group Bsiness</t>
  </si>
  <si>
    <t>729</t>
  </si>
  <si>
    <t>Crédits totaux</t>
  </si>
  <si>
    <t>Credits</t>
  </si>
  <si>
    <t>735</t>
  </si>
  <si>
    <t>Risque relatif aux garanties des fonds distincts</t>
  </si>
  <si>
    <t>Segregated Fund Guarantees Risk</t>
  </si>
  <si>
    <t>740</t>
  </si>
  <si>
    <t>Risque opérationnel</t>
  </si>
  <si>
    <t>Operational Risk</t>
  </si>
  <si>
    <t>749</t>
  </si>
  <si>
    <t>Capital requis (ESCAP/TSAV) ou Marge requise (TSMAV) 
- risques non diversifiables</t>
  </si>
  <si>
    <t>Capital requirements (LICAT/CARLI) or Required Margin (LIMAT) 
: Non-Diversified Risks</t>
  </si>
  <si>
    <t>789</t>
  </si>
  <si>
    <t>Coussin de solvabilité global / de base (ESCAP/TSAV)
ou Marge requise (TSMAV)</t>
  </si>
  <si>
    <t>Base Solvency Buffer (LICAT/CARLI) 
or Required Margin (LIMAT)</t>
  </si>
  <si>
    <t>799</t>
  </si>
  <si>
    <t>Ratio (ESCAP/TSAV/TSMAV) total (%)</t>
  </si>
  <si>
    <t>Total (LICAT/CARLI/LIMAT) Ratio (%)</t>
  </si>
  <si>
    <t>798</t>
  </si>
  <si>
    <t>Ratio (ESCAP/TSAV/TSMAV) de base / du noyau de capital (%)</t>
  </si>
  <si>
    <t>Core (LICAT/CARLI/LIMAT) Ratio (%)</t>
  </si>
  <si>
    <r>
      <t xml:space="preserve">Informations additionnelles
Ratios cibles et certaines composantes du capital disponible (1)
</t>
    </r>
    <r>
      <rPr>
        <b/>
        <sz val="8"/>
        <color theme="1"/>
        <rFont val="Arial"/>
        <family val="2"/>
      </rPr>
      <t>(en milliers de dollars ou en pourcentage)</t>
    </r>
  </si>
  <si>
    <r>
      <t xml:space="preserve">Additional information
Target Ratios and some components of Available Capital (1)
</t>
    </r>
    <r>
      <rPr>
        <b/>
        <sz val="8"/>
        <color theme="1"/>
        <rFont val="Arial"/>
        <family val="2"/>
      </rPr>
      <t>(in thousands of dollars or in percentage)</t>
    </r>
  </si>
  <si>
    <t>892</t>
  </si>
  <si>
    <t>Ratio cible interne de capital total (%)</t>
  </si>
  <si>
    <t>Total Internal Capital Target ratio (%)</t>
  </si>
  <si>
    <t>893</t>
  </si>
  <si>
    <t>Ratio cible interne de base / du noyau de capital (%)</t>
  </si>
  <si>
    <t>Core Internal Capital Target ratio (%)</t>
  </si>
  <si>
    <t>894</t>
  </si>
  <si>
    <t>Ratio cible opérationnel total (%)</t>
  </si>
  <si>
    <t>Total Operationnal Target Ratio (%)</t>
  </si>
  <si>
    <t>895</t>
  </si>
  <si>
    <t>Ratio cible opérationnel de base / du noyau de capital (%)</t>
  </si>
  <si>
    <t>Core Operationnal Target Ratio (%)</t>
  </si>
  <si>
    <t>897</t>
  </si>
  <si>
    <t>ESCAP/TSAV uniquement : Marges sur services contractuels présentées comme passif moins marges sur services contractuels présentées comme actif (sauf celles liées aux contrats de fonds distincts) - incluses dans l'ajustement de l'avoir aux fins de l'ESCAP / incluses dans les bénéfices non répartis ajustés aux fins du TSAV (1)</t>
  </si>
  <si>
    <t>LICAT/CARLI only: Contractual service margins reported as liabilities less Contractual service margins reported as assets (other than those in respect of segregated fund contracts) - included in Adjusted Retained Earnings for LICAT / in the Equity adjustment for CARLI (1)</t>
  </si>
  <si>
    <t>805</t>
  </si>
  <si>
    <t>ESCAP/TSAV uniquement : Déductions du capital (brut) de catégorie 1 (1)</t>
  </si>
  <si>
    <t>LICAT/CARLI only: Tier 1 Deductions (1)</t>
  </si>
  <si>
    <t>801</t>
  </si>
  <si>
    <t xml:space="preserve"> ESCAP/TSAV uniquement : Passifs négatifs - inclus dans les déductions du Capital (brut) de catégorie 1 (1)</t>
  </si>
  <si>
    <t>LICAT/CARLI only: Negative Reserves - included in Tier 1 Deductions (1)</t>
  </si>
  <si>
    <t>802</t>
  </si>
  <si>
    <t>ESCAP/TSAV uniquement : Écarts d'acquisition - inclus dans les déductions du Capital (brut) de catégorie 1 (1)</t>
  </si>
  <si>
    <t>LICAT/CARLI only: Goodwill - included in Tier 1 Deductions (1)</t>
  </si>
  <si>
    <t>803</t>
  </si>
  <si>
    <t>ESCAP/TSAV uniquement :Autres actifs incorporels (incluant ceux liés aux logiciels) - inclus dans les déductions du Capital (brut) de catégorie (1)</t>
  </si>
  <si>
    <t>LICAT/CARLI only: Intangible Assets (including Computer Software Intangibles) - included in Tier 1 Deductions (1)</t>
  </si>
  <si>
    <t>ESCAP/TSAV uniquement : Déductions du Capital (brut) de catégorie 2 (1)</t>
  </si>
  <si>
    <t>LICAT/CARLI only: Tier 2 Deductions (1)</t>
  </si>
  <si>
    <t>813</t>
  </si>
  <si>
    <t>ESCAP/TSAV uniquement : Montant d’ajustement pour amortir l’impact de la période courante sur le Capital disponible lié aux passifs (actifs) nets au titre des régimes de retraite à prestations définies - inclus dans les éléments de capital de catégorie 2, autres que des instruments de capital (1)</t>
  </si>
  <si>
    <t>LICAT/CARLI only: Adjustment amount to amortize the impact on total capital on account of the net DB pension plan liability (asset) - included in Tier 2 Capital Elements Other than Capital Instruments (1)</t>
  </si>
  <si>
    <t>815</t>
  </si>
  <si>
    <t>ESCAP/TSAV uniquement : Actions privilégiées et dettes subordonnées admissibles (données 2020010020 + 2020010030) - inclus dans les instruments de capital de catégorie 2 (1)</t>
  </si>
  <si>
    <t>LICAT/CARLI only: Preferred Shares and Subordinated debt
(data 2020010020 + 2020010030) - included in Tier 2 capital Instruments (1)</t>
  </si>
  <si>
    <t>ESCAP/TSAV uniquement - Moins : Cumul des amortissements aux fins de suffisance du capital (donnée 2020010040) - inclus dans les instruments de capital de catégorie 2 (1)</t>
  </si>
  <si>
    <t>LICAT/CARLI only - Less : Accumulated Amortization for Capital Adequacy Purposes - included in Tier 2 Capital Instruments (1)</t>
  </si>
  <si>
    <t>(1) Ces montants doivent être inscrits à zéro s'ils sont nuls ou ne s'appliquent pas.</t>
  </si>
  <si>
    <t>(1) These amounts must be entered as zero if they are nil or not applicable.</t>
  </si>
  <si>
    <t>660</t>
  </si>
  <si>
    <t>Présentation des scénarios défavorables et des tests de sensibilité par catégorie de risque</t>
  </si>
  <si>
    <t>Presentation of adverse scenarios and sensitivity tests by risk category</t>
  </si>
  <si>
    <t>Choisir/Choose</t>
  </si>
  <si>
    <t>Solvabilité/Solvency</t>
  </si>
  <si>
    <r>
      <t>Catégorie de risque</t>
    </r>
    <r>
      <rPr>
        <b/>
        <sz val="11"/>
        <color rgb="FFFF0000"/>
        <rFont val="Calibri"/>
        <family val="2"/>
        <scheme val="minor"/>
      </rPr>
      <t xml:space="preserve"> </t>
    </r>
    <r>
      <rPr>
        <b/>
        <vertAlign val="superscript"/>
        <sz val="11"/>
        <rFont val="Calibri"/>
        <family val="2"/>
        <scheme val="minor"/>
      </rPr>
      <t>(3)</t>
    </r>
  </si>
  <si>
    <t>Type de scénario/test</t>
  </si>
  <si>
    <t>Rang centile testé</t>
  </si>
  <si>
    <r>
      <t xml:space="preserve">Description du scénario défavorable ou test de sensibilité </t>
    </r>
    <r>
      <rPr>
        <b/>
        <vertAlign val="superscript"/>
        <sz val="11"/>
        <color indexed="8"/>
        <rFont val="Calibri"/>
        <family val="2"/>
      </rPr>
      <t>(1)</t>
    </r>
  </si>
  <si>
    <r>
      <t xml:space="preserve">Impact sur le
ratio ESCAP total </t>
    </r>
    <r>
      <rPr>
        <b/>
        <vertAlign val="superscript"/>
        <sz val="11"/>
        <color theme="1"/>
        <rFont val="Calibri"/>
        <family val="2"/>
        <scheme val="minor"/>
      </rPr>
      <t>(2)</t>
    </r>
    <r>
      <rPr>
        <b/>
        <sz val="11"/>
        <color theme="1"/>
        <rFont val="Calibri"/>
        <family val="2"/>
        <scheme val="minor"/>
      </rPr>
      <t xml:space="preserve">
(en %)</t>
    </r>
  </si>
  <si>
    <r>
      <t>Impact sur le
ratio ESCAP
de base</t>
    </r>
    <r>
      <rPr>
        <b/>
        <vertAlign val="superscript"/>
        <sz val="11"/>
        <color theme="1"/>
        <rFont val="Calibri"/>
        <family val="2"/>
        <scheme val="minor"/>
      </rPr>
      <t xml:space="preserve"> (2)</t>
    </r>
    <r>
      <rPr>
        <b/>
        <sz val="11"/>
        <color theme="1"/>
        <rFont val="Calibri"/>
        <family val="2"/>
        <scheme val="minor"/>
      </rPr>
      <t xml:space="preserve">
(en %)</t>
    </r>
  </si>
  <si>
    <r>
      <t xml:space="preserve">Impact sur les 
capitaux propres </t>
    </r>
    <r>
      <rPr>
        <b/>
        <vertAlign val="superscript"/>
        <sz val="11"/>
        <color theme="1"/>
        <rFont val="Calibri"/>
        <family val="2"/>
        <scheme val="minor"/>
      </rPr>
      <t xml:space="preserve">(2)
</t>
    </r>
    <r>
      <rPr>
        <b/>
        <sz val="11"/>
        <color theme="1"/>
        <rFont val="Calibri"/>
        <family val="2"/>
        <scheme val="minor"/>
      </rPr>
      <t>(en '000'$)</t>
    </r>
  </si>
  <si>
    <r>
      <t xml:space="preserve">Année d'occurrence de l'impact maximal </t>
    </r>
    <r>
      <rPr>
        <b/>
        <vertAlign val="superscript"/>
        <sz val="11"/>
        <color theme="1"/>
        <rFont val="Calibri"/>
        <family val="2"/>
        <scheme val="minor"/>
      </rPr>
      <t>(2)</t>
    </r>
  </si>
  <si>
    <r>
      <t>Risk category</t>
    </r>
    <r>
      <rPr>
        <b/>
        <sz val="11"/>
        <color rgb="FFFF0000"/>
        <rFont val="Calibri"/>
        <family val="2"/>
        <scheme val="minor"/>
      </rPr>
      <t xml:space="preserve"> </t>
    </r>
    <r>
      <rPr>
        <b/>
        <vertAlign val="superscript"/>
        <sz val="11"/>
        <rFont val="Calibri"/>
        <family val="2"/>
        <scheme val="minor"/>
      </rPr>
      <t>(3)</t>
    </r>
  </si>
  <si>
    <t>Type of scenario/test</t>
  </si>
  <si>
    <t>Percentile tested</t>
  </si>
  <si>
    <r>
      <t xml:space="preserve">Description of the adverse scenario or sensitivity test </t>
    </r>
    <r>
      <rPr>
        <b/>
        <vertAlign val="superscript"/>
        <sz val="11"/>
        <color indexed="8"/>
        <rFont val="Calibri"/>
        <family val="2"/>
      </rPr>
      <t>(1)</t>
    </r>
  </si>
  <si>
    <r>
      <t xml:space="preserve">Impact on Total
(LICAT/CARLI/
LIMAT)
Ratio </t>
    </r>
    <r>
      <rPr>
        <b/>
        <vertAlign val="superscript"/>
        <sz val="11"/>
        <color theme="1"/>
        <rFont val="Calibri"/>
        <family val="2"/>
        <scheme val="minor"/>
      </rPr>
      <t>(2)</t>
    </r>
    <r>
      <rPr>
        <b/>
        <sz val="11"/>
        <color theme="1"/>
        <rFont val="Calibri"/>
        <family val="2"/>
        <scheme val="minor"/>
      </rPr>
      <t xml:space="preserve">
(in %)</t>
    </r>
  </si>
  <si>
    <r>
      <t>Impact on Core (LICAT/CARLI/
LIMAT)
Ratio</t>
    </r>
    <r>
      <rPr>
        <b/>
        <vertAlign val="superscript"/>
        <sz val="11"/>
        <color theme="1"/>
        <rFont val="Calibri"/>
        <family val="2"/>
        <scheme val="minor"/>
      </rPr>
      <t xml:space="preserve"> (2)</t>
    </r>
    <r>
      <rPr>
        <b/>
        <sz val="11"/>
        <color theme="1"/>
        <rFont val="Calibri"/>
        <family val="2"/>
        <scheme val="minor"/>
      </rPr>
      <t xml:space="preserve">
(in %)</t>
    </r>
  </si>
  <si>
    <r>
      <t>Impact on Equity</t>
    </r>
    <r>
      <rPr>
        <b/>
        <vertAlign val="superscript"/>
        <sz val="11"/>
        <color theme="1"/>
        <rFont val="Calibri"/>
        <family val="2"/>
        <scheme val="minor"/>
      </rPr>
      <t xml:space="preserve">(2)
</t>
    </r>
    <r>
      <rPr>
        <b/>
        <sz val="11"/>
        <color theme="1"/>
        <rFont val="Calibri"/>
        <family val="2"/>
        <scheme val="minor"/>
      </rPr>
      <t>(in '000'$)</t>
    </r>
  </si>
  <si>
    <r>
      <t xml:space="preserve">Year of occurrence  of  the maximum impact </t>
    </r>
    <r>
      <rPr>
        <b/>
        <vertAlign val="superscript"/>
        <sz val="11"/>
        <color theme="1"/>
        <rFont val="Calibri"/>
        <family val="2"/>
        <scheme val="minor"/>
      </rPr>
      <t>(2)</t>
    </r>
  </si>
  <si>
    <t>Continuité/Going concern</t>
  </si>
  <si>
    <t>40</t>
  </si>
  <si>
    <t>35</t>
  </si>
  <si>
    <t>s/o</t>
  </si>
  <si>
    <t>Solvabilité</t>
  </si>
  <si>
    <t>Solvency</t>
  </si>
  <si>
    <t>Conservation des affaires et déchéance</t>
  </si>
  <si>
    <t>Persistency and lapse</t>
  </si>
  <si>
    <t>Marché (incluant taux d'intérêt, actions, biens immobiliers et taux de change)</t>
  </si>
  <si>
    <t>Market (includes interest rate, equity, real estate, and currency)</t>
  </si>
  <si>
    <t>Inflation</t>
  </si>
  <si>
    <t>Crédit</t>
  </si>
  <si>
    <t>Credit</t>
  </si>
  <si>
    <t>Nouvelles ventes</t>
  </si>
  <si>
    <t>New business</t>
  </si>
  <si>
    <t>Expenses</t>
  </si>
  <si>
    <t>280</t>
  </si>
  <si>
    <t>Réassurance</t>
  </si>
  <si>
    <t>Reinsurance</t>
  </si>
  <si>
    <t>290</t>
  </si>
  <si>
    <t>Actions gouvernementales et politiques</t>
  </si>
  <si>
    <t>Government and political issues</t>
  </si>
  <si>
    <t>Éléments hors-bilan</t>
  </si>
  <si>
    <t>Off-balance-sheet items</t>
  </si>
  <si>
    <t>Sociétés affiliées</t>
  </si>
  <si>
    <t>Related companies</t>
  </si>
  <si>
    <t>Continuité</t>
  </si>
  <si>
    <t>Going concern</t>
  </si>
  <si>
    <t>580</t>
  </si>
  <si>
    <t>600</t>
  </si>
  <si>
    <t>670</t>
  </si>
  <si>
    <t>…[Autres risques]</t>
  </si>
  <si>
    <t>…[Other Risks]</t>
  </si>
  <si>
    <t>350</t>
  </si>
  <si>
    <t>360</t>
  </si>
  <si>
    <t>370</t>
  </si>
  <si>
    <t>380</t>
  </si>
  <si>
    <t>400</t>
  </si>
  <si>
    <t>500</t>
  </si>
  <si>
    <r>
      <rPr>
        <vertAlign val="superscript"/>
        <sz val="11"/>
        <color rgb="FFFF0000"/>
        <rFont val="Calibri"/>
        <family val="2"/>
      </rPr>
      <t>(1)</t>
    </r>
    <r>
      <rPr>
        <sz val="11"/>
        <color rgb="FFFF0000"/>
        <rFont val="Calibri"/>
        <family val="2"/>
      </rPr>
      <t xml:space="preserve"> </t>
    </r>
    <r>
      <rPr>
        <sz val="11"/>
        <color indexed="8"/>
        <rFont val="Calibri"/>
        <family val="2"/>
      </rPr>
      <t xml:space="preserve">Détérioration appliquée aux hypothèses de projection du scénario de base. </t>
    </r>
    <r>
      <rPr>
        <b/>
        <sz val="11"/>
        <color rgb="FFFF0000"/>
        <rFont val="Calibri"/>
        <family val="2"/>
      </rPr>
      <t>Veuillez inscrire NA dans cette colonne aux cellules E5 à E28 si une catégorie de risque ne s'applique pas.</t>
    </r>
  </si>
  <si>
    <r>
      <rPr>
        <b/>
        <vertAlign val="superscript"/>
        <sz val="11"/>
        <color rgb="FFFF0000"/>
        <rFont val="Calibri"/>
        <family val="2"/>
      </rPr>
      <t>(1)</t>
    </r>
    <r>
      <rPr>
        <b/>
        <sz val="11"/>
        <color rgb="FFFF0000"/>
        <rFont val="Calibri"/>
        <family val="2"/>
      </rPr>
      <t xml:space="preserve"> Deterioration applied to the base scenario projection assumptions. Please enter NA in this column in cells E5 to E28 if a risk category does not apply.</t>
    </r>
  </si>
  <si>
    <r>
      <rPr>
        <vertAlign val="superscript"/>
        <sz val="11"/>
        <color indexed="8"/>
        <rFont val="Calibri"/>
        <family val="2"/>
      </rPr>
      <t>(2)</t>
    </r>
    <r>
      <rPr>
        <sz val="11"/>
        <color indexed="8"/>
        <rFont val="Calibri"/>
        <family val="2"/>
      </rPr>
      <t xml:space="preserve"> Préciser l'impact maximal obtenu </t>
    </r>
    <r>
      <rPr>
        <sz val="11"/>
        <color rgb="FF000000"/>
        <rFont val="Calibri"/>
        <family val="2"/>
      </rPr>
      <t xml:space="preserve">sur la période de projection </t>
    </r>
    <r>
      <rPr>
        <sz val="11"/>
        <color indexed="8"/>
        <rFont val="Calibri"/>
        <family val="2"/>
      </rPr>
      <t xml:space="preserve">par comparaison au scénario de base ainsi que l'année d'occurrence de cet impact. Pour un scénario/test de continuité, il s'agit de </t>
    </r>
  </si>
  <si>
    <r>
      <rPr>
        <vertAlign val="superscript"/>
        <sz val="11"/>
        <color indexed="8"/>
        <rFont val="Calibri"/>
        <family val="2"/>
      </rPr>
      <t>(2)</t>
    </r>
    <r>
      <rPr>
        <sz val="11"/>
        <color indexed="8"/>
        <rFont val="Calibri"/>
        <family val="2"/>
      </rPr>
      <t xml:space="preserve"> Specify the maximum impact obtained over the projection period compared to the base scenario as well as the year of occurrence of this impact. For a Going concern scenario/test, it is</t>
    </r>
  </si>
  <si>
    <t xml:space="preserve">     l'année d'occurrence de l'impact maximal sur les ratios ESCAP, alors que pour un scénario/test de solvabilité, il s'agit de l'année d'occurrence de l'impact maximal sur les capitaux propres.</t>
  </si>
  <si>
    <t xml:space="preserve">     the year of occurrece of the maxiumum impact on the LICAT/CARLI/LIMAT ratios, while for a solvency scenario/test, it is the year of occurrence of the maximum impact on Equity.</t>
  </si>
  <si>
    <r>
      <rPr>
        <b/>
        <vertAlign val="superscript"/>
        <sz val="11"/>
        <color rgb="FFFF0000"/>
        <rFont val="Calibri"/>
        <family val="2"/>
      </rPr>
      <t>(3)</t>
    </r>
    <r>
      <rPr>
        <b/>
        <sz val="11"/>
        <color rgb="FFFF0000"/>
        <rFont val="Calibri"/>
        <family val="2"/>
      </rPr>
      <t xml:space="preserve"> Ne pas ajouter de lignes dans ce tableau, ni changer les catégories de risque. Dans le cas où une catégorie de risque est testée à plusieurs reprises, pour les scénarios intégrés et pour les autres risques, </t>
    </r>
  </si>
  <si>
    <r>
      <rPr>
        <b/>
        <vertAlign val="superscript"/>
        <sz val="11"/>
        <color rgb="FFFF0000"/>
        <rFont val="Calibri"/>
        <family val="2"/>
      </rPr>
      <t>(3)</t>
    </r>
    <r>
      <rPr>
        <b/>
        <sz val="11"/>
        <color rgb="FFFF0000"/>
        <rFont val="Calibri"/>
        <family val="2"/>
      </rPr>
      <t xml:space="preserve"> Dot not add rows to this table or change risk categories. In the case where a risk category is tested several times, for the integrated scenarios or for other risks,</t>
    </r>
  </si>
  <si>
    <t xml:space="preserve">    utiliser la section présentant les [Autres risques].</t>
  </si>
  <si>
    <t xml:space="preserve">     use the section presenting the [Other Risks].</t>
  </si>
  <si>
    <t>Comparaison des scénarios défavorables avec ceux du rapport précédent</t>
  </si>
  <si>
    <t>Comparison of adverse scenarios with those of the previous report</t>
  </si>
  <si>
    <r>
      <t xml:space="preserve">Impact sur le ratio ESCAP total </t>
    </r>
    <r>
      <rPr>
        <b/>
        <vertAlign val="superscript"/>
        <sz val="11"/>
        <color rgb="FF000000"/>
        <rFont val="Calibri"/>
        <family val="2"/>
      </rPr>
      <t>(2)</t>
    </r>
    <r>
      <rPr>
        <b/>
        <sz val="11"/>
        <color indexed="8"/>
        <rFont val="Calibri"/>
        <family val="2"/>
      </rPr>
      <t xml:space="preserve">
(en %)</t>
    </r>
  </si>
  <si>
    <r>
      <t>Impact sur le ratio ESCAP de base</t>
    </r>
    <r>
      <rPr>
        <b/>
        <vertAlign val="superscript"/>
        <sz val="11"/>
        <color rgb="FF000000"/>
        <rFont val="Calibri"/>
        <family val="2"/>
      </rPr>
      <t>(2)</t>
    </r>
    <r>
      <rPr>
        <b/>
        <sz val="11"/>
        <color indexed="8"/>
        <rFont val="Calibri"/>
        <family val="2"/>
      </rPr>
      <t xml:space="preserve">
(en %)</t>
    </r>
  </si>
  <si>
    <r>
      <t xml:space="preserve">Impact sur les capitaux propres </t>
    </r>
    <r>
      <rPr>
        <b/>
        <vertAlign val="superscript"/>
        <sz val="11"/>
        <color theme="1"/>
        <rFont val="Calibri"/>
        <family val="2"/>
        <scheme val="minor"/>
      </rPr>
      <t>(2)</t>
    </r>
    <r>
      <rPr>
        <b/>
        <sz val="11"/>
        <color theme="1"/>
        <rFont val="Calibri"/>
        <family val="2"/>
        <scheme val="minor"/>
      </rPr>
      <t xml:space="preserve">
(en '000' $)</t>
    </r>
  </si>
  <si>
    <r>
      <t xml:space="preserve">Année d'occurrence de l'impact maximal </t>
    </r>
    <r>
      <rPr>
        <b/>
        <vertAlign val="superscript"/>
        <sz val="11"/>
        <color rgb="FF000000"/>
        <rFont val="Calibri"/>
        <family val="2"/>
      </rPr>
      <t>(2)</t>
    </r>
  </si>
  <si>
    <r>
      <t xml:space="preserve">Impact on Total CARLI ratio </t>
    </r>
    <r>
      <rPr>
        <b/>
        <vertAlign val="superscript"/>
        <sz val="11"/>
        <color rgb="FF000000"/>
        <rFont val="Calibri"/>
        <family val="2"/>
      </rPr>
      <t>(2)</t>
    </r>
    <r>
      <rPr>
        <b/>
        <sz val="11"/>
        <color indexed="8"/>
        <rFont val="Calibri"/>
        <family val="2"/>
      </rPr>
      <t xml:space="preserve">
(in %)</t>
    </r>
  </si>
  <si>
    <r>
      <t xml:space="preserve">Impact on Core CARLI ratio </t>
    </r>
    <r>
      <rPr>
        <b/>
        <vertAlign val="superscript"/>
        <sz val="11"/>
        <color rgb="FF000000"/>
        <rFont val="Calibri"/>
        <family val="2"/>
      </rPr>
      <t>(2)</t>
    </r>
    <r>
      <rPr>
        <b/>
        <sz val="11"/>
        <color indexed="8"/>
        <rFont val="Calibri"/>
        <family val="2"/>
      </rPr>
      <t xml:space="preserve">
(in %)</t>
    </r>
  </si>
  <si>
    <r>
      <t xml:space="preserve">Impact on Equity </t>
    </r>
    <r>
      <rPr>
        <b/>
        <vertAlign val="superscript"/>
        <sz val="11"/>
        <color theme="1"/>
        <rFont val="Calibri"/>
        <family val="2"/>
        <scheme val="minor"/>
      </rPr>
      <t>(2)</t>
    </r>
    <r>
      <rPr>
        <b/>
        <sz val="11"/>
        <color theme="1"/>
        <rFont val="Calibri"/>
        <family val="2"/>
        <scheme val="minor"/>
      </rPr>
      <t xml:space="preserve">
(en '000' $)</t>
    </r>
  </si>
  <si>
    <r>
      <t xml:space="preserve">Year of occurrence of the maximum impact </t>
    </r>
    <r>
      <rPr>
        <b/>
        <vertAlign val="superscript"/>
        <sz val="11"/>
        <color rgb="FF000000"/>
        <rFont val="Calibri"/>
        <family val="2"/>
      </rPr>
      <t>(2)</t>
    </r>
  </si>
  <si>
    <r>
      <t xml:space="preserve">Description du scénario défavorable </t>
    </r>
    <r>
      <rPr>
        <b/>
        <vertAlign val="superscript"/>
        <sz val="11"/>
        <rFont val="Calibri"/>
        <family val="2"/>
      </rPr>
      <t>(1)</t>
    </r>
  </si>
  <si>
    <t>Choisir le type de scénario</t>
  </si>
  <si>
    <t>ESF au
2024/12/31</t>
  </si>
  <si>
    <t>ESF au
2023/12/31</t>
  </si>
  <si>
    <r>
      <t xml:space="preserve">Description of the adverse scenario </t>
    </r>
    <r>
      <rPr>
        <b/>
        <vertAlign val="superscript"/>
        <sz val="11"/>
        <rFont val="Calibri"/>
        <family val="2"/>
      </rPr>
      <t>(1)</t>
    </r>
  </si>
  <si>
    <t>Choose the type of scenario</t>
  </si>
  <si>
    <t>FCT as at
2024/12/31</t>
  </si>
  <si>
    <t>FCT as at
2023/12/31</t>
  </si>
  <si>
    <t>20</t>
  </si>
  <si>
    <t>32</t>
  </si>
  <si>
    <t>42</t>
  </si>
  <si>
    <t>45</t>
  </si>
  <si>
    <t>52</t>
  </si>
  <si>
    <t>55</t>
  </si>
  <si>
    <t xml:space="preserve">Choisir </t>
  </si>
  <si>
    <t>240</t>
  </si>
  <si>
    <t>[Scénario défavorable #4]</t>
  </si>
  <si>
    <t>[Adverse Scenario #4]</t>
  </si>
  <si>
    <t>250</t>
  </si>
  <si>
    <t>[Scénario défavorable #5]</t>
  </si>
  <si>
    <t>[Adverse Scenario #5]</t>
  </si>
  <si>
    <t>[Scénario défavorable #6]</t>
  </si>
  <si>
    <t>[Adverse Scenario #6]</t>
  </si>
  <si>
    <t>[Scénario défavorable #7]</t>
  </si>
  <si>
    <t>[Adverse Scenario #7]</t>
  </si>
  <si>
    <t>[Scénario défavorable #8]</t>
  </si>
  <si>
    <t>[Adverse Scenario #8]</t>
  </si>
  <si>
    <t>[Scénario défavorable #9]</t>
  </si>
  <si>
    <t>[Adverse Scenario #9]</t>
  </si>
  <si>
    <t>300</t>
  </si>
  <si>
    <t>[Scénario défavorable #10]</t>
  </si>
  <si>
    <t>[Adverse Scenario #10]</t>
  </si>
  <si>
    <t>[Scénario défavorable #11]</t>
  </si>
  <si>
    <t>[Adverse Scenario #11]</t>
  </si>
  <si>
    <t>[Scénario défavorable #12]</t>
  </si>
  <si>
    <t>[Adverse Scenario #12]</t>
  </si>
  <si>
    <t>[Scénario défavorable #13]</t>
  </si>
  <si>
    <t>[Adverse Scenario #13]</t>
  </si>
  <si>
    <t>[Scénario défavorable #14]</t>
  </si>
  <si>
    <t>[Adverse Scenario #14]</t>
  </si>
  <si>
    <t>[Scénario défavorable #15]</t>
  </si>
  <si>
    <t>[Adverse Scenario #15]</t>
  </si>
  <si>
    <t>[Scénario défavorable #16]</t>
  </si>
  <si>
    <t>[Adverse Scenario #16]</t>
  </si>
  <si>
    <t>[Scénario défavorable #17]</t>
  </si>
  <si>
    <t>[Adverse Scenario #17]</t>
  </si>
  <si>
    <t>[Scénario défavorable #18]</t>
  </si>
  <si>
    <t>[Adverse Scenario #18]</t>
  </si>
  <si>
    <t>[Scénario défavorable #19]</t>
  </si>
  <si>
    <t>[Adverse Scenario #19]</t>
  </si>
  <si>
    <t>[Scénario défavorable #20]</t>
  </si>
  <si>
    <t>[Adverse Scenario #20]</t>
  </si>
  <si>
    <t>[Scénario défavorable #21]</t>
  </si>
  <si>
    <t>[Adverse Scenario #21]</t>
  </si>
  <si>
    <t>[Scénario défavorable #22]</t>
  </si>
  <si>
    <t>[Adverse Scenario #22]</t>
  </si>
  <si>
    <t>[Scénario défavorable #23]</t>
  </si>
  <si>
    <t>[Adverse Scenario #23]</t>
  </si>
  <si>
    <t>[Scénario défavorable #24]</t>
  </si>
  <si>
    <t>[Adverse Scenario #24]</t>
  </si>
  <si>
    <t>[Scénario défavorable #25]</t>
  </si>
  <si>
    <t>[Adverse Scenario #25]</t>
  </si>
  <si>
    <t>[Scénario défavorable #26]</t>
  </si>
  <si>
    <t>[Adverse Scenario #26]</t>
  </si>
  <si>
    <t>[Scénario défavorable #27]</t>
  </si>
  <si>
    <t>[Adverse Scenario #27]</t>
  </si>
  <si>
    <t>[Scénario défavorable #28]</t>
  </si>
  <si>
    <t>[Adverse Scenario #28]</t>
  </si>
  <si>
    <t>[Scénario défavorable #29]</t>
  </si>
  <si>
    <t>[Adverse Scenario #29]</t>
  </si>
  <si>
    <t>[Scénario défavorable #30]</t>
  </si>
  <si>
    <t>[Adverse Scenario #30]</t>
  </si>
  <si>
    <t>[Scénario défavorable #31]</t>
  </si>
  <si>
    <t>[Adverse Scenario #31]</t>
  </si>
  <si>
    <t>[Scénario défavorable #32]</t>
  </si>
  <si>
    <t>[Adverse Scenario #32]</t>
  </si>
  <si>
    <t>[Scénario défavorable #33]</t>
  </si>
  <si>
    <t>[Adverse Scenario #33]</t>
  </si>
  <si>
    <t>[Scénario défavorable #34]</t>
  </si>
  <si>
    <t>[Adverse Scenario #34]</t>
  </si>
  <si>
    <t>[Scénario défavorable #35]</t>
  </si>
  <si>
    <t>[Adverse Scenario #35]</t>
  </si>
  <si>
    <t>[Scénario défavorable #36]</t>
  </si>
  <si>
    <t>[Adverse Scenario #36]</t>
  </si>
  <si>
    <t>[Scénario défavorable #37]</t>
  </si>
  <si>
    <t>[Adverse Scenario #37]</t>
  </si>
  <si>
    <t>[Scénario défavorable #38]</t>
  </si>
  <si>
    <t>[Adverse Scenario #38]</t>
  </si>
  <si>
    <t>[Scénario défavorable #39]</t>
  </si>
  <si>
    <t>[Adverse Scenario #39]</t>
  </si>
  <si>
    <t>[Scénario défavorable #40]</t>
  </si>
  <si>
    <t>[Adverse Scenario #40]</t>
  </si>
  <si>
    <t>[Scénario défavorable #41]</t>
  </si>
  <si>
    <t>[Adverse Scenario #41]</t>
  </si>
  <si>
    <t>[Scénario défavorable #42]</t>
  </si>
  <si>
    <t>[Adverse Scenario #42]</t>
  </si>
  <si>
    <t>[Scénario défavorable #43]</t>
  </si>
  <si>
    <t>[Adverse Scenario #43]</t>
  </si>
  <si>
    <t>[Scénario défavorable #44]</t>
  </si>
  <si>
    <t>[Adverse Scenario #44]</t>
  </si>
  <si>
    <t>[Scénario défavorable #45]</t>
  </si>
  <si>
    <t>[Adverse Scenario #45]</t>
  </si>
  <si>
    <t>[Scénario défavorable #46]</t>
  </si>
  <si>
    <t>[Adverse Scenario #46]</t>
  </si>
  <si>
    <t>[Scénario défavorable #47]</t>
  </si>
  <si>
    <t>[Adverse Scenario #47]</t>
  </si>
  <si>
    <t>680</t>
  </si>
  <si>
    <t>[Scénario défavorable #48]</t>
  </si>
  <si>
    <t>[Adverse Scenario #48]</t>
  </si>
  <si>
    <t>[Scénario défavorable #49]</t>
  </si>
  <si>
    <t>[Adverse Scenario #49]</t>
  </si>
  <si>
    <t>700</t>
  </si>
  <si>
    <t>[Scénario défavorable #50]</t>
  </si>
  <si>
    <t>[Adverse Scenario #50]</t>
  </si>
  <si>
    <r>
      <rPr>
        <vertAlign val="superscript"/>
        <sz val="10"/>
        <color indexed="8"/>
        <rFont val="Calibri"/>
        <family val="2"/>
      </rPr>
      <t>(1)</t>
    </r>
    <r>
      <rPr>
        <sz val="10"/>
        <color indexed="8"/>
        <rFont val="Calibri"/>
        <family val="2"/>
      </rPr>
      <t xml:space="preserve"> Pour les scénarios défavorables ayant été ajoutés cette année, veuillez inscrire l'impact obtenu dans la colonne appropriée, et laissez </t>
    </r>
  </si>
  <si>
    <r>
      <rPr>
        <vertAlign val="superscript"/>
        <sz val="10"/>
        <color indexed="8"/>
        <rFont val="Calibri"/>
        <family val="2"/>
      </rPr>
      <t>(1)</t>
    </r>
    <r>
      <rPr>
        <sz val="10"/>
        <color indexed="8"/>
        <rFont val="Calibri"/>
        <family val="2"/>
      </rPr>
      <t xml:space="preserve"> For adverse scenarios that have been added this year, please indicate the impact in the appropriate column, and leave the other column blank.</t>
    </r>
  </si>
  <si>
    <t xml:space="preserve">     l'autre colonne vide. Veuillez de plus traiter un scénario ayant été modifié depuis l'an dernier comme deux </t>
  </si>
  <si>
    <t xml:space="preserve">     Also, please handle a scenario that has been modified since last year, as two separate scenarios and indicate the impact that this scenario</t>
  </si>
  <si>
    <t xml:space="preserve">     scénarios distincts, en indiquant l’impact qu’aurait eu ce scénario avant modifications s’il avait été refait cette année. </t>
  </si>
  <si>
    <t xml:space="preserve">     would have been if it would have been tested this year. </t>
  </si>
  <si>
    <r>
      <rPr>
        <vertAlign val="superscript"/>
        <sz val="10"/>
        <color rgb="FF000000"/>
        <rFont val="Calibri"/>
        <family val="2"/>
      </rPr>
      <t>(2)</t>
    </r>
    <r>
      <rPr>
        <sz val="10"/>
        <color indexed="8"/>
        <rFont val="Calibri"/>
        <family val="2"/>
      </rPr>
      <t xml:space="preserve"> Préciser </t>
    </r>
    <r>
      <rPr>
        <sz val="10"/>
        <color rgb="FF000000"/>
        <rFont val="Calibri"/>
        <family val="2"/>
      </rPr>
      <t>l'impact maximal obtenu sur la période de projection  par comparaison au scénario de base ainsi que l'année d'occurrence de cet impact.</t>
    </r>
  </si>
  <si>
    <r>
      <rPr>
        <vertAlign val="superscript"/>
        <sz val="10"/>
        <color rgb="FF000000"/>
        <rFont val="Calibri"/>
        <family val="2"/>
      </rPr>
      <t>(2)</t>
    </r>
    <r>
      <rPr>
        <sz val="10"/>
        <color indexed="8"/>
        <rFont val="Calibri"/>
        <family val="2"/>
      </rPr>
      <t xml:space="preserve"> Specify the maximum impact produced over the forecast period compared to the base scenario as well as the year of occurrence of this impact. </t>
    </r>
  </si>
  <si>
    <t>R #</t>
  </si>
  <si>
    <t>Résultat
0 = OK , 1 = Erreur/Avertissement</t>
  </si>
  <si>
    <t>A (Avertissement) - 
E (Erreur)</t>
  </si>
  <si>
    <t>Description de la règle</t>
  </si>
  <si>
    <t>Rule description</t>
  </si>
  <si>
    <t>---&gt; Nombre d'années projetées</t>
  </si>
  <si>
    <t>001</t>
  </si>
  <si>
    <t>E</t>
  </si>
  <si>
    <t>Veuillez inscrire le nom de l'assureur à la cellule C33 de l'onglet "Instructions".</t>
  </si>
  <si>
    <t>Please enter the name of the insurer in cell C33 of the "Instructions" Tab.</t>
  </si>
  <si>
    <t>002</t>
  </si>
  <si>
    <t>Veuillez inscrire le nom/description de votre scénario défavorable de solvabilité #1 à la cellule D2 de l'onglet "ESF_scn1".</t>
  </si>
  <si>
    <t>Please enter the name/description of your adverse solvency scenario #1 in cell D2 of the "ESF_scn1" Tab.</t>
  </si>
  <si>
    <t>003</t>
  </si>
  <si>
    <t>Veuillez inscrire le nom/description de votre scénario défavorable de solvabilité #2 à la cellule D2 de l'onglet "ESF_scn2".</t>
  </si>
  <si>
    <t xml:space="preserve">Please enter the name/description of your adverse solvency scenario #2 in cell D2 of the "ESF_scn2" Tab. </t>
  </si>
  <si>
    <t>004</t>
  </si>
  <si>
    <t>Veuillez inscrire le nom/description de votre scénario défavorable de continuité #3 à la cellule D2 de l'onglet "ESF_scn3".</t>
  </si>
  <si>
    <t xml:space="preserve">Please enter the name/description of your continuity adverse scenario #3 in cell D2 of the "ESF_scn3" Tab. </t>
  </si>
  <si>
    <t>005</t>
  </si>
  <si>
    <t>A</t>
  </si>
  <si>
    <t>Veuillez inscrire les actifs au titre des contrats d'assurance (onglets "ESF_...", ligne 17) pour toutes les années de la période de projection de chaque scénario (base et défavorables). Si ces montants sont nuls ou ne s'appliquent pas, incrivez un montant de zéro.</t>
  </si>
  <si>
    <t xml:space="preserve">Please enter the Insurance Contract Assets (“ESF_...” Tabs, line 17) for all years of the projection period of each scenario (base and adverse). If these amounts are nil or not applicable, enter an amount of zero. </t>
  </si>
  <si>
    <t>006</t>
  </si>
  <si>
    <t>Veuillez inscrire les actifs au titre des traités de réassurance détenus (onglets "ESF_...", ligne 18) pour toutes les années de la période de projection de chaque scénario (base et défavorables). Si ces montants sont nuls ou ne s'appliquent pas, incrivez un montant de zéro.</t>
  </si>
  <si>
    <t xml:space="preserve">Please enter the Reinsurance Contract Held Assets (“ESF_...” Tabs, line 18) for all years of the projection period of each scenario (base and adverse). If these amounts are nil or not applicable, enter an amount of zero. </t>
  </si>
  <si>
    <t>007</t>
  </si>
  <si>
    <t>Veuillez inscrire les passifs au titre des contrats d'assurance - excluant les fonds distincts (onglets "ESF_...", ligne 35) pour toutes les années de la période de projection de chaque scénario (base et défavorables). Si ces montants sont nuls ou ne s'appliquent pas, incrivez un montant de zéro.</t>
  </si>
  <si>
    <t>Please enter the Insurance Contract Liabilities – Excluding Segregated Funds ("ESF_..." Tabs, line 35) for all years of the projection period of each scenario (base and adverse). If these amounts are nil or not applicable, enter an amount of zero.</t>
  </si>
  <si>
    <t>008</t>
  </si>
  <si>
    <t>Veuillez inscrire les passifs au titre des contrats d'assurance - Garanties de fonds distincts (onglets "ESF_...", ligne 36) pour toutes les années de la période de projection de chaque scénario (base et défavorables). Si ces montants sont nuls ou ne s'appliquent pas, incrivez un montant de zéro.</t>
  </si>
  <si>
    <t>Please enter the Insurance Contract Liabilities - Segregated Fund Guarantees ("ESF_..." Tabs, line 36) for all years of the projection period of each scenario (base and adverse). If these amounts are nil or not applicable, enter an amount of zero.</t>
  </si>
  <si>
    <t>009</t>
  </si>
  <si>
    <t>Veuillez inscrire les passifs au titre des traités de réassurance détenus - excluant les fonds distincts (onglets "ESF_...", ligne 40) pour toutes les années de la période de projection de chaque scénario (base et défavorables). Si ces montants sont nuls ou ne s'appliquent pas, incrivez un montant de zéro.</t>
  </si>
  <si>
    <t xml:space="preserve">Please enter the Reinsurance Contract Held Liabilities – Excluding Segregated Funds ("ESF_..." Tabs, line 40) for all years of the projection period of each scenario (base and adverse). If these amounts are nil or not applicable, enter an amount of zero. </t>
  </si>
  <si>
    <t>Veuillez inscrire les passifs au titre des traités de réassurance détenus - Garanties de fonds distincts (onglets "ESF_...", ligne 41) pour toutes les années de la période de projection de chaque scénario (base et défavorables). Si ces montants sont nuls ou ne s'appliquent pas, incrivez un montant de zéro.</t>
  </si>
  <si>
    <t xml:space="preserve">Please enter the Reinsurance Contract Held Liabilities - Segregated Fund Guarantees ("ESF_..." Tabs, line 41) for all years of the projection period of each scenario (base and adverse). If these amounts are nil or not applicable, enter an amount of zero. </t>
  </si>
  <si>
    <t>011</t>
  </si>
  <si>
    <t>Veuillez inscrire le total des capitaux propres (assureurs canadiens/québécois) ou total du fonds du siège social, réserves et CAÉRÉ (assureurs étrangers) (onglets "ESF_...", ligne 80) pour toutes les années de la période de projection de chaque scénario (base et défavorables).</t>
  </si>
  <si>
    <t xml:space="preserve">Please enter the Total Equity (Canadian/Quebec insurers) or Total Head Office Account, Reserves and AOCI (foreign insurers) ("ESF_..." Tabs, line 80) for all years of the projection period of each scenario (base and adverse). </t>
  </si>
  <si>
    <t>012</t>
  </si>
  <si>
    <t>Veuillez inscrire les dividendes payés aux actionnaires à titre de montants positifs (onglets "ESF_....", ligne 85) pour toutes les années de la période de projection de chaque scénario (base et défavorables). Si ces montants sont nuls ou ne s'appliquent pas, inscrivez un montant de zéro.</t>
  </si>
  <si>
    <t xml:space="preserve">Please enter the Dividends paid to shareholders as positive amounts ("ESF_...." Tabs, line 85) for all years of the projection period of each scenario (base and adverse). If these amounts are nil or not applicable, enter an amount of zero. </t>
  </si>
  <si>
    <t>013</t>
  </si>
  <si>
    <t>Veuillez inscrire les injections de capitaux à titre de montants positifs (onglets "ESF_....", ligne 86) pour toutes les années de la période de projection de chaque scénario (base et défavorables). Si ces montants sont nuls ou ne s'appliquent pas, inscrivez un montant de zéro.</t>
  </si>
  <si>
    <t xml:space="preserve">Please enter Capital Inflows as positive amounts ("ESF_...." Tabs, line 86) for all years of the projection period of each scenario (base and adverse). If these amounts are nil or not applicable, enter an amount of zero. </t>
  </si>
  <si>
    <t>014</t>
  </si>
  <si>
    <t>Veuillez inscrire les sorties de capitaux à titre de montants positifs (onglets "ESF_....", ligne 87) pour toutes les années de la période de projection de chaque scénario (base et défavorables). Si ces montants sont nuls ou ne s'appliquent pas, inscrivez un montant de zéro.</t>
  </si>
  <si>
    <t xml:space="preserve">Please enter Capital Outflows as positive amounts (“ESF_….” Tabs, line 87) for all years of the projection period of each scenario (base and adverse). If these amounts are nil or not applicable, enter an amount of zero. </t>
  </si>
  <si>
    <t>015</t>
  </si>
  <si>
    <t>Veuillez inscrire le cumul des réévaluations des régimes de retraite à prestations définies (onglets "ESF_...", ligne 94) pour toutes les années de la période de projection de chaque scénario (base et défavorables). Si ces montants sont nuls ou ne s'appliquent pas, incrivez un montant de zéro.</t>
  </si>
  <si>
    <t xml:space="preserve">Please enter the Accumulated Remeasurements of Defined Benefit Pension Plans ("ESF_..." Tabs, line 94) for all years of the projection period of each scenario (base and adverse). If these amounts are nil or not applicable, enter an amount of zero. </t>
  </si>
  <si>
    <t>016</t>
  </si>
  <si>
    <t>Veuillez inscrire le cumul des produits financiers ou charges financières d'assurance tirés des contrats d'assurance (onglets "ESF_...", ligne 95) pour toutes les années de la période de projection de chaque scénario (base et défavorables). Si ces montants sont nuls ou ne s'appliquent pas, incrivez un montant de zéro.</t>
  </si>
  <si>
    <t xml:space="preserve">Please enter the Accumulated Insurance Finance Income (Expenses) from Insurance Contracts ("ESF_..." Tabs, line 95) for all years of the projection period of each scenario (base and adverse). If these amounts are nil or not applicable, enter an amount of zero. </t>
  </si>
  <si>
    <t>017</t>
  </si>
  <si>
    <t>Veuillez inscrire Cumul des produits financiers ou charges financières d'assurance tirés des traités de réassurance détenus (onglets "ESF_...", ligne 96) pour toutes les années de la période de projection de chaque scénario (base et défavorables). Si ces montants sont nuls ou ne s'appliquent pas, incrivez un montant de zéro.</t>
  </si>
  <si>
    <t xml:space="preserve">Please enter the Accumulated Insurance Finance Income (Expenses) from Reinsurance Contract Held ("ESF_..." Tabs, line 96) for all years of the projection period of each scenario (base and adverse). If these amounts are nil or not applicable, enter an amount of zero. </t>
  </si>
  <si>
    <t>018</t>
  </si>
  <si>
    <t>Veuillez inscrire le total des autres éléments du résultat étendu (onglets "ERN_....", ligne 36) pour toutes les années de la période de projection de chaque scénario (base et défavorables). Si ces montants sont nuls ou ne s'appliquent pas, inscrivez un montant de zéro.</t>
  </si>
  <si>
    <t xml:space="preserve">Please enter the Total Other Comprehensive Income (Loss) (“ERN_….” Tabs, line 36) for all years of the projection period of each scenario (base and adverse). If these amounts are nil or not applicable, enter an amount of zero. </t>
  </si>
  <si>
    <t>019</t>
  </si>
  <si>
    <t>Veuillez inscrire les primes reçues au titre des contrats d'assurance (onglets "ERN_...", ligne 42) pour toutes les années de la période de projection de chaque scénario (base et défavorables). Si ces montants sont nuls, incrivez un montant de zéro.</t>
  </si>
  <si>
    <t xml:space="preserve">Please enter the Premiums received for insurance contracts ("ERN_..." Tabs, line 42) for all years of the projection period of each scenario (base and adverse). If these amounts are nil, enter an amount of zero. </t>
  </si>
  <si>
    <t>Veuillez inscrire les primes payées au titre des traités de réassurance détenus (onglets "ERN_...", ligne 43) pour toutes les années de la période de projection de chaque scénario (base et défavorables). Si ces montants sont nuls, incrivez un montant de zéro.</t>
  </si>
  <si>
    <t xml:space="preserve">Please enter the Premiums paid for reinsurance contracts held ("ERN_..." Tabs, line 43) for all years of the projection period of each scenario (base and adverse). If these amounts are nil, enter an amount of zero. </t>
  </si>
  <si>
    <t>021</t>
  </si>
  <si>
    <t>Veuillez inscrire les sinistres et prestations nets (onglets "ERN_...", ligne 45) pour toutes les années de la période de projection de chaque scénario (base et défavorables). Si ces montants sont nuls, incrivez un montant de zéro.</t>
  </si>
  <si>
    <t xml:space="preserve">Please enter the Net Claims and Benefits ("ERN_..." Tabs, line 45) for all years of the projection period of each scenario (base and adverse). If these amounts are nil, enter an amount of zero. </t>
  </si>
  <si>
    <t>022</t>
  </si>
  <si>
    <t>Veuillez inscrire les commissions nettes (onglets "ERN_...", ligne 46) pour toutes les années de la période de projection de chaque scénario (base et défavorables). Si ces montants sont nuls, incrivez un montant de zéro.</t>
  </si>
  <si>
    <t>Please enter the Net commissions ("ERN_..." Tabs, line 46) for all years of the projection period of each scenario (base and adverse). If these amounts are nil, enter an amount of zero.</t>
  </si>
  <si>
    <t>023</t>
  </si>
  <si>
    <t>Veuillez inscrire les montants nets attribués aux flux de trésorerie liés aux frais d'acquisition et amortissement des flux de trésoreries liés aux frais d'acquisition (onglets "ERN_...", ligne 47) pour toutes les années de la période de projection de chaque scénario (base et défavorables). Si ces montants sont nuls, incrivez un montant de zéro.</t>
  </si>
  <si>
    <t xml:space="preserve">Please enter the Net Amounts Attributed to Insurance Acquisition Cash Flows and Amortisation of Insurance Acquisition Cash Flows ("ERN_..." Tabs, line 47) for all years of the projection period of each scenario (base and adverse). If these amounts are nil, enter an amount of zero. </t>
  </si>
  <si>
    <t>024</t>
  </si>
  <si>
    <t>Veuillez inscrire les réévaluations des régimes de retraite à prestations définies (onglets "ERN_...", ligne 52) pour toutes les années de la période de projection de chaque scénario (base et défavorables). Si ces montants sont nuls ou ne s'appliquent pas, incrivez un montant de zéro.</t>
  </si>
  <si>
    <t>Please enter the Remeasurements of Defined Benefit Pension Plans (“ERN_...” Tabs, line 52) for all years of the projection period of each scenario (base and adverse). If these amounts are nil or not applicable, enter an amount of zero.</t>
  </si>
  <si>
    <t>025</t>
  </si>
  <si>
    <t>Veuillez inscrire les produits financiers ou charges financières d'assurance tirées des contrats d'assurance (onglets "ERN_...", ligne 53) pour toutes les années de la période de projection de chaque scénario (base et défavorables). Si ces montants sont nuls ou ne s'appliquent pas, incrivez un montant de zéro.</t>
  </si>
  <si>
    <t xml:space="preserve">Please enter the Insurance Finance Income (Expenses) from Insurance Contracts ("ERN_..." Tabs, line 53) for all years of the projection period of each scenario (base and adverse). If these amounts are nil or not applicable, enter an amount of zero. </t>
  </si>
  <si>
    <t>026</t>
  </si>
  <si>
    <t>Veuillez inscrire les produits financiers ou charges financières d'assurance tirées des traités de réassurance détenus (onglets "ERN_...", ligne 54) pour toutes les années de la période de projection de chaque scénario (base et défavorables). Si ces montants sont nuls ou ne s'appliquent pas, incrivez un montant de zéro.</t>
  </si>
  <si>
    <t xml:space="preserve">Please enter the Insurance Finance Income (Expenses) from Reinsurance Contract Held ("ERN_..." Tabs, line 54) for all years of the projection period of each scenario (base and adverse). If these amounts are nil or not applicable, enter an amount of zero. </t>
  </si>
  <si>
    <t>027</t>
  </si>
  <si>
    <t>Veuillez inscrire la marge sur services contractuels nette comptabilisée pour les services fournis/reçus (onglets "ERN_...", ligne 49) pour toutes les années de la période de projection de chaque scénario (base et défavorables). Si ces montants sont nuls ou ne s'appliquent pas, incrivez un montant de zéro.</t>
  </si>
  <si>
    <t>Please enter the Net Contractual Service Margin recognized for service provided/received ("ERN_..." Tabs, line 49) for all years of the projection period of each scenario (base and adverse). If these amounts are nil or not applicable, enter an amount of zero.</t>
  </si>
  <si>
    <t>028</t>
  </si>
  <si>
    <t>Veuillez inscrire la variation nette de l'ajustement au titre du risque non financier expiré (onglets "ERN_...", ligne 50) pour toutes les années de la période de projection de chaque scénario (base et défavorables). Si ces montants sont nuls ou ne s'appliquent pas, incrivez un montant de zéro.</t>
  </si>
  <si>
    <t xml:space="preserve">Please enter the Net Change in Risk Adjustment for non-financial risk expired (“ERN_...” Tabs, line 50) for all years of the projection period of each scenario (base and adverse). If these amounts are nil or not applicable, enter an amount of zero. </t>
  </si>
  <si>
    <t>029</t>
  </si>
  <si>
    <t>Veuillez inscrire les ajustements nets liés à l'expérience (onglets "ERN_...", ligne 56) pour toutes les années de la période de projection de chaque scénario (base et défavorables). Si ces montants sont nuls, incrivez un montant de zéro.</t>
  </si>
  <si>
    <t>Please enter the Net Experience adjustments ("ERN_..." Tabs, line 56) for all years of the projection period of each scenario (base and adverse). If these amounts are zero, enter an amount of zero.</t>
  </si>
  <si>
    <t>030</t>
  </si>
  <si>
    <t>Veuillez inscrire la variation nette des estimations pour les services futurs pas encore fournis (onglets "ERN_...", ligne 64) pour toutes les années de la période de projection de chaque scénario (base et défavorables). Si ces montants sont nuls, incrivez un montant de zéro.</t>
  </si>
  <si>
    <t>Please enter the Net change in estimate for future service yet to be provided ("ERN_..." Tabs, line 64) for all years of the projection period of each scenario (base and adverse). If these amounts are zero, enter an amount of zero.</t>
  </si>
  <si>
    <t>031</t>
  </si>
  <si>
    <t>Veuillez inscrire la marge sur services contractuels des contrats initialement comptabilisés au cours de la période - nets (onglets "ERN_...", ligne 72) pour toutes les années de la période de projection de chaque scénario (base et défavorables). Si ces montants sont nuls ou ne s'appliquent pas, incrivez un montant de zéro.</t>
  </si>
  <si>
    <t xml:space="preserve">Please enter the Contractual Service Margin for Contracts initially recognized in the period ("ERN_..." Tabs, line 72) for all years of the projection period of each scenario (base and adverse). If these amounts are nil or not applicable, enter an amount of zero. </t>
  </si>
  <si>
    <t>032</t>
  </si>
  <si>
    <t>Veuillez inscrire les pertes sur contrats déficitaires des contrats initialement comptabilisés au cours de la période - nets (onglets "ERN_...", ligne 73) pour toutes les années de la période de projection de chaque scénario (base et défavorables). Si ces montants sont nuls ou ne s'appliquent pas, incrivez un montant de zéro.</t>
  </si>
  <si>
    <t xml:space="preserve">Please enter the Losses on Onerous contracts for Contracts initially recognized in the period ("ERN_..." Tabs, line 73) for all years of the projection period of each scenario (base and adverse). If these amounts are nil or not applicable, enter an amount of zero. </t>
  </si>
  <si>
    <t>033</t>
  </si>
  <si>
    <t>Si le capital de catégorie 2 est supérieur au capital de catégorie 1 (onglets "CAP_....", lignes 9 et 12) pour toutes les années de la période de projection de chaque scénario (base et défavorables), veuillez-vous assurer de la validité des données inscrites (cette situation est toutefois possible uniquement pour l'ESCAP des assureurs à charte du Québec ayant une filiale d'assurance de dommages).</t>
  </si>
  <si>
    <t xml:space="preserve">If Tier 2 Capital is greater than Tier 1 Capital ("CAP_...." Tabs, lines 9 and 12) for all years of the projection period of each scenario (base and adverse), please ensure the validity of the Data entered (however, this situation is only possible for Quebec chartered insurers under CARLI, holding a P&amp;C subsidiary). </t>
  </si>
  <si>
    <t>034</t>
  </si>
  <si>
    <t>Veuillez inscrire le capital de catégorie 2 (ESCAP/TSAV) ou autres actifs admissibles (TSMAV) (onglets "CAP_...", ligne 12) pour toutes les années de la période de projection de chaque scénario (base et défavorables). Si ces montants sont nuls ou ne s'appliquent pas, incrivez un montant de zéro.</t>
  </si>
  <si>
    <t xml:space="preserve">Please enter Tier 2 Capital (LICAT/CARLI) or Other Admitted Assets (LIMAT) (“CAP_...” tabs, line 12) for all years of the projection period of each scenario (base and adverse). If these amounts are nil or not applicable, enter an amount of zero. </t>
  </si>
  <si>
    <t>035</t>
  </si>
  <si>
    <t>À la ligne 55 de l'onglet "CAP_base", veuillez inscrire le ratio cible interne de capital total pour toutes les années de la période de projection.</t>
  </si>
  <si>
    <t xml:space="preserve">On line 55 of the "CAP_base" Tab, enter the Total Internal Capital Target ratio for all years of the projection period. </t>
  </si>
  <si>
    <t>036</t>
  </si>
  <si>
    <t>À la ligne 56 de l'onglet "CAP_base", veuillez inscrire le ratio cible interne de capital de base pour toutes les années de la période de projection. Si vous n'avez pas défini de ratio cible interne de capital de base, inscrivez le ratio cible d'intervention de base de 70%.</t>
  </si>
  <si>
    <t xml:space="preserve">On line 56 of the "CAP_base" Tab, enter the Core Internal Capital Target ratio for all years of the projection period. If you have not defined a Core Internal Capital Target ratio, enter the Core Supervisory Target ratio of 70%. </t>
  </si>
  <si>
    <t>037</t>
  </si>
  <si>
    <t>À la ligne 57 de l'onglet "CAP_base", veuillez inscrire le ratio cible opérationnel total pour toutes les années de la période de projection. Si votre ratio cible opérationnel total est sous forme d'intervalle, veuillez inscrire la borne inférieure. Si vous n'avez pas de ratio cible opérationnel total, veuillez inscrire le ratio cible interne de capital total.</t>
  </si>
  <si>
    <t xml:space="preserve">On line 57 of the "CAP_base" tab, enter the Total Operationnal Target Ratio for all years of the projection period. If your Total Operationnal Target Ratio is in the form of an interval, enter the lower bound. If you do not have a Total Operationnal Target Ratio, enter the Total Internal Capital Target ratio. </t>
  </si>
  <si>
    <t>038</t>
  </si>
  <si>
    <t>À la ligne 58 de l'onglet "CAP_base", veuillez inscrire le ratio cible opérationnel de base pour toutes les années de la période de projection. Si votre ratio cible opérationnel de base est sous forme d'intervalle, veuillez inscrire la borne inférieure. Si vous n'avez pas de ratio cible opérationnel de base, veuillez inscrire le ratio cible interne de capital de base.</t>
  </si>
  <si>
    <t xml:space="preserve">On line 58 of the "CAP_base" tab, enter the Core Operationnal Target Ratio for all years of the projection period. If your Core Operationnal Target Ratio is in the form of an interval, enter the lower bound. If you do not have a Core Operationnal Target Ratio, enter the Core Internal Capital Target ratio. </t>
  </si>
  <si>
    <t>039</t>
  </si>
  <si>
    <t>Aux lignes 55 et 57 de l'onglet "CAP_base" pour toutes les années de la période de projection, le ratio cible opérationnel total devrait être plus élevé ou égal au ratio cible interne de capital total.</t>
  </si>
  <si>
    <t>On lines 55 and 57 of the "CAP_base" tab for all years of the projection period, the Total Operationnal Target Ratio should be greater than or equal to the Total Internal Capital Target ratio.</t>
  </si>
  <si>
    <t>040</t>
  </si>
  <si>
    <t>Aux lignes 56 et 58 de l'onglet "CAP_base" pour toutes les années de la période de projection, le ratio cible opérationnel de base devrait être plus élevé ou égal au ratio cible interne de capital de base.</t>
  </si>
  <si>
    <t xml:space="preserve">On lines 56 and 58 of the "CAP_base" tab for all years of the projection period, the Core Operationnal Target Ratio should be greater than or equal to the Core Internal Capital Target ratio. </t>
  </si>
  <si>
    <t>041</t>
  </si>
  <si>
    <t>Étant donné qu’un scénario de continuité se définit comme un scénario défavorable ayant une probabilité d’occurrence plus élevée et/ou une sévérité moindre qu’un scénario de solvabilité, les ratios ESCAP/TSAV/TSMAV total et/ou de base devraient normalement être plus élevés dans ce type de scénario. Veuillez vous assurer de la validité des données inscrites pour toutes les années de la période de projection.</t>
  </si>
  <si>
    <t xml:space="preserve">Given that a Going concern scenario is defined as an adverse scenario with a higher probability of occurrence and/or a lower severity than a Solvency scenario, the Total and/or Core LICAT/CARLI/LIMAT ratios should normally be higher in this type of scenario. Please ensure the validity of the Data entered for all years of the projection period. </t>
  </si>
  <si>
    <t>042</t>
  </si>
  <si>
    <t>ESCAP/TSAV uniquement : Veuillez inscrire les marges sur services contractuels présentées comme passif moins marges sur service contractuels présentées comme actif (sauf celles liées aux contrats de fonds distincts) - incluses dans l'ajustement de l'avoir aux fins de l'ESCAP / incluses dans les bénéfices non répartis ajustés aux fins du TSAV (onglets "CAP_...."; ligne 59) de chaque scénario (base et défavorables) pour toutes les années de la période de projection. Si ces montants sont nuls ou ne s'appliquent pas, inscrivez un montant de zéro.</t>
  </si>
  <si>
    <t xml:space="preserve">LICAT/CARLI only: Please enter the Contractual Service Margins reported as liabilities less Contractual Service Margins reported as assets (other than those in respect of segregated fund contracts) - included in Adjusted Retained Earnings for LICAT / in the Equity adjustment for CARLI  (“CAP_….” Tabs; line 59) of each scenario (base and adverse) for all years of the projection period. If these amounts are zero or do not apply, enter an amount of zero. </t>
  </si>
  <si>
    <t>043</t>
  </si>
  <si>
    <t>ESCAP/TSAV uniquement : Veuillez inscrire les déductions du capital brut de catégorie 1 (onglets "CAP_....", ligne 60) de chaque scénario (base et défavorables) pour toutes les années de la période de projection. Si ces montants sont nuls ou ne s'appliquent pas, inscrivez un montant de zéro.</t>
  </si>
  <si>
    <t>LICAT/CARLI only: Please enter the Tier 1 Deductions ("CAP_...." Tabs, line 60) of each scenario (base and adverse) for all years of the projection period. If these amounts are zero or do not apply, enter an amount of zero.</t>
  </si>
  <si>
    <t>044</t>
  </si>
  <si>
    <t>ESCAP/TSAV uniquement : Veuillez inscrire les déductions du capital brut de catégorie 2 (onglets "CAP_....", ligne 64) de chaque scénario (base et défavorables) pour toutes les années de la période de projection. Si ces montants sont nuls ou ne s'appliquent pas, inscrivez un montant de zéro.</t>
  </si>
  <si>
    <t xml:space="preserve">LICAT/CARLI only: Please enter the Tier 2 Deductions (“CAP_….” Tabs, line 64) of each scenario (base and Adverse) for all years of the projection period. If these amounts are zero or do not apply, enter an amount of zero. </t>
  </si>
  <si>
    <t>045</t>
  </si>
  <si>
    <t>ESCAP/TSAV uniquement : Veuillez inscrire le montant d’ajustement pour amortir l’impact de la période courante sur le Capital disponible lié aux passifs (actifs) nets au titre des régimes de retraite à prestations définies - inclus dans les éléments de capital de catégorie 2, autres que des instruments de capital  (onglets "CAP_....", ligne 65) de chaque scénario (base et défavorables) pour toutes les années de la période de projection. Si ces montants sont nuls ou ne s'appliquent pas, inscrivez un montant de zéro.</t>
  </si>
  <si>
    <t xml:space="preserve">LICAT/CARLI only: Please enter the Adjustment amount to amortize the impact on total capital on account of the net DB pension plan liability (asset) - included in Tier 2 Capital Elements Other than Capital Instruments ("CAP_...." Tabs, line 65) of each scenario (base and adverse) for all years of the projection period. If these amounts are zero or do not apply, enter an amount of zero. </t>
  </si>
  <si>
    <t>046</t>
  </si>
  <si>
    <t>ESCAP/TSAV uniquement : Veuillez inscrire le montant d'Actions privilégiées et dettes subordonnées admissibles (données 2020010020 + 2020010030) - inclus dans les instruments de capital de catégorie 2  (onglets "CAP_....", ligne 66) de chaque scénario (base et défavorables) pour toutes les années de la période de projection. Si ces montants sont nuls ou ne s'appliquent pas, inscrivez un montant de zéro.</t>
  </si>
  <si>
    <t xml:space="preserve">LICAT/CARLI only: Please enter the amount of Preferred Shares and Subordinated debt
(data 2020010020 + 2020010030) - included in Tier 2 capital Instruments ("CAP_...." Tabs, line 66) of each scenario (base and adverse) for all years of the projection period. If these amounts are zero or do not apply, enter an amount of zero. </t>
  </si>
  <si>
    <t>047</t>
  </si>
  <si>
    <t>ESCAP/TSAV uniquement : Veuillez inscrire le montant de Cumul des amortissements aux fins de suffisance du capital (donnée 2020010040) - inclus dans les instruments de capital de catégorie 2  (onglets "CAP_....", ligne 67) de chaque scénario (base et défavorables) pour toutes les années de la période de projection. Si ces montants sont nuls ou ne s'appliquent pas, inscrivez un montant de zéro.</t>
  </si>
  <si>
    <t xml:space="preserve">LICAT/CARLI only: Please enter the amount of Accumulated Amortization for Capital Adequacy Purposes - included in Tier 2 Capital Instruments ("CAP_...." Tabs, line 67) of each scenario (base and adverse) for all years of the projection period. If these amounts are zero or do not apply, enter an amount of zero. </t>
  </si>
  <si>
    <t>048</t>
  </si>
  <si>
    <t>L'onglet "Scn_test" doit être complété pour chaque catégorie de risque aux cellules E5 à E28. Si une catégorie de risque ne n'applique pas, inscrivez NA à la colonne "Description du test".</t>
  </si>
  <si>
    <t xml:space="preserve">The "Scn_test" Tab must be completed for each risk category in cells E5 to E28. If a risk category does not apply, enter NA in the column "Description of the test". </t>
  </si>
  <si>
    <t>Val1</t>
  </si>
  <si>
    <t>Err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</si>
</sst>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 #,##0_)\ &quot;$&quot;_ ;_ * \(#,##0\)\ &quot;$&quot;_ ;_ * &quot;-&quot;_)\ &quot;$&quot;_ ;_ @_ "/>
    <numFmt numFmtId="44" formatCode="_ * #,##0.00_)\ &quot;$&quot;_ ;_ * \(#,##0.00\)\ &quot;$&quot;_ ;_ * &quot;-&quot;??_)\ &quot;$&quot;_ ;_ @_ "/>
    <numFmt numFmtId="43" formatCode="_ * #,##0.00_)_ ;_ * \(#,##0.00\)_ ;_ * &quot;-&quot;??_)_ ;_ @_ "/>
    <numFmt numFmtId="164" formatCode="_ * #,##0_)\ _$_ ;_ * \(#,##0\)\ _$_ ;_ * &quot;-&quot;_)\ _$_ ;_ @_ "/>
    <numFmt numFmtId="165" formatCode="_ * #,##0.00_)\ _$_ ;_ * \(#,##0.00\)\ _$_ ;_ * &quot;-&quot;??_)\ _$_ ;_ @_ "/>
    <numFmt numFmtId="166" formatCode="0.0%"/>
    <numFmt numFmtId="167" formatCode="General_)"/>
    <numFmt numFmtId="168" formatCode="#,##0_);[Red]\(#,##0\);"/>
    <numFmt numFmtId="169" formatCode="0_);[Red]\(0\)"/>
  </numFmts>
  <fonts count="82" x14ac:knownFonts="1">
    <font>
      <sz val="11"/>
      <color theme="1"/>
      <name val="Calibri"/>
      <family val="2"/>
      <scheme val="minor"/>
    </font>
    <font>
      <sz val="10"/>
      <color theme="1"/>
      <name val="Arial"/>
      <family val="2"/>
    </font>
    <font>
      <b/>
      <vertAlign val="superscript"/>
      <sz val="11"/>
      <color indexed="8"/>
      <name val="Calibri"/>
      <family val="2"/>
    </font>
    <font>
      <b/>
      <sz val="11"/>
      <color theme="1"/>
      <name val="Calibri"/>
      <family val="2"/>
      <scheme val="minor"/>
    </font>
    <font>
      <b/>
      <sz val="11"/>
      <color rgb="FF0000FF"/>
      <name val="Calibri"/>
      <family val="2"/>
      <scheme val="minor"/>
    </font>
    <font>
      <b/>
      <sz val="11"/>
      <name val="Calibri"/>
      <family val="2"/>
      <scheme val="minor"/>
    </font>
    <font>
      <sz val="11"/>
      <name val="Calibri"/>
      <family val="2"/>
      <scheme val="minor"/>
    </font>
    <font>
      <b/>
      <vertAlign val="superscript"/>
      <sz val="11"/>
      <color theme="1"/>
      <name val="Calibri"/>
      <family val="2"/>
      <scheme val="minor"/>
    </font>
    <font>
      <sz val="11"/>
      <color theme="1"/>
      <name val="Calibri"/>
      <family val="2"/>
    </font>
    <font>
      <b/>
      <sz val="11"/>
      <color rgb="FF000000"/>
      <name val="Calibri"/>
      <family val="2"/>
    </font>
    <font>
      <vertAlign val="superscript"/>
      <sz val="11"/>
      <color indexed="8"/>
      <name val="Calibri"/>
      <family val="2"/>
    </font>
    <font>
      <sz val="11"/>
      <color indexed="8"/>
      <name val="Calibri"/>
      <family val="2"/>
    </font>
    <font>
      <sz val="10"/>
      <name val="Arial"/>
      <family val="2"/>
    </font>
    <font>
      <sz val="11"/>
      <color theme="1"/>
      <name val="Arial"/>
      <family val="2"/>
    </font>
    <font>
      <b/>
      <sz val="12"/>
      <color theme="1"/>
      <name val="Arial"/>
      <family val="2"/>
    </font>
    <font>
      <b/>
      <sz val="11"/>
      <color theme="1"/>
      <name val="Arial"/>
      <family val="2"/>
    </font>
    <font>
      <b/>
      <sz val="10"/>
      <color theme="1"/>
      <name val="Arial"/>
      <family val="2"/>
    </font>
    <font>
      <sz val="8"/>
      <color theme="1"/>
      <name val="Arial"/>
      <family val="2"/>
    </font>
    <font>
      <sz val="9"/>
      <color theme="1"/>
      <name val="Arial"/>
      <family val="2"/>
    </font>
    <font>
      <sz val="10"/>
      <name val="Helv"/>
      <family val="2"/>
    </font>
    <font>
      <sz val="7"/>
      <color theme="1" tint="0.49971007415997803"/>
      <name val="Arial"/>
      <family val="2"/>
    </font>
    <font>
      <sz val="7"/>
      <color theme="0" tint="-0.49971007415997803"/>
      <name val="Arial"/>
      <family val="2"/>
    </font>
    <font>
      <b/>
      <sz val="11"/>
      <name val="Arial"/>
      <family val="2"/>
    </font>
    <font>
      <b/>
      <sz val="9"/>
      <name val="Arial"/>
      <family val="2"/>
    </font>
    <font>
      <b/>
      <sz val="8"/>
      <name val="Arial"/>
      <family val="2"/>
    </font>
    <font>
      <b/>
      <sz val="9"/>
      <color theme="1"/>
      <name val="Arial"/>
      <family val="2"/>
    </font>
    <font>
      <b/>
      <sz val="8"/>
      <color theme="1"/>
      <name val="Arial"/>
      <family val="2"/>
    </font>
    <font>
      <vertAlign val="superscript"/>
      <sz val="9"/>
      <name val="Arial"/>
      <family val="2"/>
    </font>
    <font>
      <sz val="9"/>
      <name val="Arial"/>
      <family val="2"/>
    </font>
    <font>
      <b/>
      <vertAlign val="superscript"/>
      <sz val="9"/>
      <color theme="1"/>
      <name val="Arial"/>
      <family val="2"/>
    </font>
    <font>
      <b/>
      <sz val="10"/>
      <color theme="1"/>
      <name val="Calibri"/>
      <family val="2"/>
      <scheme val="minor"/>
    </font>
    <font>
      <b/>
      <sz val="10"/>
      <color rgb="FF000000"/>
      <name val="Arial"/>
      <family val="2"/>
    </font>
    <font>
      <sz val="10"/>
      <color rgb="FF0000FF"/>
      <name val="Arial"/>
      <family val="2"/>
    </font>
    <font>
      <b/>
      <sz val="10"/>
      <color rgb="FF0000FF"/>
      <name val="Calibri"/>
      <family val="2"/>
      <scheme val="minor"/>
    </font>
    <font>
      <b/>
      <sz val="10"/>
      <name val="Calibri"/>
      <family val="2"/>
      <scheme val="minor"/>
    </font>
    <font>
      <b/>
      <sz val="10"/>
      <color theme="1"/>
      <name val="Tahoma"/>
      <family val="2"/>
    </font>
    <font>
      <b/>
      <sz val="10"/>
      <color rgb="FFFF0000"/>
      <name val="Tahoma"/>
      <family val="2"/>
    </font>
    <font>
      <b/>
      <sz val="10"/>
      <color rgb="FF00B0F0"/>
      <name val="Tahoma"/>
      <family val="2"/>
    </font>
    <font>
      <sz val="9"/>
      <color rgb="FFFF0000"/>
      <name val="Arial"/>
      <family val="2"/>
    </font>
    <font>
      <vertAlign val="superscript"/>
      <sz val="9"/>
      <color theme="1"/>
      <name val="Arial"/>
      <family val="2"/>
    </font>
    <font>
      <b/>
      <vertAlign val="superscript"/>
      <sz val="10"/>
      <color theme="1"/>
      <name val="Arial"/>
      <family val="2"/>
    </font>
    <font>
      <sz val="12"/>
      <color indexed="12"/>
      <name val="Arial"/>
      <family val="2"/>
    </font>
    <font>
      <sz val="7"/>
      <color theme="0" tint="-0.49980162968840602"/>
      <name val="Arial"/>
      <family val="2"/>
    </font>
    <font>
      <u/>
      <sz val="12"/>
      <color indexed="12"/>
      <name val="Arial"/>
      <family val="2"/>
    </font>
    <font>
      <b/>
      <u/>
      <sz val="11"/>
      <color theme="1"/>
      <name val="Arial"/>
      <family val="2"/>
    </font>
    <font>
      <b/>
      <sz val="10"/>
      <color rgb="FFFF0000"/>
      <name val="Arial"/>
      <family val="2"/>
    </font>
    <font>
      <sz val="10"/>
      <color rgb="FF000000"/>
      <name val="Arial"/>
      <family val="2"/>
    </font>
    <font>
      <b/>
      <u/>
      <sz val="10"/>
      <color theme="1"/>
      <name val="Arial"/>
      <family val="2"/>
    </font>
    <font>
      <b/>
      <sz val="14"/>
      <color rgb="FFFF0000"/>
      <name val="Calibri"/>
      <family val="2"/>
      <scheme val="minor"/>
    </font>
    <font>
      <i/>
      <sz val="9"/>
      <color theme="1"/>
      <name val="Arial"/>
      <family val="2"/>
    </font>
    <font>
      <vertAlign val="superscript"/>
      <sz val="9"/>
      <color rgb="FFFF0000"/>
      <name val="Arial"/>
      <family val="2"/>
    </font>
    <font>
      <b/>
      <sz val="9"/>
      <color rgb="FFFF0000"/>
      <name val="Arial"/>
      <family val="2"/>
    </font>
    <font>
      <b/>
      <sz val="9"/>
      <color indexed="10"/>
      <name val="Arial"/>
      <family val="2"/>
    </font>
    <font>
      <b/>
      <sz val="10"/>
      <name val="Arial"/>
      <family val="2"/>
    </font>
    <font>
      <b/>
      <sz val="10"/>
      <color rgb="FF00B0F0"/>
      <name val="Arial"/>
      <family val="2"/>
    </font>
    <font>
      <b/>
      <sz val="16"/>
      <color rgb="FF0000FF"/>
      <name val="Arial"/>
      <family val="2"/>
    </font>
    <font>
      <b/>
      <sz val="14"/>
      <color rgb="FFFF0000"/>
      <name val="Arial"/>
      <family val="2"/>
    </font>
    <font>
      <b/>
      <sz val="10"/>
      <color theme="0" tint="-0.49983214819788202"/>
      <name val="Arial"/>
      <family val="2"/>
    </font>
    <font>
      <sz val="10"/>
      <color theme="0" tint="-0.49983214819788202"/>
      <name val="Arial"/>
      <family val="2"/>
    </font>
    <font>
      <vertAlign val="superscript"/>
      <sz val="11"/>
      <color theme="1"/>
      <name val="Calibri"/>
      <family val="2"/>
      <scheme val="minor"/>
    </font>
    <font>
      <b/>
      <sz val="11"/>
      <color rgb="FFFF0000"/>
      <name val="Calibri"/>
      <family val="2"/>
      <scheme val="minor"/>
    </font>
    <font>
      <b/>
      <sz val="10"/>
      <color rgb="FFFF0000"/>
      <name val="Calibri"/>
      <family val="2"/>
      <scheme val="minor"/>
    </font>
    <font>
      <b/>
      <sz val="14"/>
      <color theme="1"/>
      <name val="Calibri"/>
      <family val="2"/>
      <scheme val="minor"/>
    </font>
    <font>
      <b/>
      <sz val="18"/>
      <color theme="1"/>
      <name val="Calibri"/>
      <family val="2"/>
      <scheme val="minor"/>
    </font>
    <font>
      <sz val="11"/>
      <color rgb="FFFF0000"/>
      <name val="Calibri"/>
      <family val="2"/>
    </font>
    <font>
      <vertAlign val="superscript"/>
      <sz val="11"/>
      <color rgb="FFFF0000"/>
      <name val="Calibri"/>
      <family val="2"/>
    </font>
    <font>
      <b/>
      <vertAlign val="superscript"/>
      <sz val="11"/>
      <name val="Calibri"/>
      <family val="2"/>
      <scheme val="minor"/>
    </font>
    <font>
      <b/>
      <sz val="11"/>
      <color rgb="FFFF0000"/>
      <name val="Calibri"/>
      <family val="2"/>
    </font>
    <font>
      <b/>
      <vertAlign val="superscript"/>
      <sz val="11"/>
      <color rgb="FFFF0000"/>
      <name val="Calibri"/>
      <family val="2"/>
    </font>
    <font>
      <sz val="11"/>
      <color rgb="FF000000"/>
      <name val="Calibri"/>
      <family val="2"/>
    </font>
    <font>
      <b/>
      <sz val="11"/>
      <color indexed="8"/>
      <name val="Calibri"/>
      <family val="2"/>
    </font>
    <font>
      <sz val="10"/>
      <color theme="1"/>
      <name val="Calibri"/>
      <family val="2"/>
      <scheme val="minor"/>
    </font>
    <font>
      <b/>
      <vertAlign val="superscript"/>
      <sz val="11"/>
      <color rgb="FF000000"/>
      <name val="Calibri"/>
      <family val="2"/>
    </font>
    <font>
      <b/>
      <vertAlign val="superscript"/>
      <sz val="11"/>
      <name val="Calibri"/>
      <family val="2"/>
    </font>
    <font>
      <sz val="7"/>
      <name val="Arial"/>
      <family val="2"/>
    </font>
    <font>
      <sz val="10"/>
      <color indexed="8"/>
      <name val="Calibri"/>
      <family val="2"/>
    </font>
    <font>
      <vertAlign val="superscript"/>
      <sz val="10"/>
      <color indexed="8"/>
      <name val="Calibri"/>
      <family val="2"/>
    </font>
    <font>
      <vertAlign val="superscript"/>
      <sz val="10"/>
      <color rgb="FF000000"/>
      <name val="Calibri"/>
      <family val="2"/>
    </font>
    <font>
      <sz val="10"/>
      <color rgb="FF000000"/>
      <name val="Calibri"/>
      <family val="2"/>
    </font>
    <font>
      <b/>
      <vertAlign val="superscript"/>
      <sz val="9"/>
      <color rgb="FFFF0000"/>
      <name val="Arial"/>
      <family val="2"/>
    </font>
    <font>
      <sz val="9"/>
      <color indexed="8"/>
      <name val="Arial"/>
      <family val="2"/>
    </font>
    <font>
      <sz val="11"/>
      <color theme="1"/>
      <name val="Calibri"/>
      <family val="2"/>
      <scheme val="minor"/>
    </font>
  </fonts>
  <fills count="16">
    <fill>
      <patternFill patternType="none"/>
    </fill>
    <fill>
      <patternFill patternType="gray125"/>
    </fill>
    <fill>
      <patternFill patternType="solid">
        <fgColor theme="0" tint="-0.14972380748924222"/>
        <bgColor indexed="64"/>
      </patternFill>
    </fill>
    <fill>
      <patternFill patternType="solid">
        <fgColor theme="0" tint="-0.14978484450819421"/>
        <bgColor indexed="64"/>
      </patternFill>
    </fill>
    <fill>
      <patternFill patternType="solid">
        <fgColor theme="0" tint="-0.14981536301767021"/>
        <bgColor indexed="64"/>
      </patternFill>
    </fill>
    <fill>
      <patternFill patternType="solid">
        <fgColor theme="0" tint="-4.9836725974303414E-2"/>
        <bgColor indexed="64"/>
      </patternFill>
    </fill>
    <fill>
      <patternFill patternType="solid">
        <fgColor theme="0" tint="-0.1498458815271462"/>
        <bgColor indexed="64"/>
      </patternFill>
    </fill>
    <fill>
      <patternFill patternType="solid">
        <fgColor theme="4" tint="0.79985961485641044"/>
        <bgColor indexed="64"/>
      </patternFill>
    </fill>
    <fill>
      <patternFill patternType="solid">
        <fgColor rgb="FFFFFF00"/>
        <bgColor indexed="64"/>
      </patternFill>
    </fill>
    <fill>
      <patternFill patternType="solid">
        <fgColor theme="0" tint="-0.14975432599871821"/>
        <bgColor indexed="64"/>
      </patternFill>
    </fill>
    <fill>
      <patternFill patternType="solid">
        <fgColor theme="0" tint="-4.9714651936399429E-2"/>
        <bgColor indexed="64"/>
      </patternFill>
    </fill>
    <fill>
      <patternFill patternType="solid">
        <fgColor theme="0" tint="-0.14990691854609822"/>
        <bgColor indexed="64"/>
      </patternFill>
    </fill>
    <fill>
      <patternFill patternType="solid">
        <fgColor rgb="FFFFFF99"/>
        <bgColor indexed="64"/>
      </patternFill>
    </fill>
    <fill>
      <patternFill patternType="solid">
        <fgColor theme="0" tint="-0.14996795556505021"/>
        <bgColor indexed="64"/>
      </patternFill>
    </fill>
    <fill>
      <patternFill patternType="solid">
        <fgColor theme="6" tint="0.79985961485641044"/>
        <bgColor indexed="64"/>
      </patternFill>
    </fill>
    <fill>
      <patternFill patternType="solid">
        <fgColor theme="0" tint="-0.14999847407452621"/>
        <bgColor indexed="64"/>
      </patternFill>
    </fill>
  </fills>
  <borders count="149">
    <border>
      <left/>
      <right/>
      <top/>
      <bottom/>
      <diagonal/>
    </border>
    <border>
      <left style="thin">
        <color theme="1" tint="0.49971007415997803"/>
      </left>
      <right style="thin">
        <color theme="1" tint="0.49971007415997803"/>
      </right>
      <top style="thin">
        <color theme="1" tint="0.49971007415997803"/>
      </top>
      <bottom/>
      <diagonal/>
    </border>
    <border>
      <left/>
      <right/>
      <top/>
      <bottom style="medium">
        <color auto="1"/>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theme="0" tint="-0.24967192602313304"/>
      </top>
      <bottom style="thin">
        <color theme="0" tint="-0.24967192602313304"/>
      </bottom>
      <diagonal/>
    </border>
    <border>
      <left style="medium">
        <color auto="1"/>
      </left>
      <right/>
      <top style="thin">
        <color auto="1"/>
      </top>
      <bottom style="thin">
        <color auto="1"/>
      </bottom>
      <diagonal/>
    </border>
    <border>
      <left style="thin">
        <color theme="1" tint="0.49971007415997803"/>
      </left>
      <right style="thin">
        <color theme="1" tint="0.49971007415997803"/>
      </right>
      <top style="thin">
        <color theme="1" tint="0.49971007415997803"/>
      </top>
      <bottom style="thin">
        <color theme="1" tint="0.49971007415997803"/>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top/>
      <bottom/>
      <diagonal/>
    </border>
    <border>
      <left/>
      <right/>
      <top style="medium">
        <color auto="1"/>
      </top>
      <bottom/>
      <diagonal/>
    </border>
    <border>
      <left style="medium">
        <color auto="1"/>
      </left>
      <right/>
      <top/>
      <bottom style="thin">
        <color theme="0" tint="-0.24967192602313304"/>
      </bottom>
      <diagonal/>
    </border>
    <border>
      <left style="medium">
        <color auto="1"/>
      </left>
      <right/>
      <top style="thin">
        <color theme="0" tint="-0.24967192602313304"/>
      </top>
      <bottom/>
      <diagonal/>
    </border>
    <border>
      <left style="thin">
        <color auto="1"/>
      </left>
      <right style="medium">
        <color auto="1"/>
      </right>
      <top style="thin">
        <color auto="1"/>
      </top>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bottom style="thin">
        <color auto="1"/>
      </bottom>
      <diagonal/>
    </border>
    <border>
      <left/>
      <right style="medium">
        <color auto="1"/>
      </right>
      <top/>
      <bottom style="thin">
        <color auto="1"/>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diagonal/>
    </border>
    <border>
      <left style="thin">
        <color auto="1"/>
      </left>
      <right/>
      <top style="thin">
        <color auto="1"/>
      </top>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medium">
        <color auto="1"/>
      </bottom>
      <diagonal/>
    </border>
    <border>
      <left style="medium">
        <color auto="1"/>
      </left>
      <right/>
      <top style="thin">
        <color theme="0" tint="-0.14969328897976622"/>
      </top>
      <bottom/>
      <diagonal/>
    </border>
    <border>
      <left style="medium">
        <color auto="1"/>
      </left>
      <right/>
      <top style="thin">
        <color theme="0" tint="-0.14969328897976622"/>
      </top>
      <bottom style="thin">
        <color theme="0" tint="-0.24967192602313304"/>
      </bottom>
      <diagonal/>
    </border>
    <border>
      <left style="medium">
        <color auto="1"/>
      </left>
      <right/>
      <top/>
      <bottom/>
      <diagonal/>
    </border>
    <border>
      <left style="medium">
        <color auto="1"/>
      </left>
      <right/>
      <top style="medium">
        <color auto="1"/>
      </top>
      <bottom style="medium">
        <color auto="1"/>
      </bottom>
      <diagonal/>
    </border>
    <border>
      <left/>
      <right/>
      <top style="thin">
        <color theme="1" tint="0.49971007415997803"/>
      </top>
      <bottom style="thin">
        <color theme="1" tint="0.49971007415997803"/>
      </bottom>
      <diagonal/>
    </border>
    <border>
      <left style="medium">
        <color auto="1"/>
      </left>
      <right/>
      <top style="thin">
        <color theme="0" tint="-0.34977263710440382"/>
      </top>
      <bottom style="thin">
        <color theme="0" tint="-0.34977263710440382"/>
      </bottom>
      <diagonal/>
    </border>
    <border>
      <left style="medium">
        <color auto="1"/>
      </left>
      <right/>
      <top style="thin">
        <color theme="0" tint="-0.34977263710440382"/>
      </top>
      <bottom style="medium">
        <color auto="1"/>
      </bottom>
      <diagonal/>
    </border>
    <border>
      <left style="medium">
        <color auto="1"/>
      </left>
      <right/>
      <top/>
      <bottom style="thin">
        <color auto="1"/>
      </bottom>
      <diagonal/>
    </border>
    <border>
      <left style="medium">
        <color auto="1"/>
      </left>
      <right/>
      <top/>
      <bottom style="thin">
        <color theme="0" tint="-0.34977263710440382"/>
      </bottom>
      <diagonal/>
    </border>
    <border>
      <left/>
      <right/>
      <top style="thin">
        <color theme="1" tint="0.49983214819788202"/>
      </top>
      <bottom style="thin">
        <color theme="1" tint="0.49983214819788202"/>
      </bottom>
      <diagonal/>
    </border>
    <border>
      <left/>
      <right/>
      <top/>
      <bottom style="thin">
        <color theme="1" tint="0.49983214819788202"/>
      </bottom>
      <diagonal/>
    </border>
    <border>
      <left style="medium">
        <color auto="1"/>
      </left>
      <right style="thin">
        <color auto="1"/>
      </right>
      <top/>
      <bottom style="medium">
        <color auto="1"/>
      </bottom>
      <diagonal/>
    </border>
    <border>
      <left/>
      <right/>
      <top style="medium">
        <color auto="1"/>
      </top>
      <bottom style="medium">
        <color auto="1"/>
      </bottom>
      <diagonal/>
    </border>
    <border>
      <left style="medium">
        <color auto="1"/>
      </left>
      <right style="medium">
        <color auto="1"/>
      </right>
      <top style="thin">
        <color auto="1"/>
      </top>
      <bottom style="thin">
        <color theme="0" tint="-0.14981536301767021"/>
      </bottom>
      <diagonal/>
    </border>
    <border>
      <left style="medium">
        <color auto="1"/>
      </left>
      <right style="medium">
        <color auto="1"/>
      </right>
      <top style="thin">
        <color theme="0" tint="-0.14981536301767021"/>
      </top>
      <bottom style="thin">
        <color theme="0" tint="-0.14981536301767021"/>
      </bottom>
      <diagonal/>
    </border>
    <border>
      <left style="medium">
        <color auto="1"/>
      </left>
      <right/>
      <top/>
      <bottom style="thin">
        <color theme="0" tint="-0.14981536301767021"/>
      </bottom>
      <diagonal/>
    </border>
    <border>
      <left style="medium">
        <color auto="1"/>
      </left>
      <right style="medium">
        <color auto="1"/>
      </right>
      <top style="medium">
        <color auto="1"/>
      </top>
      <bottom style="thin">
        <color theme="0" tint="-0.14981536301767021"/>
      </bottom>
      <diagonal/>
    </border>
    <border>
      <left style="medium">
        <color auto="1"/>
      </left>
      <right style="medium">
        <color auto="1"/>
      </right>
      <top style="medium">
        <color auto="1"/>
      </top>
      <bottom style="thin">
        <color theme="0" tint="-0.24979400006103702"/>
      </bottom>
      <diagonal/>
    </border>
    <border>
      <left style="medium">
        <color auto="1"/>
      </left>
      <right style="medium">
        <color auto="1"/>
      </right>
      <top style="thin">
        <color theme="0" tint="-0.24979400006103702"/>
      </top>
      <bottom style="thin">
        <color theme="0" tint="-0.24979400006103702"/>
      </bottom>
      <diagonal/>
    </border>
    <border>
      <left style="medium">
        <color auto="1"/>
      </left>
      <right style="medium">
        <color auto="1"/>
      </right>
      <top style="thin">
        <color auto="1"/>
      </top>
      <bottom style="thin">
        <color theme="0" tint="-0.24979400006103702"/>
      </bottom>
      <diagonal/>
    </border>
    <border>
      <left style="medium">
        <color auto="1"/>
      </left>
      <right/>
      <top style="thin">
        <color theme="0" tint="-0.24979400006103702"/>
      </top>
      <bottom/>
      <diagonal/>
    </border>
    <border>
      <left/>
      <right/>
      <top style="thin">
        <color theme="1" tint="0.49983214819788202"/>
      </top>
      <bottom/>
      <diagonal/>
    </border>
    <border>
      <left style="medium">
        <color auto="1"/>
      </left>
      <right/>
      <top style="medium">
        <color auto="1"/>
      </top>
      <bottom style="thin">
        <color theme="0" tint="-0.24979400006103702"/>
      </bottom>
      <diagonal/>
    </border>
    <border>
      <left/>
      <right/>
      <top style="thin">
        <color theme="1" tint="0.49971007415997803"/>
      </top>
      <bottom/>
      <diagonal/>
    </border>
    <border>
      <left style="thin">
        <color theme="1" tint="0.49980162968840602"/>
      </left>
      <right style="thin">
        <color theme="1" tint="0.49980162968840602"/>
      </right>
      <top style="thin">
        <color theme="1" tint="0.49980162968840602"/>
      </top>
      <bottom style="thin">
        <color theme="1" tint="0.49980162968840602"/>
      </bottom>
      <diagonal/>
    </border>
    <border>
      <left/>
      <right style="thin">
        <color auto="1"/>
      </right>
      <top style="thin">
        <color auto="1"/>
      </top>
      <bottom/>
      <diagonal/>
    </border>
    <border>
      <left style="thin">
        <color auto="1"/>
      </left>
      <right/>
      <top/>
      <bottom style="thin">
        <color auto="1"/>
      </bottom>
      <diagonal/>
    </border>
    <border>
      <left style="medium">
        <color auto="1"/>
      </left>
      <right style="medium">
        <color auto="1"/>
      </right>
      <top style="thin">
        <color theme="0" tint="-0.14981536301767021"/>
      </top>
      <bottom style="thin">
        <color theme="0" tint="-0.24979400006103702"/>
      </bottom>
      <diagonal/>
    </border>
    <border>
      <left style="medium">
        <color auto="1"/>
      </left>
      <right/>
      <top style="thin">
        <color theme="0" tint="-0.14981536301767021"/>
      </top>
      <bottom style="thin">
        <color theme="0" tint="-0.2497940000610370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thin">
        <color auto="1"/>
      </top>
      <bottom style="thin">
        <color theme="0" tint="-0.14981536301767021"/>
      </bottom>
      <diagonal/>
    </border>
    <border>
      <left style="thin">
        <color auto="1"/>
      </left>
      <right/>
      <top style="thin">
        <color auto="1"/>
      </top>
      <bottom style="thin">
        <color theme="0" tint="-0.14981536301767021"/>
      </bottom>
      <diagonal/>
    </border>
    <border>
      <left style="thin">
        <color auto="1"/>
      </left>
      <right style="medium">
        <color auto="1"/>
      </right>
      <top style="thin">
        <color auto="1"/>
      </top>
      <bottom style="thin">
        <color theme="0" tint="-0.14981536301767021"/>
      </bottom>
      <diagonal/>
    </border>
    <border>
      <left style="thin">
        <color auto="1"/>
      </left>
      <right/>
      <top/>
      <bottom style="thin">
        <color theme="0" tint="-0.14981536301767021"/>
      </bottom>
      <diagonal/>
    </border>
    <border>
      <left style="thin">
        <color auto="1"/>
      </left>
      <right style="medium">
        <color auto="1"/>
      </right>
      <top/>
      <bottom style="thin">
        <color theme="0" tint="-0.1498153630176702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theme="1" tint="0.49983214819788202"/>
      </left>
      <right style="thin">
        <color theme="1" tint="0.49983214819788202"/>
      </right>
      <top style="thin">
        <color theme="1" tint="0.49983214819788202"/>
      </top>
      <bottom style="thin">
        <color theme="1" tint="0.49983214819788202"/>
      </bottom>
      <diagonal/>
    </border>
    <border>
      <left style="double">
        <color auto="1"/>
      </left>
      <right style="double">
        <color auto="1"/>
      </right>
      <top style="double">
        <color auto="1"/>
      </top>
      <bottom style="double">
        <color auto="1"/>
      </bottom>
      <diagonal/>
    </border>
    <border>
      <left style="thin">
        <color auto="1"/>
      </left>
      <right style="medium">
        <color auto="1"/>
      </right>
      <top/>
      <bottom style="thin">
        <color auto="1"/>
      </bottom>
      <diagonal/>
    </border>
    <border>
      <left style="thin">
        <color theme="1" tint="0.49971007415997803"/>
      </left>
      <right/>
      <top style="thin">
        <color theme="1" tint="0.49971007415997803"/>
      </top>
      <bottom style="thin">
        <color theme="1" tint="0.49971007415997803"/>
      </bottom>
      <diagonal/>
    </border>
    <border>
      <left style="thin">
        <color theme="1" tint="0.49983214819788202"/>
      </left>
      <right/>
      <top style="thin">
        <color theme="1" tint="0.49983214819788202"/>
      </top>
      <bottom style="thin">
        <color theme="1" tint="0.49983214819788202"/>
      </bottom>
      <diagonal/>
    </border>
    <border>
      <left style="medium">
        <color auto="1"/>
      </left>
      <right/>
      <top style="thin">
        <color auto="1"/>
      </top>
      <bottom style="thin">
        <color theme="0" tint="-0.24979400006103702"/>
      </bottom>
      <diagonal/>
    </border>
    <border>
      <left style="medium">
        <color auto="1"/>
      </left>
      <right/>
      <top style="thin">
        <color theme="0" tint="-0.24979400006103702"/>
      </top>
      <bottom style="thin">
        <color theme="0" tint="-0.24979400006103702"/>
      </bottom>
      <diagonal/>
    </border>
    <border>
      <left style="medium">
        <color auto="1"/>
      </left>
      <right/>
      <top style="thin">
        <color theme="0" tint="-0.14981536301767021"/>
      </top>
      <bottom style="thin">
        <color theme="0" tint="-0.14981536301767021"/>
      </bottom>
      <diagonal/>
    </border>
    <border>
      <left style="medium">
        <color auto="1"/>
      </left>
      <right/>
      <top style="medium">
        <color auto="1"/>
      </top>
      <bottom style="thin">
        <color theme="0" tint="-0.14981536301767021"/>
      </bottom>
      <diagonal/>
    </border>
    <border>
      <left style="medium">
        <color auto="1"/>
      </left>
      <right style="thin">
        <color auto="1"/>
      </right>
      <top/>
      <bottom/>
      <diagonal/>
    </border>
    <border>
      <left/>
      <right/>
      <top style="thin">
        <color theme="0" tint="-0.24967192602313304"/>
      </top>
      <bottom/>
      <diagonal/>
    </border>
    <border>
      <left style="thin">
        <color auto="1"/>
      </left>
      <right/>
      <top style="thin">
        <color theme="0" tint="-0.24967192602313304"/>
      </top>
      <bottom/>
      <diagonal/>
    </border>
    <border>
      <left style="thin">
        <color auto="1"/>
      </left>
      <right style="medium">
        <color auto="1"/>
      </right>
      <top style="thin">
        <color theme="0" tint="-0.24967192602313304"/>
      </top>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n">
        <color auto="1"/>
      </bottom>
      <diagonal/>
    </border>
    <border>
      <left/>
      <right/>
      <top style="medium">
        <color auto="1"/>
      </top>
      <bottom style="thin">
        <color theme="0" tint="-0.24979400006103702"/>
      </bottom>
      <diagonal/>
    </border>
    <border>
      <left style="thin">
        <color auto="1"/>
      </left>
      <right/>
      <top style="medium">
        <color auto="1"/>
      </top>
      <bottom style="thin">
        <color theme="0" tint="-0.24979400006103702"/>
      </bottom>
      <diagonal/>
    </border>
    <border>
      <left style="thin">
        <color auto="1"/>
      </left>
      <right style="medium">
        <color auto="1"/>
      </right>
      <top style="medium">
        <color auto="1"/>
      </top>
      <bottom style="thin">
        <color theme="0" tint="-0.24979400006103702"/>
      </bottom>
      <diagonal/>
    </border>
    <border>
      <left/>
      <right/>
      <top style="thin">
        <color theme="0" tint="-0.24967192602313304"/>
      </top>
      <bottom style="thin">
        <color auto="1"/>
      </bottom>
      <diagonal/>
    </border>
    <border>
      <left style="thin">
        <color auto="1"/>
      </left>
      <right/>
      <top style="thin">
        <color theme="0" tint="-0.24967192602313304"/>
      </top>
      <bottom style="thin">
        <color auto="1"/>
      </bottom>
      <diagonal/>
    </border>
    <border>
      <left style="thin">
        <color auto="1"/>
      </left>
      <right style="medium">
        <color auto="1"/>
      </right>
      <top style="thin">
        <color theme="0" tint="-0.24967192602313304"/>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theme="0" tint="-0.24967192602313304"/>
      </top>
      <bottom style="medium">
        <color auto="1"/>
      </bottom>
      <diagonal/>
    </border>
    <border>
      <left style="thin">
        <color auto="1"/>
      </left>
      <right/>
      <top style="thin">
        <color theme="0" tint="-0.24967192602313304"/>
      </top>
      <bottom style="medium">
        <color auto="1"/>
      </bottom>
      <diagonal/>
    </border>
    <border>
      <left style="thin">
        <color auto="1"/>
      </left>
      <right style="medium">
        <color auto="1"/>
      </right>
      <top style="thin">
        <color theme="0" tint="-0.24967192602313304"/>
      </top>
      <bottom style="medium">
        <color auto="1"/>
      </bottom>
      <diagonal/>
    </border>
    <border>
      <left/>
      <right/>
      <top style="thin">
        <color theme="0" tint="-0.14981536301767021"/>
      </top>
      <bottom style="thin">
        <color theme="0" tint="-0.24979400006103702"/>
      </bottom>
      <diagonal/>
    </border>
    <border>
      <left style="thin">
        <color auto="1"/>
      </left>
      <right style="thin">
        <color auto="1"/>
      </right>
      <top style="thin">
        <color auto="1"/>
      </top>
      <bottom/>
      <diagonal/>
    </border>
    <border>
      <left style="thin">
        <color auto="1"/>
      </left>
      <right style="thin">
        <color auto="1"/>
      </right>
      <top style="thin">
        <color theme="0" tint="-0.24967192602313304"/>
      </top>
      <bottom/>
      <diagonal/>
    </border>
    <border>
      <left style="medium">
        <color auto="1"/>
      </left>
      <right/>
      <top style="thin">
        <color theme="0" tint="-0.24967192602313304"/>
      </top>
      <bottom style="medium">
        <color auto="1"/>
      </bottom>
      <diagonal/>
    </border>
    <border>
      <left style="thin">
        <color auto="1"/>
      </left>
      <right style="thin">
        <color auto="1"/>
      </right>
      <top style="thin">
        <color theme="0" tint="-0.24967192602313304"/>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theme="0" tint="-0.24967192602313304"/>
      </top>
      <bottom style="thin">
        <color auto="1"/>
      </bottom>
      <diagonal/>
    </border>
    <border>
      <left style="thin">
        <color auto="1"/>
      </left>
      <right style="thin">
        <color auto="1"/>
      </right>
      <top style="thin">
        <color theme="0" tint="-0.24967192602313304"/>
      </top>
      <bottom style="thin">
        <color auto="1"/>
      </bottom>
      <diagonal/>
    </border>
    <border>
      <left style="thin">
        <color auto="1"/>
      </left>
      <right style="thin">
        <color auto="1"/>
      </right>
      <top style="medium">
        <color auto="1"/>
      </top>
      <bottom/>
      <diagonal/>
    </border>
    <border>
      <left style="thin">
        <color auto="1"/>
      </left>
      <right/>
      <top style="thin">
        <color theme="0" tint="-0.24979400006103702"/>
      </top>
      <bottom/>
      <diagonal/>
    </border>
    <border>
      <left style="thin">
        <color auto="1"/>
      </left>
      <right style="medium">
        <color auto="1"/>
      </right>
      <top style="thin">
        <color theme="0" tint="-0.24979400006103702"/>
      </top>
      <bottom/>
      <diagonal/>
    </border>
    <border>
      <left style="thin">
        <color auto="1"/>
      </left>
      <right style="thin">
        <color auto="1"/>
      </right>
      <top style="thin">
        <color theme="0" tint="-0.24979400006103702"/>
      </top>
      <bottom/>
      <diagonal/>
    </border>
    <border>
      <left style="medium">
        <color auto="1"/>
      </left>
      <right/>
      <top style="medium">
        <color auto="1"/>
      </top>
      <bottom style="thin">
        <color theme="0" tint="-0.14969328897976622"/>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medium">
        <color auto="1"/>
      </bottom>
      <diagonal/>
    </border>
    <border>
      <left style="medium">
        <color auto="1"/>
      </left>
      <right/>
      <top style="thin">
        <color theme="0" tint="-0.24979400006103702"/>
      </top>
      <bottom style="thin">
        <color auto="1"/>
      </bottom>
      <diagonal/>
    </border>
    <border>
      <left style="thin">
        <color auto="1"/>
      </left>
      <right/>
      <top style="thin">
        <color theme="0" tint="-0.24979400006103702"/>
      </top>
      <bottom style="thin">
        <color auto="1"/>
      </bottom>
      <diagonal/>
    </border>
    <border>
      <left style="thin">
        <color auto="1"/>
      </left>
      <right style="medium">
        <color auto="1"/>
      </right>
      <top style="thin">
        <color theme="0" tint="-0.24979400006103702"/>
      </top>
      <bottom style="thin">
        <color auto="1"/>
      </bottom>
      <diagonal/>
    </border>
    <border>
      <left style="medium">
        <color auto="1"/>
      </left>
      <right/>
      <top style="thin">
        <color theme="0" tint="-0.14981536301767021"/>
      </top>
      <bottom/>
      <diagonal/>
    </border>
    <border>
      <left style="thin">
        <color auto="1"/>
      </left>
      <right/>
      <top style="thin">
        <color theme="0" tint="-0.14981536301767021"/>
      </top>
      <bottom/>
      <diagonal/>
    </border>
    <border>
      <left style="thin">
        <color auto="1"/>
      </left>
      <right style="medium">
        <color auto="1"/>
      </right>
      <top style="thin">
        <color theme="0" tint="-0.14981536301767021"/>
      </top>
      <bottom/>
      <diagonal/>
    </border>
    <border>
      <left style="medium">
        <color auto="1"/>
      </left>
      <right/>
      <top style="thin">
        <color theme="0" tint="-0.24979400006103702"/>
      </top>
      <bottom style="medium">
        <color auto="1"/>
      </bottom>
      <diagonal/>
    </border>
    <border>
      <left style="thin">
        <color auto="1"/>
      </left>
      <right/>
      <top style="thin">
        <color theme="0" tint="-0.24979400006103702"/>
      </top>
      <bottom style="medium">
        <color auto="1"/>
      </bottom>
      <diagonal/>
    </border>
    <border>
      <left style="thin">
        <color auto="1"/>
      </left>
      <right style="medium">
        <color auto="1"/>
      </right>
      <top style="thin">
        <color theme="0" tint="-0.24979400006103702"/>
      </top>
      <bottom style="medium">
        <color auto="1"/>
      </bottom>
      <diagonal/>
    </border>
    <border>
      <left style="thin">
        <color theme="1" tint="0.49983214819788202"/>
      </left>
      <right style="thin">
        <color theme="1" tint="0.49983214819788202"/>
      </right>
      <top style="thin">
        <color theme="1" tint="0.49983214819788202"/>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style="thin">
        <color theme="1" tint="0.49971007415997803"/>
      </left>
      <right/>
      <top style="thin">
        <color theme="1" tint="0.49971007415997803"/>
      </top>
      <bottom/>
      <diagonal/>
    </border>
    <border>
      <left style="thin">
        <color theme="1" tint="0.49971007415997803"/>
      </left>
      <right/>
      <top/>
      <bottom/>
      <diagonal/>
    </border>
    <border>
      <left style="thin">
        <color theme="1" tint="0.49971007415997803"/>
      </left>
      <right/>
      <top/>
      <bottom style="thin">
        <color theme="1" tint="0.49971007415997803"/>
      </bottom>
      <diagonal/>
    </border>
    <border>
      <left/>
      <right style="medium">
        <color auto="1"/>
      </right>
      <top/>
      <bottom style="medium">
        <color auto="1"/>
      </bottom>
      <diagonal/>
    </border>
    <border>
      <left/>
      <right style="medium">
        <color auto="1"/>
      </right>
      <top style="medium">
        <color auto="1"/>
      </top>
      <bottom style="thin">
        <color auto="1"/>
      </bottom>
      <diagonal/>
    </border>
    <border>
      <left style="thin">
        <color theme="1" tint="0.49983214819788202"/>
      </left>
      <right style="thin">
        <color theme="1" tint="0.49983214819788202"/>
      </right>
      <top style="thin">
        <color theme="1" tint="0.49983214819788202"/>
      </top>
      <bottom/>
      <diagonal/>
    </border>
    <border>
      <left style="thin">
        <color theme="1" tint="0.49983214819788202"/>
      </left>
      <right style="thin">
        <color theme="1" tint="0.49983214819788202"/>
      </right>
      <top/>
      <bottom style="thin">
        <color theme="1" tint="0.49983214819788202"/>
      </bottom>
      <diagonal/>
    </border>
    <border>
      <left/>
      <right style="medium">
        <color auto="1"/>
      </right>
      <top style="thin">
        <color auto="1"/>
      </top>
      <bottom style="thin">
        <color auto="1"/>
      </bottom>
      <diagonal/>
    </border>
    <border>
      <left style="thin">
        <color theme="1" tint="0.49971007415997803"/>
      </left>
      <right style="thin">
        <color theme="1" tint="0.49971007415997803"/>
      </right>
      <top/>
      <bottom style="thin">
        <color theme="1" tint="0.49971007415997803"/>
      </bottom>
      <diagonal/>
    </border>
    <border>
      <left style="thin">
        <color rgb="FF000000"/>
      </left>
      <right/>
      <top style="thin">
        <color rgb="FF000000"/>
      </top>
      <bottom/>
      <diagonal/>
    </border>
    <border>
      <left style="thin">
        <color rgb="FF000000"/>
      </left>
      <right style="thin">
        <color auto="1"/>
      </right>
      <top style="thin">
        <color auto="1"/>
      </top>
      <bottom/>
      <diagonal/>
    </border>
    <border>
      <left style="thin">
        <color rgb="FF000000"/>
      </left>
      <right style="thin">
        <color auto="1"/>
      </right>
      <top style="thin">
        <color auto="1"/>
      </top>
      <bottom style="thin">
        <color auto="1"/>
      </bottom>
      <diagonal/>
    </border>
  </borders>
  <cellStyleXfs count="12">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81" fillId="0" borderId="0" applyFont="0" applyFill="0" applyBorder="0" applyAlignment="0" applyProtection="0"/>
    <xf numFmtId="0" fontId="12" fillId="0" borderId="0"/>
    <xf numFmtId="167" fontId="19" fillId="0" borderId="0"/>
    <xf numFmtId="0" fontId="12" fillId="0" borderId="0"/>
    <xf numFmtId="0" fontId="43" fillId="0" borderId="0" applyNumberFormat="0" applyFill="0" applyBorder="0">
      <protection locked="0"/>
    </xf>
    <xf numFmtId="43" fontId="81" fillId="0" borderId="0" applyFont="0" applyFill="0" applyBorder="0" applyAlignment="0" applyProtection="0"/>
  </cellStyleXfs>
  <cellXfs count="859">
    <xf numFmtId="0" fontId="0" fillId="0" borderId="0" xfId="0"/>
    <xf numFmtId="0" fontId="13" fillId="0" borderId="0" xfId="0" applyFont="1"/>
    <xf numFmtId="0" fontId="3" fillId="0" borderId="0" xfId="0" applyFont="1"/>
    <xf numFmtId="167" fontId="21" fillId="0" borderId="1" xfId="8" applyFont="1" applyBorder="1" applyAlignment="1">
      <alignment horizontal="center" vertical="center"/>
    </xf>
    <xf numFmtId="0" fontId="21" fillId="0" borderId="0" xfId="9" quotePrefix="1" applyFont="1" applyAlignment="1">
      <alignment horizontal="center" vertical="center" wrapText="1"/>
    </xf>
    <xf numFmtId="0" fontId="30" fillId="0" borderId="0" xfId="0" applyFont="1"/>
    <xf numFmtId="0" fontId="3" fillId="0" borderId="2" xfId="0" applyFont="1" applyBorder="1" applyAlignment="1">
      <alignment horizontal="left" vertical="center" wrapText="1"/>
    </xf>
    <xf numFmtId="0" fontId="21" fillId="0" borderId="0" xfId="0" applyFont="1" applyAlignment="1">
      <alignment horizont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5" xfId="0" applyFont="1" applyFill="1" applyBorder="1" applyAlignment="1">
      <alignment horizontal="center" vertical="center"/>
    </xf>
    <xf numFmtId="0" fontId="21" fillId="2" borderId="6" xfId="0" quotePrefix="1" applyFont="1" applyFill="1" applyBorder="1" applyAlignment="1">
      <alignment horizontal="center" vertical="center" wrapText="1"/>
    </xf>
    <xf numFmtId="0" fontId="21" fillId="2" borderId="3" xfId="9" quotePrefix="1" applyFont="1" applyFill="1" applyBorder="1" applyAlignment="1">
      <alignment horizontal="center" vertical="center" wrapText="1"/>
    </xf>
    <xf numFmtId="0" fontId="21" fillId="2" borderId="4" xfId="9" quotePrefix="1" applyFont="1" applyFill="1" applyBorder="1" applyAlignment="1">
      <alignment horizontal="center" vertical="center" wrapText="1"/>
    </xf>
    <xf numFmtId="0" fontId="21" fillId="2" borderId="5" xfId="9" quotePrefix="1" applyFont="1" applyFill="1" applyBorder="1" applyAlignment="1">
      <alignment horizontal="center" vertical="center" wrapText="1"/>
    </xf>
    <xf numFmtId="49" fontId="0" fillId="0" borderId="0" xfId="0" applyNumberFormat="1"/>
    <xf numFmtId="0" fontId="21" fillId="2" borderId="7" xfId="9" quotePrefix="1" applyFont="1" applyFill="1" applyBorder="1" applyAlignment="1">
      <alignment horizontal="center" vertical="center" wrapText="1"/>
    </xf>
    <xf numFmtId="0" fontId="21" fillId="2" borderId="8" xfId="9" quotePrefix="1" applyFont="1" applyFill="1" applyBorder="1" applyAlignment="1">
      <alignment horizontal="center" vertical="center" wrapText="1"/>
    </xf>
    <xf numFmtId="0" fontId="21" fillId="2" borderId="9" xfId="9" quotePrefix="1" applyFont="1" applyFill="1" applyBorder="1" applyAlignment="1">
      <alignment horizontal="center" vertical="center" wrapText="1"/>
    </xf>
    <xf numFmtId="0" fontId="6" fillId="0" borderId="0" xfId="0" applyFont="1"/>
    <xf numFmtId="49" fontId="3" fillId="0" borderId="0" xfId="0" applyNumberFormat="1" applyFont="1"/>
    <xf numFmtId="38" fontId="3" fillId="0" borderId="0" xfId="0" applyNumberFormat="1" applyFont="1"/>
    <xf numFmtId="0" fontId="15" fillId="0" borderId="0" xfId="0" applyFont="1" applyAlignment="1">
      <alignment horizontal="right"/>
    </xf>
    <xf numFmtId="0" fontId="22" fillId="0" borderId="0" xfId="0" applyFont="1" applyAlignment="1">
      <alignment horizontal="left" vertical="center" wrapText="1"/>
    </xf>
    <xf numFmtId="0" fontId="18" fillId="2" borderId="10" xfId="0" applyFont="1" applyFill="1" applyBorder="1"/>
    <xf numFmtId="0" fontId="25" fillId="2" borderId="11" xfId="0" applyFont="1" applyFill="1" applyBorder="1"/>
    <xf numFmtId="0" fontId="18" fillId="0" borderId="0" xfId="0" applyFont="1"/>
    <xf numFmtId="0" fontId="17" fillId="0" borderId="0" xfId="0" applyFont="1"/>
    <xf numFmtId="0" fontId="28" fillId="0" borderId="0" xfId="0" applyFont="1"/>
    <xf numFmtId="0" fontId="9" fillId="0" borderId="0" xfId="0" quotePrefix="1" applyFont="1"/>
    <xf numFmtId="0" fontId="8" fillId="0" borderId="0" xfId="0" applyFont="1" applyAlignment="1">
      <alignment wrapText="1"/>
    </xf>
    <xf numFmtId="0" fontId="8" fillId="0" borderId="0" xfId="0" applyFont="1"/>
    <xf numFmtId="0" fontId="8" fillId="0" borderId="0" xfId="0" applyFont="1" applyAlignment="1">
      <alignment horizontal="left" vertical="top" wrapText="1"/>
    </xf>
    <xf numFmtId="167" fontId="20" fillId="0" borderId="12" xfId="8" applyFont="1" applyBorder="1" applyAlignment="1">
      <alignment horizontal="center"/>
    </xf>
    <xf numFmtId="0" fontId="26" fillId="2" borderId="13" xfId="0" applyFont="1" applyFill="1" applyBorder="1" applyAlignment="1" applyProtection="1">
      <alignment horizontal="center"/>
      <protection hidden="1"/>
    </xf>
    <xf numFmtId="0" fontId="26" fillId="2" borderId="14" xfId="0" applyFont="1" applyFill="1" applyBorder="1" applyAlignment="1" applyProtection="1">
      <alignment horizontal="center"/>
      <protection hidden="1"/>
    </xf>
    <xf numFmtId="0" fontId="26" fillId="2" borderId="15" xfId="0" applyFont="1" applyFill="1" applyBorder="1" applyAlignment="1" applyProtection="1">
      <alignment horizontal="center"/>
      <protection hidden="1"/>
    </xf>
    <xf numFmtId="0" fontId="24" fillId="2" borderId="16" xfId="0" applyFont="1" applyFill="1" applyBorder="1" applyAlignment="1" applyProtection="1">
      <alignment horizontal="center" vertical="center"/>
      <protection hidden="1"/>
    </xf>
    <xf numFmtId="0" fontId="24" fillId="2" borderId="17" xfId="0" applyFont="1" applyFill="1" applyBorder="1" applyAlignment="1">
      <alignment horizontal="center" vertical="center"/>
    </xf>
    <xf numFmtId="0" fontId="24" fillId="2" borderId="0" xfId="0" applyFont="1" applyFill="1" applyAlignment="1">
      <alignment horizontal="center" vertical="center"/>
    </xf>
    <xf numFmtId="0" fontId="26" fillId="2" borderId="18" xfId="0" applyFont="1" applyFill="1" applyBorder="1" applyAlignment="1" applyProtection="1">
      <alignment horizontal="center"/>
      <protection hidden="1"/>
    </xf>
    <xf numFmtId="0" fontId="18" fillId="2" borderId="19" xfId="0" applyFont="1" applyFill="1" applyBorder="1"/>
    <xf numFmtId="0" fontId="18" fillId="2" borderId="20" xfId="0" applyFont="1" applyFill="1" applyBorder="1"/>
    <xf numFmtId="0" fontId="24" fillId="2" borderId="21" xfId="0" applyFont="1" applyFill="1" applyBorder="1" applyAlignment="1">
      <alignment horizontal="center" vertical="center"/>
    </xf>
    <xf numFmtId="168" fontId="26" fillId="2" borderId="22" xfId="0" applyNumberFormat="1" applyFont="1" applyFill="1" applyBorder="1"/>
    <xf numFmtId="0" fontId="25" fillId="2" borderId="23" xfId="0" applyFont="1" applyFill="1" applyBorder="1" applyAlignment="1">
      <alignment horizontal="center"/>
    </xf>
    <xf numFmtId="0" fontId="25" fillId="2" borderId="24" xfId="0" applyFont="1" applyFill="1" applyBorder="1" applyAlignment="1">
      <alignment horizontal="center"/>
    </xf>
    <xf numFmtId="0" fontId="25" fillId="2" borderId="11" xfId="0" applyFont="1" applyFill="1" applyBorder="1" applyAlignment="1">
      <alignment horizontal="center"/>
    </xf>
    <xf numFmtId="0" fontId="25" fillId="2" borderId="13" xfId="0" applyFont="1" applyFill="1" applyBorder="1" applyAlignment="1">
      <alignment horizontal="center"/>
    </xf>
    <xf numFmtId="0" fontId="25" fillId="2" borderId="25" xfId="0" applyFont="1" applyFill="1" applyBorder="1" applyAlignment="1">
      <alignment horizontal="center" wrapText="1"/>
    </xf>
    <xf numFmtId="0" fontId="16" fillId="2" borderId="23" xfId="0" applyFont="1" applyFill="1" applyBorder="1" applyAlignment="1">
      <alignment horizontal="center"/>
    </xf>
    <xf numFmtId="0" fontId="16" fillId="2" borderId="11" xfId="0" applyFont="1" applyFill="1" applyBorder="1" applyAlignment="1">
      <alignment horizontal="center"/>
    </xf>
    <xf numFmtId="0" fontId="16" fillId="2" borderId="24" xfId="0" applyFont="1" applyFill="1" applyBorder="1" applyAlignment="1">
      <alignment horizontal="center"/>
    </xf>
    <xf numFmtId="49" fontId="16" fillId="2" borderId="23" xfId="0" applyNumberFormat="1" applyFont="1" applyFill="1" applyBorder="1" applyAlignment="1">
      <alignment horizontal="center"/>
    </xf>
    <xf numFmtId="167" fontId="21" fillId="0" borderId="12" xfId="8" quotePrefix="1" applyFont="1" applyBorder="1" applyAlignment="1">
      <alignment horizontal="center" vertical="center"/>
    </xf>
    <xf numFmtId="0" fontId="30" fillId="0" borderId="0" xfId="0" applyFont="1" applyAlignment="1">
      <alignment horizontal="right"/>
    </xf>
    <xf numFmtId="38" fontId="17" fillId="2" borderId="18" xfId="0" applyNumberFormat="1" applyFont="1" applyFill="1" applyBorder="1"/>
    <xf numFmtId="38" fontId="17" fillId="2" borderId="26" xfId="0" applyNumberFormat="1" applyFont="1" applyFill="1" applyBorder="1"/>
    <xf numFmtId="38" fontId="17" fillId="2" borderId="27" xfId="0" applyNumberFormat="1" applyFont="1" applyFill="1" applyBorder="1"/>
    <xf numFmtId="38" fontId="17" fillId="2" borderId="28" xfId="0" applyNumberFormat="1" applyFont="1" applyFill="1" applyBorder="1"/>
    <xf numFmtId="38" fontId="17" fillId="2" borderId="0" xfId="0" applyNumberFormat="1" applyFont="1" applyFill="1"/>
    <xf numFmtId="38" fontId="17" fillId="2" borderId="22" xfId="0" applyNumberFormat="1" applyFont="1" applyFill="1" applyBorder="1"/>
    <xf numFmtId="38" fontId="17" fillId="2" borderId="29" xfId="0" applyNumberFormat="1" applyFont="1" applyFill="1" applyBorder="1"/>
    <xf numFmtId="38" fontId="17" fillId="2" borderId="30" xfId="0" applyNumberFormat="1" applyFont="1" applyFill="1" applyBorder="1"/>
    <xf numFmtId="168" fontId="26" fillId="2" borderId="0" xfId="0" applyNumberFormat="1" applyFont="1" applyFill="1"/>
    <xf numFmtId="38" fontId="26" fillId="3" borderId="31" xfId="0" applyNumberFormat="1" applyFont="1" applyFill="1" applyBorder="1"/>
    <xf numFmtId="38" fontId="26" fillId="3" borderId="32" xfId="0" applyNumberFormat="1" applyFont="1" applyFill="1" applyBorder="1"/>
    <xf numFmtId="38" fontId="26" fillId="3" borderId="21" xfId="0" applyNumberFormat="1" applyFont="1" applyFill="1" applyBorder="1"/>
    <xf numFmtId="38" fontId="26" fillId="3" borderId="13" xfId="0" applyNumberFormat="1" applyFont="1" applyFill="1" applyBorder="1"/>
    <xf numFmtId="38" fontId="26" fillId="3" borderId="14" xfId="0" applyNumberFormat="1" applyFont="1" applyFill="1" applyBorder="1"/>
    <xf numFmtId="38" fontId="26" fillId="3" borderId="15" xfId="0" applyNumberFormat="1" applyFont="1" applyFill="1" applyBorder="1"/>
    <xf numFmtId="166" fontId="26" fillId="3" borderId="13" xfId="6" applyNumberFormat="1" applyFont="1" applyFill="1" applyBorder="1" applyAlignment="1" applyProtection="1">
      <alignment horizontal="right"/>
    </xf>
    <xf numFmtId="166" fontId="26" fillId="3" borderId="14" xfId="6" applyNumberFormat="1" applyFont="1" applyFill="1" applyBorder="1" applyAlignment="1" applyProtection="1">
      <alignment horizontal="right"/>
    </xf>
    <xf numFmtId="166" fontId="26" fillId="3" borderId="15" xfId="6" applyNumberFormat="1" applyFont="1" applyFill="1" applyBorder="1" applyAlignment="1" applyProtection="1">
      <alignment horizontal="right"/>
    </xf>
    <xf numFmtId="166" fontId="26" fillId="3" borderId="24" xfId="6" applyNumberFormat="1" applyFont="1" applyFill="1" applyBorder="1" applyAlignment="1" applyProtection="1">
      <alignment horizontal="right"/>
    </xf>
    <xf numFmtId="166" fontId="26" fillId="3" borderId="33" xfId="6" applyNumberFormat="1" applyFont="1" applyFill="1" applyBorder="1" applyAlignment="1" applyProtection="1">
      <alignment horizontal="right"/>
    </xf>
    <xf numFmtId="166" fontId="26" fillId="3" borderId="34" xfId="6" applyNumberFormat="1" applyFont="1" applyFill="1" applyBorder="1" applyAlignment="1" applyProtection="1">
      <alignment horizontal="right"/>
    </xf>
    <xf numFmtId="0" fontId="21" fillId="4" borderId="2" xfId="9" quotePrefix="1" applyFont="1" applyFill="1" applyBorder="1" applyAlignment="1">
      <alignment horizontal="center" vertical="center" wrapText="1"/>
    </xf>
    <xf numFmtId="0" fontId="21" fillId="4" borderId="35" xfId="9" quotePrefix="1" applyFont="1" applyFill="1" applyBorder="1" applyAlignment="1">
      <alignment horizontal="center" vertical="center" wrapText="1"/>
    </xf>
    <xf numFmtId="0" fontId="21" fillId="4" borderId="9" xfId="9" quotePrefix="1" applyFont="1" applyFill="1" applyBorder="1" applyAlignment="1">
      <alignment horizontal="center" vertical="center" wrapText="1"/>
    </xf>
    <xf numFmtId="0" fontId="21" fillId="4" borderId="0" xfId="9" quotePrefix="1" applyFont="1" applyFill="1" applyAlignment="1">
      <alignment horizontal="center" vertical="center" wrapText="1"/>
    </xf>
    <xf numFmtId="0" fontId="21" fillId="4" borderId="17" xfId="9" quotePrefix="1" applyFont="1" applyFill="1" applyBorder="1" applyAlignment="1">
      <alignment horizontal="center" vertical="center" wrapText="1"/>
    </xf>
    <xf numFmtId="0" fontId="21" fillId="4" borderId="5" xfId="9" quotePrefix="1" applyFont="1" applyFill="1" applyBorder="1" applyAlignment="1">
      <alignment horizontal="center" vertical="center" wrapText="1"/>
    </xf>
    <xf numFmtId="0" fontId="38" fillId="0" borderId="0" xfId="0" applyFont="1"/>
    <xf numFmtId="0" fontId="25" fillId="2" borderId="31" xfId="0" applyFont="1" applyFill="1" applyBorder="1"/>
    <xf numFmtId="0" fontId="18" fillId="5" borderId="36" xfId="0" applyFont="1" applyFill="1" applyBorder="1"/>
    <xf numFmtId="0" fontId="25" fillId="5" borderId="36" xfId="0" applyFont="1" applyFill="1" applyBorder="1"/>
    <xf numFmtId="0" fontId="18" fillId="5" borderId="37" xfId="0" applyFont="1" applyFill="1" applyBorder="1" applyAlignment="1">
      <alignment wrapText="1"/>
    </xf>
    <xf numFmtId="0" fontId="25" fillId="6" borderId="11" xfId="0" applyFont="1" applyFill="1" applyBorder="1"/>
    <xf numFmtId="0" fontId="25" fillId="5" borderId="38" xfId="0" applyFont="1" applyFill="1" applyBorder="1"/>
    <xf numFmtId="0" fontId="18" fillId="5" borderId="38" xfId="0" applyFont="1" applyFill="1" applyBorder="1"/>
    <xf numFmtId="0" fontId="25" fillId="6" borderId="11" xfId="0" applyFont="1" applyFill="1" applyBorder="1" applyAlignment="1">
      <alignment wrapText="1"/>
    </xf>
    <xf numFmtId="49" fontId="25" fillId="2" borderId="39" xfId="0" applyNumberFormat="1" applyFont="1" applyFill="1" applyBorder="1"/>
    <xf numFmtId="0" fontId="25" fillId="2" borderId="39" xfId="0" quotePrefix="1" applyFont="1" applyFill="1" applyBorder="1"/>
    <xf numFmtId="49" fontId="25" fillId="2" borderId="39" xfId="0" applyNumberFormat="1" applyFont="1" applyFill="1" applyBorder="1" applyAlignment="1">
      <alignment horizontal="left"/>
    </xf>
    <xf numFmtId="0" fontId="18" fillId="5" borderId="38" xfId="0" applyFont="1" applyFill="1" applyBorder="1" applyAlignment="1">
      <alignment wrapText="1"/>
    </xf>
    <xf numFmtId="0" fontId="25" fillId="5" borderId="38" xfId="0" applyFont="1" applyFill="1" applyBorder="1" applyAlignment="1">
      <alignment wrapText="1"/>
    </xf>
    <xf numFmtId="0" fontId="25" fillId="5" borderId="37" xfId="0" applyFont="1" applyFill="1" applyBorder="1" applyAlignment="1">
      <alignment wrapText="1"/>
    </xf>
    <xf numFmtId="0" fontId="18" fillId="5" borderId="19" xfId="0" applyFont="1" applyFill="1" applyBorder="1"/>
    <xf numFmtId="0" fontId="25" fillId="6" borderId="24" xfId="0" applyFont="1" applyFill="1" applyBorder="1"/>
    <xf numFmtId="0" fontId="18" fillId="5" borderId="39" xfId="0" quotePrefix="1" applyFont="1" applyFill="1" applyBorder="1"/>
    <xf numFmtId="167" fontId="21" fillId="0" borderId="40" xfId="8" quotePrefix="1" applyFont="1" applyBorder="1" applyAlignment="1">
      <alignment horizontal="center" vertical="center"/>
    </xf>
    <xf numFmtId="0" fontId="18" fillId="2" borderId="41" xfId="0" quotePrefix="1" applyFont="1" applyFill="1" applyBorder="1" applyAlignment="1">
      <alignment wrapText="1"/>
    </xf>
    <xf numFmtId="0" fontId="25" fillId="2" borderId="13" xfId="0" applyFont="1" applyFill="1" applyBorder="1" applyAlignment="1">
      <alignment horizontal="center" wrapText="1"/>
    </xf>
    <xf numFmtId="0" fontId="18" fillId="2" borderId="42" xfId="0" quotePrefix="1" applyFont="1" applyFill="1" applyBorder="1" applyAlignment="1">
      <alignment wrapText="1"/>
    </xf>
    <xf numFmtId="0" fontId="18" fillId="2" borderId="43" xfId="0" quotePrefix="1" applyFont="1" applyFill="1" applyBorder="1" applyAlignment="1">
      <alignment wrapText="1"/>
    </xf>
    <xf numFmtId="0" fontId="18" fillId="2" borderId="44" xfId="0" quotePrefix="1" applyFont="1" applyFill="1" applyBorder="1" applyAlignment="1">
      <alignment wrapText="1"/>
    </xf>
    <xf numFmtId="0" fontId="18" fillId="2" borderId="11" xfId="0" quotePrefix="1" applyFont="1" applyFill="1" applyBorder="1" applyAlignment="1">
      <alignment wrapText="1"/>
    </xf>
    <xf numFmtId="0" fontId="18" fillId="2" borderId="44" xfId="0" quotePrefix="1" applyFont="1" applyFill="1" applyBorder="1"/>
    <xf numFmtId="167" fontId="21" fillId="0" borderId="45" xfId="8" quotePrefix="1" applyFont="1" applyBorder="1" applyAlignment="1">
      <alignment horizontal="center" vertical="center"/>
    </xf>
    <xf numFmtId="167" fontId="21" fillId="0" borderId="46" xfId="8" quotePrefix="1" applyFont="1" applyBorder="1" applyAlignment="1">
      <alignment horizontal="center" vertical="center"/>
    </xf>
    <xf numFmtId="0" fontId="18" fillId="6" borderId="23" xfId="0" quotePrefix="1" applyFont="1" applyFill="1" applyBorder="1" applyAlignment="1">
      <alignment wrapText="1"/>
    </xf>
    <xf numFmtId="0" fontId="18" fillId="6" borderId="44" xfId="0" quotePrefix="1" applyFont="1" applyFill="1" applyBorder="1" applyAlignment="1">
      <alignment wrapText="1"/>
    </xf>
    <xf numFmtId="0" fontId="18" fillId="6" borderId="25" xfId="0" quotePrefix="1" applyFont="1" applyFill="1" applyBorder="1" applyAlignment="1">
      <alignment wrapText="1"/>
    </xf>
    <xf numFmtId="49" fontId="16" fillId="2" borderId="24" xfId="0" applyNumberFormat="1" applyFont="1" applyFill="1" applyBorder="1" applyAlignment="1">
      <alignment horizontal="center"/>
    </xf>
    <xf numFmtId="0" fontId="26" fillId="2" borderId="13" xfId="0" applyFont="1" applyFill="1" applyBorder="1" applyAlignment="1" applyProtection="1">
      <alignment horizontal="center" vertical="center"/>
      <protection hidden="1"/>
    </xf>
    <xf numFmtId="0" fontId="26" fillId="2" borderId="14" xfId="0" applyFont="1" applyFill="1" applyBorder="1" applyAlignment="1" applyProtection="1">
      <alignment horizontal="center" vertical="center"/>
      <protection hidden="1"/>
    </xf>
    <xf numFmtId="0" fontId="26" fillId="2" borderId="15" xfId="0" applyFont="1" applyFill="1" applyBorder="1" applyAlignment="1" applyProtection="1">
      <alignment horizontal="center" vertical="center"/>
      <protection hidden="1"/>
    </xf>
    <xf numFmtId="0" fontId="26" fillId="2" borderId="18" xfId="0" applyFont="1" applyFill="1" applyBorder="1" applyAlignment="1" applyProtection="1">
      <alignment horizontal="center" vertical="center"/>
      <protection hidden="1"/>
    </xf>
    <xf numFmtId="0" fontId="21" fillId="2" borderId="47" xfId="9" quotePrefix="1" applyFont="1" applyFill="1" applyBorder="1" applyAlignment="1">
      <alignment horizontal="center" vertical="center" wrapText="1"/>
    </xf>
    <xf numFmtId="0" fontId="25" fillId="5" borderId="11" xfId="0" applyFont="1" applyFill="1" applyBorder="1" applyAlignment="1">
      <alignment horizontal="left" indent="1"/>
    </xf>
    <xf numFmtId="0" fontId="23" fillId="5" borderId="11" xfId="0" applyFont="1" applyFill="1" applyBorder="1" applyAlignment="1">
      <alignment horizontal="left" wrapText="1" indent="1"/>
    </xf>
    <xf numFmtId="49" fontId="16" fillId="0" borderId="48" xfId="0" applyNumberFormat="1" applyFont="1" applyBorder="1" applyAlignment="1">
      <alignment horizontal="center"/>
    </xf>
    <xf numFmtId="166" fontId="26" fillId="0" borderId="48" xfId="6" applyNumberFormat="1" applyFont="1" applyFill="1" applyBorder="1" applyAlignment="1" applyProtection="1">
      <alignment horizontal="right"/>
    </xf>
    <xf numFmtId="49" fontId="18" fillId="5" borderId="43" xfId="0" applyNumberFormat="1" applyFont="1" applyFill="1" applyBorder="1" applyAlignment="1">
      <alignment horizontal="left" indent="1"/>
    </xf>
    <xf numFmtId="49" fontId="18" fillId="5" borderId="49" xfId="0" applyNumberFormat="1" applyFont="1" applyFill="1" applyBorder="1" applyAlignment="1">
      <alignment horizontal="left" indent="1"/>
    </xf>
    <xf numFmtId="49" fontId="18" fillId="5" borderId="50" xfId="0" applyNumberFormat="1" applyFont="1" applyFill="1" applyBorder="1" applyAlignment="1">
      <alignment horizontal="left" indent="1"/>
    </xf>
    <xf numFmtId="49" fontId="18" fillId="5" borderId="51" xfId="0" applyNumberFormat="1" applyFont="1" applyFill="1" applyBorder="1" applyAlignment="1">
      <alignment horizontal="left" indent="1"/>
    </xf>
    <xf numFmtId="49" fontId="18" fillId="5" borderId="43" xfId="0" applyNumberFormat="1" applyFont="1" applyFill="1" applyBorder="1" applyAlignment="1">
      <alignment horizontal="left" wrapText="1" indent="1"/>
    </xf>
    <xf numFmtId="49" fontId="18" fillId="5" borderId="52" xfId="0" applyNumberFormat="1" applyFont="1" applyFill="1" applyBorder="1" applyAlignment="1">
      <alignment horizontal="left" indent="1"/>
    </xf>
    <xf numFmtId="0" fontId="25" fillId="5" borderId="43" xfId="0" applyFont="1" applyFill="1" applyBorder="1" applyAlignment="1">
      <alignment horizontal="left" indent="1"/>
    </xf>
    <xf numFmtId="0" fontId="18" fillId="5" borderId="43" xfId="0" quotePrefix="1" applyFont="1" applyFill="1" applyBorder="1" applyAlignment="1">
      <alignment horizontal="left" wrapText="1" indent="1"/>
    </xf>
    <xf numFmtId="0" fontId="25" fillId="5" borderId="53" xfId="0" quotePrefix="1" applyFont="1" applyFill="1" applyBorder="1" applyAlignment="1">
      <alignment horizontal="left" indent="1"/>
    </xf>
    <xf numFmtId="0" fontId="25" fillId="5" borderId="54" xfId="0" applyFont="1" applyFill="1" applyBorder="1" applyAlignment="1">
      <alignment horizontal="left" indent="1"/>
    </xf>
    <xf numFmtId="49" fontId="28" fillId="5" borderId="50" xfId="0" applyNumberFormat="1" applyFont="1" applyFill="1" applyBorder="1" applyAlignment="1">
      <alignment horizontal="left" wrapText="1" indent="1"/>
    </xf>
    <xf numFmtId="0" fontId="25" fillId="5" borderId="55" xfId="0" applyFont="1" applyFill="1" applyBorder="1" applyAlignment="1">
      <alignment horizontal="left" wrapText="1" indent="1"/>
    </xf>
    <xf numFmtId="0" fontId="17" fillId="5" borderId="55" xfId="0" quotePrefix="1" applyFont="1" applyFill="1" applyBorder="1" applyAlignment="1">
      <alignment horizontal="left" indent="3"/>
    </xf>
    <xf numFmtId="0" fontId="17" fillId="5" borderId="54" xfId="0" quotePrefix="1" applyFont="1" applyFill="1" applyBorder="1" applyAlignment="1">
      <alignment horizontal="left" indent="3"/>
    </xf>
    <xf numFmtId="49" fontId="17" fillId="5" borderId="25" xfId="0" quotePrefix="1" applyNumberFormat="1" applyFont="1" applyFill="1" applyBorder="1" applyAlignment="1">
      <alignment horizontal="left" wrapText="1" indent="3"/>
    </xf>
    <xf numFmtId="0" fontId="17" fillId="5" borderId="54" xfId="0" quotePrefix="1" applyFont="1" applyFill="1" applyBorder="1" applyAlignment="1">
      <alignment horizontal="left" wrapText="1" indent="3"/>
    </xf>
    <xf numFmtId="0" fontId="18" fillId="2" borderId="56" xfId="0" quotePrefix="1" applyFont="1" applyFill="1" applyBorder="1" applyAlignment="1">
      <alignment wrapText="1"/>
    </xf>
    <xf numFmtId="167" fontId="21" fillId="0" borderId="57" xfId="8" quotePrefix="1" applyFont="1" applyBorder="1" applyAlignment="1">
      <alignment horizontal="center" vertical="center"/>
    </xf>
    <xf numFmtId="0" fontId="18" fillId="2" borderId="38" xfId="0" quotePrefix="1" applyFont="1" applyFill="1" applyBorder="1" applyAlignment="1">
      <alignment wrapText="1"/>
    </xf>
    <xf numFmtId="0" fontId="16" fillId="2" borderId="23" xfId="0" quotePrefix="1" applyFont="1" applyFill="1" applyBorder="1" applyAlignment="1">
      <alignment wrapText="1"/>
    </xf>
    <xf numFmtId="0" fontId="18" fillId="2" borderId="43" xfId="0" quotePrefix="1" applyFont="1" applyFill="1" applyBorder="1"/>
    <xf numFmtId="0" fontId="18" fillId="2" borderId="58" xfId="0" quotePrefix="1" applyFont="1" applyFill="1" applyBorder="1"/>
    <xf numFmtId="0" fontId="25" fillId="2" borderId="25" xfId="0" quotePrefix="1" applyFont="1" applyFill="1" applyBorder="1"/>
    <xf numFmtId="0" fontId="13" fillId="0" borderId="59" xfId="0" applyFont="1" applyBorder="1"/>
    <xf numFmtId="167" fontId="21" fillId="0" borderId="0" xfId="8" quotePrefix="1" applyFont="1" applyAlignment="1">
      <alignment horizontal="center" vertical="center"/>
    </xf>
    <xf numFmtId="167" fontId="42" fillId="0" borderId="60" xfId="8" quotePrefix="1" applyFont="1" applyBorder="1" applyAlignment="1">
      <alignment horizontal="center" vertical="center"/>
    </xf>
    <xf numFmtId="0" fontId="13" fillId="6" borderId="17" xfId="0" applyFont="1" applyFill="1" applyBorder="1"/>
    <xf numFmtId="0" fontId="13" fillId="6" borderId="61" xfId="0" applyFont="1" applyFill="1" applyBorder="1"/>
    <xf numFmtId="0" fontId="44" fillId="6" borderId="32" xfId="0" applyFont="1" applyFill="1" applyBorder="1"/>
    <xf numFmtId="167" fontId="20" fillId="0" borderId="0" xfId="8" applyFont="1" applyAlignment="1">
      <alignment horizontal="center"/>
    </xf>
    <xf numFmtId="0" fontId="14" fillId="0" borderId="0" xfId="0" applyFont="1"/>
    <xf numFmtId="0" fontId="15" fillId="6" borderId="39" xfId="0" applyFont="1" applyFill="1" applyBorder="1" applyAlignment="1">
      <alignment horizontal="right"/>
    </xf>
    <xf numFmtId="0" fontId="22" fillId="6" borderId="17" xfId="0" applyFont="1" applyFill="1" applyBorder="1" applyAlignment="1">
      <alignment horizontal="right"/>
    </xf>
    <xf numFmtId="0" fontId="22" fillId="6" borderId="62" xfId="0" applyFont="1" applyFill="1" applyBorder="1" applyAlignment="1">
      <alignment horizontal="right"/>
    </xf>
    <xf numFmtId="0" fontId="18" fillId="2" borderId="56" xfId="0" quotePrefix="1" applyFont="1" applyFill="1" applyBorder="1" applyAlignment="1">
      <alignment horizontal="left" wrapText="1" indent="3"/>
    </xf>
    <xf numFmtId="49" fontId="16" fillId="2" borderId="23" xfId="0" applyNumberFormat="1" applyFont="1" applyFill="1" applyBorder="1" applyAlignment="1">
      <alignment horizontal="center" vertical="center" wrapText="1"/>
    </xf>
    <xf numFmtId="0" fontId="16" fillId="2" borderId="11" xfId="0" applyFont="1" applyFill="1" applyBorder="1" applyAlignment="1">
      <alignment horizontal="center" wrapText="1"/>
    </xf>
    <xf numFmtId="49" fontId="16" fillId="2" borderId="39" xfId="0" applyNumberFormat="1" applyFont="1" applyFill="1" applyBorder="1" applyAlignment="1">
      <alignment horizontal="center" wrapText="1"/>
    </xf>
    <xf numFmtId="49" fontId="18" fillId="5" borderId="63" xfId="0" applyNumberFormat="1" applyFont="1" applyFill="1" applyBorder="1" applyAlignment="1">
      <alignment horizontal="left" indent="1"/>
    </xf>
    <xf numFmtId="49" fontId="18" fillId="5" borderId="64" xfId="0" applyNumberFormat="1" applyFont="1" applyFill="1" applyBorder="1" applyAlignment="1">
      <alignment horizontal="left" indent="1"/>
    </xf>
    <xf numFmtId="0" fontId="3" fillId="2" borderId="65"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3" fillId="2" borderId="65" xfId="0" applyFont="1" applyFill="1" applyBorder="1" applyAlignment="1">
      <alignment horizontal="center" vertical="center"/>
    </xf>
    <xf numFmtId="0" fontId="3" fillId="2" borderId="26" xfId="0" applyFont="1" applyFill="1" applyBorder="1" applyAlignment="1">
      <alignment horizontal="center" vertical="center" wrapText="1"/>
    </xf>
    <xf numFmtId="0" fontId="21" fillId="2" borderId="66" xfId="9" quotePrefix="1" applyFont="1" applyFill="1" applyBorder="1" applyAlignment="1">
      <alignment horizontal="center" vertical="center" wrapText="1"/>
    </xf>
    <xf numFmtId="0" fontId="21" fillId="4" borderId="66" xfId="9" quotePrefix="1" applyFont="1" applyFill="1" applyBorder="1" applyAlignment="1">
      <alignment horizontal="center" vertical="center" wrapText="1"/>
    </xf>
    <xf numFmtId="0" fontId="30" fillId="2" borderId="23" xfId="0" applyFont="1" applyFill="1" applyBorder="1"/>
    <xf numFmtId="0" fontId="34" fillId="2" borderId="23" xfId="0" applyFont="1" applyFill="1" applyBorder="1" applyAlignment="1">
      <alignment horizontal="center"/>
    </xf>
    <xf numFmtId="0" fontId="30" fillId="2" borderId="31" xfId="0" applyFont="1" applyFill="1" applyBorder="1"/>
    <xf numFmtId="0" fontId="34" fillId="2" borderId="11" xfId="0" applyFont="1" applyFill="1" applyBorder="1" applyAlignment="1">
      <alignment horizontal="center"/>
    </xf>
    <xf numFmtId="0" fontId="30" fillId="2" borderId="31" xfId="0" applyFont="1" applyFill="1" applyBorder="1" applyAlignment="1">
      <alignment wrapText="1"/>
    </xf>
    <xf numFmtId="0" fontId="34" fillId="2" borderId="31" xfId="0" applyFont="1" applyFill="1" applyBorder="1" applyAlignment="1">
      <alignment horizontal="center"/>
    </xf>
    <xf numFmtId="0" fontId="25" fillId="6" borderId="43" xfId="0" applyFont="1" applyFill="1" applyBorder="1" applyAlignment="1">
      <alignment horizontal="left" indent="1"/>
    </xf>
    <xf numFmtId="49" fontId="49" fillId="5" borderId="43" xfId="0" applyNumberFormat="1" applyFont="1" applyFill="1" applyBorder="1" applyAlignment="1">
      <alignment horizontal="left" indent="1"/>
    </xf>
    <xf numFmtId="0" fontId="17" fillId="5" borderId="55" xfId="0" quotePrefix="1" applyFont="1" applyFill="1" applyBorder="1" applyAlignment="1">
      <alignment horizontal="left" wrapText="1" indent="3"/>
    </xf>
    <xf numFmtId="49" fontId="18" fillId="5" borderId="25" xfId="0" quotePrefix="1" applyNumberFormat="1" applyFont="1" applyFill="1" applyBorder="1" applyAlignment="1">
      <alignment horizontal="left" wrapText="1" indent="3"/>
    </xf>
    <xf numFmtId="49" fontId="18" fillId="5" borderId="55" xfId="0" applyNumberFormat="1" applyFont="1" applyFill="1" applyBorder="1" applyAlignment="1">
      <alignment horizontal="left" indent="1"/>
    </xf>
    <xf numFmtId="49" fontId="49" fillId="5" borderId="54" xfId="0" applyNumberFormat="1" applyFont="1" applyFill="1" applyBorder="1" applyAlignment="1">
      <alignment horizontal="left" indent="1"/>
    </xf>
    <xf numFmtId="0" fontId="25" fillId="2" borderId="39" xfId="0" applyFont="1" applyFill="1" applyBorder="1" applyAlignment="1">
      <alignment horizontal="center" wrapText="1"/>
    </xf>
    <xf numFmtId="0" fontId="51" fillId="0" borderId="0" xfId="0" applyFont="1"/>
    <xf numFmtId="0" fontId="52" fillId="0" borderId="0" xfId="0" applyFont="1"/>
    <xf numFmtId="0" fontId="51" fillId="0" borderId="0" xfId="0" quotePrefix="1" applyFont="1"/>
    <xf numFmtId="168" fontId="17" fillId="0" borderId="31" xfId="0" applyNumberFormat="1" applyFont="1" applyBorder="1"/>
    <xf numFmtId="168" fontId="17" fillId="0" borderId="32" xfId="0" applyNumberFormat="1" applyFont="1" applyBorder="1"/>
    <xf numFmtId="168" fontId="17" fillId="0" borderId="21" xfId="0" applyNumberFormat="1" applyFont="1" applyBorder="1"/>
    <xf numFmtId="168" fontId="17" fillId="0" borderId="38" xfId="0" applyNumberFormat="1" applyFont="1" applyBorder="1"/>
    <xf numFmtId="168" fontId="17" fillId="0" borderId="17" xfId="0" applyNumberFormat="1" applyFont="1" applyBorder="1"/>
    <xf numFmtId="168" fontId="17" fillId="0" borderId="5" xfId="0" applyNumberFormat="1" applyFont="1" applyBorder="1"/>
    <xf numFmtId="168" fontId="17" fillId="0" borderId="13" xfId="0" applyNumberFormat="1" applyFont="1" applyBorder="1"/>
    <xf numFmtId="168" fontId="17" fillId="0" borderId="14" xfId="0" applyNumberFormat="1" applyFont="1" applyBorder="1"/>
    <xf numFmtId="168" fontId="17" fillId="0" borderId="15" xfId="0" applyNumberFormat="1" applyFont="1" applyBorder="1"/>
    <xf numFmtId="168" fontId="17" fillId="0" borderId="25" xfId="0" applyNumberFormat="1" applyFont="1" applyBorder="1"/>
    <xf numFmtId="168" fontId="17" fillId="0" borderId="35" xfId="0" applyNumberFormat="1" applyFont="1" applyBorder="1"/>
    <xf numFmtId="168" fontId="17" fillId="0" borderId="9" xfId="0" applyNumberFormat="1" applyFont="1" applyBorder="1"/>
    <xf numFmtId="168" fontId="17" fillId="0" borderId="67" xfId="0" applyNumberFormat="1" applyFont="1" applyBorder="1"/>
    <xf numFmtId="168" fontId="17" fillId="0" borderId="68" xfId="0" applyNumberFormat="1" applyFont="1" applyBorder="1"/>
    <xf numFmtId="168" fontId="17" fillId="0" borderId="69" xfId="0" applyNumberFormat="1" applyFont="1" applyBorder="1"/>
    <xf numFmtId="168" fontId="17" fillId="0" borderId="24" xfId="0" applyNumberFormat="1" applyFont="1" applyBorder="1"/>
    <xf numFmtId="168" fontId="17" fillId="0" borderId="33" xfId="0" applyNumberFormat="1" applyFont="1" applyBorder="1"/>
    <xf numFmtId="168" fontId="17" fillId="0" borderId="34" xfId="0" applyNumberFormat="1" applyFont="1" applyBorder="1"/>
    <xf numFmtId="168" fontId="17" fillId="0" borderId="51" xfId="0" applyNumberFormat="1" applyFont="1" applyBorder="1"/>
    <xf numFmtId="168" fontId="17" fillId="0" borderId="70" xfId="0" applyNumberFormat="1" applyFont="1" applyBorder="1"/>
    <xf numFmtId="168" fontId="17" fillId="0" borderId="71" xfId="0" applyNumberFormat="1" applyFont="1" applyBorder="1"/>
    <xf numFmtId="168" fontId="26" fillId="0" borderId="11" xfId="0" applyNumberFormat="1" applyFont="1" applyBorder="1"/>
    <xf numFmtId="168" fontId="26" fillId="0" borderId="72" xfId="0" applyNumberFormat="1" applyFont="1" applyBorder="1"/>
    <xf numFmtId="168" fontId="26" fillId="0" borderId="73" xfId="0" applyNumberFormat="1" applyFont="1" applyBorder="1"/>
    <xf numFmtId="168" fontId="17" fillId="0" borderId="11" xfId="0" applyNumberFormat="1" applyFont="1" applyBorder="1"/>
    <xf numFmtId="168" fontId="17" fillId="0" borderId="72" xfId="0" applyNumberFormat="1" applyFont="1" applyBorder="1"/>
    <xf numFmtId="168" fontId="17" fillId="0" borderId="73" xfId="0" applyNumberFormat="1" applyFont="1" applyBorder="1"/>
    <xf numFmtId="167" fontId="21" fillId="0" borderId="74" xfId="8" quotePrefix="1" applyFont="1" applyBorder="1" applyAlignment="1">
      <alignment horizontal="center" vertical="center"/>
    </xf>
    <xf numFmtId="0" fontId="55" fillId="7" borderId="75" xfId="0" applyFont="1" applyFill="1" applyBorder="1" applyAlignment="1" applyProtection="1">
      <alignment horizontal="center" vertical="center"/>
      <protection locked="0" hidden="1"/>
    </xf>
    <xf numFmtId="0" fontId="56" fillId="6" borderId="39" xfId="0" applyFont="1" applyFill="1" applyBorder="1" applyAlignment="1">
      <alignment horizontal="right" vertical="center"/>
    </xf>
    <xf numFmtId="167" fontId="42" fillId="0" borderId="0" xfId="8" quotePrefix="1" applyFont="1" applyAlignment="1">
      <alignment horizontal="center" vertical="center"/>
    </xf>
    <xf numFmtId="0" fontId="3" fillId="6" borderId="39" xfId="0" applyFont="1" applyFill="1" applyBorder="1" applyAlignment="1">
      <alignment horizontal="center"/>
    </xf>
    <xf numFmtId="166" fontId="26" fillId="0" borderId="38" xfId="0" applyNumberFormat="1" applyFont="1" applyBorder="1"/>
    <xf numFmtId="166" fontId="26" fillId="0" borderId="17" xfId="0" applyNumberFormat="1" applyFont="1" applyBorder="1"/>
    <xf numFmtId="166" fontId="26" fillId="0" borderId="5" xfId="0" applyNumberFormat="1" applyFont="1" applyBorder="1"/>
    <xf numFmtId="166" fontId="26" fillId="0" borderId="43" xfId="0" applyNumberFormat="1" applyFont="1" applyBorder="1"/>
    <xf numFmtId="166" fontId="26" fillId="0" borderId="62" xfId="0" applyNumberFormat="1" applyFont="1" applyBorder="1"/>
    <xf numFmtId="166" fontId="26" fillId="0" borderId="76" xfId="0" applyNumberFormat="1" applyFont="1" applyBorder="1"/>
    <xf numFmtId="0" fontId="0" fillId="8" borderId="0" xfId="0" applyFill="1"/>
    <xf numFmtId="0" fontId="13" fillId="0" borderId="0" xfId="0" applyFont="1" applyAlignment="1">
      <alignment horizontal="right"/>
    </xf>
    <xf numFmtId="0" fontId="48" fillId="0" borderId="0" xfId="0" applyFont="1"/>
    <xf numFmtId="0" fontId="67" fillId="0" borderId="0" xfId="0" applyFont="1"/>
    <xf numFmtId="0" fontId="11" fillId="0" borderId="0" xfId="0" applyFont="1"/>
    <xf numFmtId="167" fontId="20" fillId="6" borderId="3" xfId="8" quotePrefix="1" applyFont="1" applyFill="1" applyBorder="1" applyAlignment="1">
      <alignment horizontal="center" vertical="center"/>
    </xf>
    <xf numFmtId="0" fontId="15" fillId="6" borderId="13" xfId="0" applyFont="1" applyFill="1" applyBorder="1" applyAlignment="1">
      <alignment horizontal="right"/>
    </xf>
    <xf numFmtId="167" fontId="21" fillId="0" borderId="77" xfId="8" quotePrefix="1" applyFont="1" applyBorder="1" applyAlignment="1">
      <alignment horizontal="center" vertical="center"/>
    </xf>
    <xf numFmtId="0" fontId="25" fillId="2" borderId="25" xfId="0" applyFont="1" applyFill="1" applyBorder="1" applyAlignment="1">
      <alignment horizontal="center"/>
    </xf>
    <xf numFmtId="0" fontId="3" fillId="0" borderId="0" xfId="0" applyFont="1" applyAlignment="1">
      <alignment horizontal="left" vertical="center" wrapText="1"/>
    </xf>
    <xf numFmtId="0" fontId="24" fillId="2" borderId="61" xfId="0" applyFont="1" applyFill="1" applyBorder="1" applyAlignment="1" applyProtection="1">
      <alignment horizontal="center" vertical="center"/>
      <protection hidden="1"/>
    </xf>
    <xf numFmtId="167" fontId="21" fillId="0" borderId="78" xfId="8" quotePrefix="1" applyFont="1" applyBorder="1" applyAlignment="1">
      <alignment horizontal="center" vertical="center"/>
    </xf>
    <xf numFmtId="0" fontId="21" fillId="2" borderId="66" xfId="0" quotePrefix="1" applyFont="1" applyFill="1" applyBorder="1" applyAlignment="1">
      <alignment horizontal="center" vertical="center" wrapText="1"/>
    </xf>
    <xf numFmtId="0" fontId="18" fillId="5" borderId="19" xfId="0" applyFont="1" applyFill="1" applyBorder="1" applyAlignment="1">
      <alignment wrapText="1"/>
    </xf>
    <xf numFmtId="0" fontId="24" fillId="2" borderId="31" xfId="0" applyFont="1" applyFill="1" applyBorder="1" applyAlignment="1" applyProtection="1">
      <alignment horizontal="center" vertical="center"/>
      <protection hidden="1"/>
    </xf>
    <xf numFmtId="0" fontId="21" fillId="2" borderId="25" xfId="0" quotePrefix="1" applyFont="1" applyFill="1" applyBorder="1" applyAlignment="1">
      <alignment horizontal="center" vertical="center" wrapText="1"/>
    </xf>
    <xf numFmtId="49" fontId="18" fillId="5" borderId="79" xfId="0" applyNumberFormat="1" applyFont="1" applyFill="1" applyBorder="1" applyAlignment="1">
      <alignment horizontal="left" indent="1"/>
    </xf>
    <xf numFmtId="49" fontId="49" fillId="5" borderId="80" xfId="0" applyNumberFormat="1" applyFont="1" applyFill="1" applyBorder="1" applyAlignment="1">
      <alignment horizontal="left" indent="1"/>
    </xf>
    <xf numFmtId="49" fontId="18" fillId="5" borderId="67" xfId="0" applyNumberFormat="1" applyFont="1" applyFill="1" applyBorder="1" applyAlignment="1">
      <alignment horizontal="left" indent="1"/>
    </xf>
    <xf numFmtId="49" fontId="18" fillId="5" borderId="81" xfId="0" applyNumberFormat="1" applyFont="1" applyFill="1" applyBorder="1" applyAlignment="1">
      <alignment horizontal="left" indent="1"/>
    </xf>
    <xf numFmtId="49" fontId="28" fillId="5" borderId="81" xfId="0" applyNumberFormat="1" applyFont="1" applyFill="1" applyBorder="1" applyAlignment="1">
      <alignment horizontal="left" wrapText="1" indent="1"/>
    </xf>
    <xf numFmtId="49" fontId="18" fillId="5" borderId="82" xfId="0" applyNumberFormat="1" applyFont="1" applyFill="1" applyBorder="1" applyAlignment="1">
      <alignment horizontal="left" indent="1"/>
    </xf>
    <xf numFmtId="166" fontId="26" fillId="0" borderId="2" xfId="6" applyNumberFormat="1" applyFont="1" applyFill="1" applyBorder="1" applyAlignment="1" applyProtection="1">
      <alignment horizontal="right"/>
    </xf>
    <xf numFmtId="0" fontId="25" fillId="5" borderId="58" xfId="0" quotePrefix="1" applyFont="1" applyFill="1" applyBorder="1" applyAlignment="1">
      <alignment horizontal="left" indent="1"/>
    </xf>
    <xf numFmtId="0" fontId="21" fillId="2" borderId="83" xfId="9" quotePrefix="1" applyFont="1" applyFill="1" applyBorder="1" applyAlignment="1">
      <alignment horizontal="center" vertical="center" wrapText="1"/>
    </xf>
    <xf numFmtId="0" fontId="25" fillId="5" borderId="80" xfId="0" applyFont="1" applyFill="1" applyBorder="1" applyAlignment="1">
      <alignment horizontal="left" indent="1"/>
    </xf>
    <xf numFmtId="0" fontId="18" fillId="5" borderId="79" xfId="0" quotePrefix="1" applyFont="1" applyFill="1" applyBorder="1" applyAlignment="1">
      <alignment horizontal="left" wrapText="1" indent="3"/>
    </xf>
    <xf numFmtId="0" fontId="18" fillId="5" borderId="80" xfId="0" quotePrefix="1" applyFont="1" applyFill="1" applyBorder="1" applyAlignment="1">
      <alignment horizontal="left" wrapText="1" indent="3"/>
    </xf>
    <xf numFmtId="0" fontId="25" fillId="5" borderId="79" xfId="0" applyFont="1" applyFill="1" applyBorder="1" applyAlignment="1">
      <alignment horizontal="left" wrapText="1" indent="1"/>
    </xf>
    <xf numFmtId="0" fontId="25" fillId="6" borderId="58" xfId="0" quotePrefix="1" applyFont="1" applyFill="1" applyBorder="1" applyAlignment="1">
      <alignment horizontal="left" indent="1"/>
    </xf>
    <xf numFmtId="0" fontId="25" fillId="6" borderId="80" xfId="0" applyFont="1" applyFill="1" applyBorder="1" applyAlignment="1">
      <alignment horizontal="left" indent="1"/>
    </xf>
    <xf numFmtId="0" fontId="17" fillId="5" borderId="79" xfId="0" quotePrefix="1" applyFont="1" applyFill="1" applyBorder="1" applyAlignment="1">
      <alignment horizontal="left" wrapText="1" indent="3"/>
    </xf>
    <xf numFmtId="0" fontId="17" fillId="5" borderId="79" xfId="0" quotePrefix="1" applyFont="1" applyFill="1" applyBorder="1" applyAlignment="1">
      <alignment horizontal="left" indent="3"/>
    </xf>
    <xf numFmtId="0" fontId="17" fillId="5" borderId="80" xfId="0" quotePrefix="1" applyFont="1" applyFill="1" applyBorder="1" applyAlignment="1">
      <alignment horizontal="left" wrapText="1" indent="3"/>
    </xf>
    <xf numFmtId="0" fontId="17" fillId="5" borderId="80" xfId="0" quotePrefix="1" applyFont="1" applyFill="1" applyBorder="1" applyAlignment="1">
      <alignment horizontal="left" indent="3"/>
    </xf>
    <xf numFmtId="0" fontId="3" fillId="0" borderId="0" xfId="0" applyFont="1" applyProtection="1">
      <protection hidden="1"/>
    </xf>
    <xf numFmtId="0" fontId="13" fillId="0" borderId="0" xfId="0" applyFont="1" applyProtection="1">
      <protection hidden="1"/>
    </xf>
    <xf numFmtId="0" fontId="21" fillId="0" borderId="0" xfId="9" quotePrefix="1" applyFont="1" applyAlignment="1" applyProtection="1">
      <alignment horizontal="center" vertical="center" wrapText="1"/>
      <protection hidden="1"/>
    </xf>
    <xf numFmtId="0" fontId="0" fillId="0" borderId="0" xfId="0" applyProtection="1">
      <protection hidden="1"/>
    </xf>
    <xf numFmtId="0" fontId="15" fillId="6" borderId="13" xfId="0" applyFont="1" applyFill="1" applyBorder="1" applyAlignment="1" applyProtection="1">
      <alignment horizontal="right"/>
      <protection hidden="1"/>
    </xf>
    <xf numFmtId="0" fontId="15" fillId="0" borderId="0" xfId="0" applyFont="1" applyAlignment="1" applyProtection="1">
      <alignment horizontal="right"/>
      <protection hidden="1"/>
    </xf>
    <xf numFmtId="0" fontId="22" fillId="0" borderId="0" xfId="0" applyFont="1" applyAlignment="1" applyProtection="1">
      <alignment horizontal="left" vertical="center" wrapText="1"/>
      <protection hidden="1"/>
    </xf>
    <xf numFmtId="0" fontId="24" fillId="2" borderId="3" xfId="0" applyFont="1" applyFill="1" applyBorder="1" applyAlignment="1" applyProtection="1">
      <alignment horizontal="center" vertical="center"/>
      <protection hidden="1"/>
    </xf>
    <xf numFmtId="0" fontId="24" fillId="2" borderId="4" xfId="0" applyFont="1" applyFill="1" applyBorder="1" applyAlignment="1" applyProtection="1">
      <alignment horizontal="center" vertical="center"/>
      <protection hidden="1"/>
    </xf>
    <xf numFmtId="0" fontId="24" fillId="2" borderId="5" xfId="0" applyFont="1" applyFill="1" applyBorder="1" applyAlignment="1" applyProtection="1">
      <alignment horizontal="center" vertical="center"/>
      <protection hidden="1"/>
    </xf>
    <xf numFmtId="0" fontId="24" fillId="2" borderId="0" xfId="0" applyFont="1" applyFill="1" applyAlignment="1" applyProtection="1">
      <alignment horizontal="center" vertical="center"/>
      <protection hidden="1"/>
    </xf>
    <xf numFmtId="0" fontId="24" fillId="2" borderId="17" xfId="0" applyFont="1" applyFill="1" applyBorder="1" applyAlignment="1" applyProtection="1">
      <alignment horizontal="center" vertical="center"/>
      <protection hidden="1"/>
    </xf>
    <xf numFmtId="0" fontId="21" fillId="2" borderId="6" xfId="0" quotePrefix="1" applyFont="1" applyFill="1" applyBorder="1" applyAlignment="1" applyProtection="1">
      <alignment horizontal="center" vertical="center" wrapText="1"/>
      <protection hidden="1"/>
    </xf>
    <xf numFmtId="0" fontId="21" fillId="2" borderId="7" xfId="9" quotePrefix="1" applyFont="1" applyFill="1" applyBorder="1" applyAlignment="1" applyProtection="1">
      <alignment horizontal="center" vertical="center" wrapText="1"/>
      <protection hidden="1"/>
    </xf>
    <xf numFmtId="0" fontId="21" fillId="2" borderId="8" xfId="9" quotePrefix="1" applyFont="1" applyFill="1" applyBorder="1" applyAlignment="1" applyProtection="1">
      <alignment horizontal="center" vertical="center" wrapText="1"/>
      <protection hidden="1"/>
    </xf>
    <xf numFmtId="0" fontId="21" fillId="2" borderId="9" xfId="9" quotePrefix="1" applyFont="1" applyFill="1" applyBorder="1" applyAlignment="1" applyProtection="1">
      <alignment horizontal="center" vertical="center" wrapText="1"/>
      <protection hidden="1"/>
    </xf>
    <xf numFmtId="0" fontId="21" fillId="4" borderId="2" xfId="9" quotePrefix="1" applyFont="1" applyFill="1" applyBorder="1" applyAlignment="1" applyProtection="1">
      <alignment horizontal="center" vertical="center" wrapText="1"/>
      <protection hidden="1"/>
    </xf>
    <xf numFmtId="0" fontId="21" fillId="4" borderId="35" xfId="9" quotePrefix="1" applyFont="1" applyFill="1" applyBorder="1" applyAlignment="1" applyProtection="1">
      <alignment horizontal="center" vertical="center" wrapText="1"/>
      <protection hidden="1"/>
    </xf>
    <xf numFmtId="0" fontId="21" fillId="4" borderId="9" xfId="9" quotePrefix="1" applyFont="1" applyFill="1" applyBorder="1" applyAlignment="1" applyProtection="1">
      <alignment horizontal="center" vertical="center" wrapText="1"/>
      <protection hidden="1"/>
    </xf>
    <xf numFmtId="0" fontId="25" fillId="2" borderId="13" xfId="0" applyFont="1" applyFill="1" applyBorder="1" applyAlignment="1" applyProtection="1">
      <alignment horizontal="center"/>
      <protection hidden="1"/>
    </xf>
    <xf numFmtId="38" fontId="17" fillId="2" borderId="18" xfId="0" applyNumberFormat="1" applyFont="1" applyFill="1" applyBorder="1" applyProtection="1">
      <protection hidden="1"/>
    </xf>
    <xf numFmtId="38" fontId="17" fillId="2" borderId="26" xfId="0" applyNumberFormat="1" applyFont="1" applyFill="1" applyBorder="1" applyProtection="1">
      <protection hidden="1"/>
    </xf>
    <xf numFmtId="0" fontId="25" fillId="2" borderId="25" xfId="0" applyFont="1" applyFill="1" applyBorder="1" applyAlignment="1" applyProtection="1">
      <alignment horizontal="center"/>
      <protection hidden="1"/>
    </xf>
    <xf numFmtId="38" fontId="17" fillId="2" borderId="0" xfId="0" applyNumberFormat="1" applyFont="1" applyFill="1" applyProtection="1">
      <protection hidden="1"/>
    </xf>
    <xf numFmtId="38" fontId="17" fillId="2" borderId="22" xfId="0" applyNumberFormat="1" applyFont="1" applyFill="1" applyBorder="1" applyProtection="1">
      <protection hidden="1"/>
    </xf>
    <xf numFmtId="0" fontId="25" fillId="2" borderId="23" xfId="0" applyFont="1" applyFill="1" applyBorder="1" applyAlignment="1" applyProtection="1">
      <alignment horizontal="center"/>
      <protection hidden="1"/>
    </xf>
    <xf numFmtId="38" fontId="17" fillId="2" borderId="27" xfId="0" applyNumberFormat="1" applyFont="1" applyFill="1" applyBorder="1" applyProtection="1">
      <protection hidden="1"/>
    </xf>
    <xf numFmtId="38" fontId="17" fillId="2" borderId="28" xfId="0" applyNumberFormat="1" applyFont="1" applyFill="1" applyBorder="1" applyProtection="1">
      <protection hidden="1"/>
    </xf>
    <xf numFmtId="0" fontId="25" fillId="2" borderId="11" xfId="0" applyFont="1" applyFill="1" applyBorder="1" applyProtection="1">
      <protection hidden="1"/>
    </xf>
    <xf numFmtId="38" fontId="17" fillId="2" borderId="29" xfId="0" applyNumberFormat="1" applyFont="1" applyFill="1" applyBorder="1" applyProtection="1">
      <protection hidden="1"/>
    </xf>
    <xf numFmtId="38" fontId="17" fillId="2" borderId="30" xfId="0" applyNumberFormat="1" applyFont="1" applyFill="1" applyBorder="1" applyProtection="1">
      <protection hidden="1"/>
    </xf>
    <xf numFmtId="0" fontId="18" fillId="2" borderId="19" xfId="0" applyFont="1" applyFill="1" applyBorder="1" applyProtection="1">
      <protection hidden="1"/>
    </xf>
    <xf numFmtId="0" fontId="18" fillId="2" borderId="10" xfId="0" applyFont="1" applyFill="1" applyBorder="1" applyProtection="1">
      <protection hidden="1"/>
    </xf>
    <xf numFmtId="0" fontId="18" fillId="2" borderId="20" xfId="0" applyFont="1" applyFill="1" applyBorder="1" applyProtection="1">
      <protection hidden="1"/>
    </xf>
    <xf numFmtId="0" fontId="25" fillId="2" borderId="31" xfId="0" applyFont="1" applyFill="1" applyBorder="1" applyProtection="1">
      <protection hidden="1"/>
    </xf>
    <xf numFmtId="0" fontId="25" fillId="2" borderId="39" xfId="0" applyFont="1" applyFill="1" applyBorder="1" applyAlignment="1" applyProtection="1">
      <alignment horizontal="center" wrapText="1"/>
      <protection hidden="1"/>
    </xf>
    <xf numFmtId="0" fontId="18" fillId="0" borderId="0" xfId="0" applyFont="1" applyProtection="1">
      <protection hidden="1"/>
    </xf>
    <xf numFmtId="0" fontId="17" fillId="0" borderId="0" xfId="0" applyFont="1" applyProtection="1">
      <protection hidden="1"/>
    </xf>
    <xf numFmtId="0" fontId="25" fillId="2" borderId="13" xfId="0" applyFont="1" applyFill="1" applyBorder="1" applyAlignment="1" applyProtection="1">
      <alignment horizontal="center" wrapText="1"/>
      <protection hidden="1"/>
    </xf>
    <xf numFmtId="0" fontId="21" fillId="2" borderId="3" xfId="9" quotePrefix="1" applyFont="1" applyFill="1" applyBorder="1" applyAlignment="1" applyProtection="1">
      <alignment horizontal="center" vertical="center" wrapText="1"/>
      <protection hidden="1"/>
    </xf>
    <xf numFmtId="0" fontId="21" fillId="2" borderId="4" xfId="9" quotePrefix="1" applyFont="1" applyFill="1" applyBorder="1" applyAlignment="1" applyProtection="1">
      <alignment horizontal="center" vertical="center" wrapText="1"/>
      <protection hidden="1"/>
    </xf>
    <xf numFmtId="0" fontId="21" fillId="2" borderId="5" xfId="9" quotePrefix="1" applyFont="1" applyFill="1" applyBorder="1" applyAlignment="1" applyProtection="1">
      <alignment horizontal="center" vertical="center" wrapText="1"/>
      <protection hidden="1"/>
    </xf>
    <xf numFmtId="0" fontId="21" fillId="4" borderId="0" xfId="9" quotePrefix="1" applyFont="1" applyFill="1" applyAlignment="1" applyProtection="1">
      <alignment horizontal="center" vertical="center" wrapText="1"/>
      <protection hidden="1"/>
    </xf>
    <xf numFmtId="0" fontId="21" fillId="4" borderId="17" xfId="9" quotePrefix="1" applyFont="1" applyFill="1" applyBorder="1" applyAlignment="1" applyProtection="1">
      <alignment horizontal="center" vertical="center" wrapText="1"/>
      <protection hidden="1"/>
    </xf>
    <xf numFmtId="0" fontId="21" fillId="4" borderId="5" xfId="9" quotePrefix="1" applyFont="1" applyFill="1" applyBorder="1" applyAlignment="1" applyProtection="1">
      <alignment horizontal="center" vertical="center" wrapText="1"/>
      <protection hidden="1"/>
    </xf>
    <xf numFmtId="0" fontId="18" fillId="2" borderId="58" xfId="0" quotePrefix="1" applyFont="1" applyFill="1" applyBorder="1" applyProtection="1">
      <protection hidden="1"/>
    </xf>
    <xf numFmtId="0" fontId="18" fillId="2" borderId="44" xfId="0" quotePrefix="1" applyFont="1" applyFill="1" applyBorder="1" applyProtection="1">
      <protection hidden="1"/>
    </xf>
    <xf numFmtId="0" fontId="18" fillId="2" borderId="43" xfId="0" quotePrefix="1" applyFont="1" applyFill="1" applyBorder="1" applyProtection="1">
      <protection hidden="1"/>
    </xf>
    <xf numFmtId="0" fontId="25" fillId="2" borderId="25" xfId="0" quotePrefix="1" applyFont="1" applyFill="1" applyBorder="1" applyProtection="1">
      <protection hidden="1"/>
    </xf>
    <xf numFmtId="0" fontId="28" fillId="0" borderId="0" xfId="0" applyFont="1" applyProtection="1">
      <protection hidden="1"/>
    </xf>
    <xf numFmtId="0" fontId="38" fillId="0" borderId="0" xfId="0" applyFont="1" applyProtection="1">
      <protection hidden="1"/>
    </xf>
    <xf numFmtId="0" fontId="18" fillId="6" borderId="23" xfId="0" quotePrefix="1" applyFont="1" applyFill="1" applyBorder="1" applyAlignment="1" applyProtection="1">
      <alignment wrapText="1"/>
      <protection hidden="1"/>
    </xf>
    <xf numFmtId="0" fontId="18" fillId="6" borderId="44" xfId="0" quotePrefix="1" applyFont="1" applyFill="1" applyBorder="1" applyAlignment="1" applyProtection="1">
      <alignment wrapText="1"/>
      <protection hidden="1"/>
    </xf>
    <xf numFmtId="0" fontId="18" fillId="6" borderId="25" xfId="0" quotePrefix="1" applyFont="1" applyFill="1" applyBorder="1" applyAlignment="1" applyProtection="1">
      <alignment wrapText="1"/>
      <protection hidden="1"/>
    </xf>
    <xf numFmtId="0" fontId="30" fillId="0" borderId="0" xfId="0" applyFont="1" applyAlignment="1" applyProtection="1">
      <alignment horizontal="right"/>
      <protection hidden="1"/>
    </xf>
    <xf numFmtId="0" fontId="24" fillId="2" borderId="83" xfId="0" applyFont="1" applyFill="1" applyBorder="1" applyAlignment="1" applyProtection="1">
      <alignment horizontal="center" vertical="center"/>
      <protection hidden="1"/>
    </xf>
    <xf numFmtId="168" fontId="17" fillId="0" borderId="29" xfId="0" applyNumberFormat="1" applyFont="1" applyBorder="1" applyProtection="1">
      <protection hidden="1"/>
    </xf>
    <xf numFmtId="168" fontId="17" fillId="0" borderId="32" xfId="0" applyNumberFormat="1" applyFont="1" applyBorder="1" applyProtection="1">
      <protection hidden="1"/>
    </xf>
    <xf numFmtId="168" fontId="17" fillId="0" borderId="21" xfId="0" applyNumberFormat="1" applyFont="1" applyBorder="1" applyProtection="1">
      <protection hidden="1"/>
    </xf>
    <xf numFmtId="168" fontId="17" fillId="0" borderId="84" xfId="0" applyNumberFormat="1" applyFont="1" applyBorder="1" applyProtection="1">
      <protection hidden="1"/>
    </xf>
    <xf numFmtId="168" fontId="17" fillId="0" borderId="85" xfId="0" applyNumberFormat="1" applyFont="1" applyBorder="1" applyProtection="1">
      <protection hidden="1"/>
    </xf>
    <xf numFmtId="168" fontId="17" fillId="0" borderId="86" xfId="0" applyNumberFormat="1" applyFont="1" applyBorder="1" applyProtection="1">
      <protection hidden="1"/>
    </xf>
    <xf numFmtId="38" fontId="26" fillId="9" borderId="25" xfId="0" applyNumberFormat="1" applyFont="1" applyFill="1" applyBorder="1" applyProtection="1">
      <protection hidden="1"/>
    </xf>
    <xf numFmtId="38" fontId="26" fillId="9" borderId="35" xfId="0" applyNumberFormat="1" applyFont="1" applyFill="1" applyBorder="1" applyProtection="1">
      <protection hidden="1"/>
    </xf>
    <xf numFmtId="38" fontId="26" fillId="9" borderId="9" xfId="0" applyNumberFormat="1" applyFont="1" applyFill="1" applyBorder="1" applyProtection="1">
      <protection hidden="1"/>
    </xf>
    <xf numFmtId="38" fontId="26" fillId="9" borderId="87" xfId="0" applyNumberFormat="1" applyFont="1" applyFill="1" applyBorder="1" applyProtection="1">
      <protection hidden="1"/>
    </xf>
    <xf numFmtId="38" fontId="26" fillId="9" borderId="88" xfId="0" applyNumberFormat="1" applyFont="1" applyFill="1" applyBorder="1" applyProtection="1">
      <protection hidden="1"/>
    </xf>
    <xf numFmtId="168" fontId="17" fillId="0" borderId="0" xfId="0" applyNumberFormat="1" applyFont="1" applyProtection="1">
      <protection hidden="1"/>
    </xf>
    <xf numFmtId="168" fontId="17" fillId="0" borderId="17" xfId="0" applyNumberFormat="1" applyFont="1" applyBorder="1" applyProtection="1">
      <protection hidden="1"/>
    </xf>
    <xf numFmtId="168" fontId="17" fillId="0" borderId="5" xfId="0" applyNumberFormat="1" applyFont="1" applyBorder="1" applyProtection="1">
      <protection hidden="1"/>
    </xf>
    <xf numFmtId="38" fontId="26" fillId="6" borderId="89" xfId="0" applyNumberFormat="1" applyFont="1" applyFill="1" applyBorder="1" applyProtection="1">
      <protection hidden="1"/>
    </xf>
    <xf numFmtId="38" fontId="26" fillId="6" borderId="72" xfId="0" applyNumberFormat="1" applyFont="1" applyFill="1" applyBorder="1" applyProtection="1">
      <protection hidden="1"/>
    </xf>
    <xf numFmtId="38" fontId="26" fillId="6" borderId="73" xfId="0" applyNumberFormat="1" applyFont="1" applyFill="1" applyBorder="1" applyProtection="1">
      <protection hidden="1"/>
    </xf>
    <xf numFmtId="38" fontId="26" fillId="6" borderId="0" xfId="0" applyNumberFormat="1" applyFont="1" applyFill="1" applyProtection="1">
      <protection hidden="1"/>
    </xf>
    <xf numFmtId="38" fontId="26" fillId="6" borderId="17" xfId="0" applyNumberFormat="1" applyFont="1" applyFill="1" applyBorder="1" applyProtection="1">
      <protection hidden="1"/>
    </xf>
    <xf numFmtId="38" fontId="26" fillId="6" borderId="5" xfId="0" applyNumberFormat="1" applyFont="1" applyFill="1" applyBorder="1" applyProtection="1">
      <protection hidden="1"/>
    </xf>
    <xf numFmtId="38" fontId="26" fillId="6" borderId="29" xfId="0" applyNumberFormat="1" applyFont="1" applyFill="1" applyBorder="1" applyProtection="1">
      <protection hidden="1"/>
    </xf>
    <xf numFmtId="38" fontId="26" fillId="6" borderId="32" xfId="0" applyNumberFormat="1" applyFont="1" applyFill="1" applyBorder="1" applyProtection="1">
      <protection hidden="1"/>
    </xf>
    <xf numFmtId="38" fontId="26" fillId="6" borderId="21" xfId="0" applyNumberFormat="1" applyFont="1" applyFill="1" applyBorder="1" applyProtection="1">
      <protection hidden="1"/>
    </xf>
    <xf numFmtId="38" fontId="26" fillId="3" borderId="25" xfId="0" applyNumberFormat="1" applyFont="1" applyFill="1" applyBorder="1" applyProtection="1">
      <protection hidden="1"/>
    </xf>
    <xf numFmtId="38" fontId="26" fillId="3" borderId="35" xfId="0" applyNumberFormat="1" applyFont="1" applyFill="1" applyBorder="1" applyProtection="1">
      <protection hidden="1"/>
    </xf>
    <xf numFmtId="38" fontId="26" fillId="3" borderId="9" xfId="0" applyNumberFormat="1" applyFont="1" applyFill="1" applyBorder="1" applyProtection="1">
      <protection hidden="1"/>
    </xf>
    <xf numFmtId="38" fontId="26" fillId="3" borderId="87" xfId="0" applyNumberFormat="1" applyFont="1" applyFill="1" applyBorder="1" applyProtection="1">
      <protection hidden="1"/>
    </xf>
    <xf numFmtId="38" fontId="26" fillId="3" borderId="88" xfId="0" applyNumberFormat="1" applyFont="1" applyFill="1" applyBorder="1" applyProtection="1">
      <protection hidden="1"/>
    </xf>
    <xf numFmtId="38" fontId="26" fillId="9" borderId="43" xfId="0" applyNumberFormat="1" applyFont="1" applyFill="1" applyBorder="1" applyProtection="1">
      <protection hidden="1"/>
    </xf>
    <xf numFmtId="38" fontId="26" fillId="9" borderId="62" xfId="0" applyNumberFormat="1" applyFont="1" applyFill="1" applyBorder="1" applyProtection="1">
      <protection hidden="1"/>
    </xf>
    <xf numFmtId="38" fontId="26" fillId="9" borderId="76" xfId="0" applyNumberFormat="1" applyFont="1" applyFill="1" applyBorder="1" applyProtection="1">
      <protection hidden="1"/>
    </xf>
    <xf numFmtId="38" fontId="26" fillId="9" borderId="72" xfId="0" applyNumberFormat="1" applyFont="1" applyFill="1" applyBorder="1" applyProtection="1">
      <protection hidden="1"/>
    </xf>
    <xf numFmtId="38" fontId="26" fillId="9" borderId="73" xfId="0" applyNumberFormat="1" applyFont="1" applyFill="1" applyBorder="1" applyProtection="1">
      <protection hidden="1"/>
    </xf>
    <xf numFmtId="38" fontId="26" fillId="9" borderId="38" xfId="0" applyNumberFormat="1" applyFont="1" applyFill="1" applyBorder="1" applyProtection="1">
      <protection hidden="1"/>
    </xf>
    <xf numFmtId="38" fontId="26" fillId="9" borderId="17" xfId="0" applyNumberFormat="1" applyFont="1" applyFill="1" applyBorder="1" applyProtection="1">
      <protection hidden="1"/>
    </xf>
    <xf numFmtId="38" fontId="26" fillId="9" borderId="5" xfId="0" applyNumberFormat="1" applyFont="1" applyFill="1" applyBorder="1" applyProtection="1">
      <protection hidden="1"/>
    </xf>
    <xf numFmtId="38" fontId="26" fillId="9" borderId="32" xfId="0" applyNumberFormat="1" applyFont="1" applyFill="1" applyBorder="1" applyProtection="1">
      <protection hidden="1"/>
    </xf>
    <xf numFmtId="38" fontId="26" fillId="9" borderId="21" xfId="0" applyNumberFormat="1" applyFont="1" applyFill="1" applyBorder="1" applyProtection="1">
      <protection hidden="1"/>
    </xf>
    <xf numFmtId="38" fontId="26" fillId="0" borderId="31" xfId="0" applyNumberFormat="1" applyFont="1" applyBorder="1" applyProtection="1">
      <protection hidden="1"/>
    </xf>
    <xf numFmtId="38" fontId="26" fillId="0" borderId="32" xfId="0" applyNumberFormat="1" applyFont="1" applyBorder="1" applyProtection="1">
      <protection hidden="1"/>
    </xf>
    <xf numFmtId="38" fontId="26" fillId="0" borderId="21" xfId="0" applyNumberFormat="1" applyFont="1" applyBorder="1" applyProtection="1">
      <protection hidden="1"/>
    </xf>
    <xf numFmtId="38" fontId="26" fillId="0" borderId="39" xfId="0" applyNumberFormat="1" applyFont="1" applyBorder="1" applyProtection="1">
      <protection hidden="1"/>
    </xf>
    <xf numFmtId="38" fontId="26" fillId="0" borderId="87" xfId="0" applyNumberFormat="1" applyFont="1" applyBorder="1" applyProtection="1">
      <protection hidden="1"/>
    </xf>
    <xf numFmtId="38" fontId="26" fillId="0" borderId="88" xfId="0" applyNumberFormat="1" applyFont="1" applyBorder="1" applyProtection="1">
      <protection hidden="1"/>
    </xf>
    <xf numFmtId="38" fontId="26" fillId="9" borderId="39" xfId="0" applyNumberFormat="1" applyFont="1" applyFill="1" applyBorder="1" applyProtection="1">
      <protection hidden="1"/>
    </xf>
    <xf numFmtId="168" fontId="17" fillId="0" borderId="90" xfId="0" applyNumberFormat="1" applyFont="1" applyBorder="1" applyProtection="1">
      <protection hidden="1"/>
    </xf>
    <xf numFmtId="168" fontId="17" fillId="0" borderId="91" xfId="0" applyNumberFormat="1" applyFont="1" applyBorder="1" applyProtection="1">
      <protection hidden="1"/>
    </xf>
    <xf numFmtId="168" fontId="17" fillId="0" borderId="92" xfId="0" applyNumberFormat="1" applyFont="1" applyBorder="1" applyProtection="1">
      <protection hidden="1"/>
    </xf>
    <xf numFmtId="168" fontId="17" fillId="0" borderId="93" xfId="0" applyNumberFormat="1" applyFont="1" applyBorder="1" applyProtection="1">
      <protection hidden="1"/>
    </xf>
    <xf numFmtId="168" fontId="17" fillId="0" borderId="94" xfId="0" applyNumberFormat="1" applyFont="1" applyBorder="1" applyProtection="1">
      <protection hidden="1"/>
    </xf>
    <xf numFmtId="168" fontId="17" fillId="0" borderId="95" xfId="0" applyNumberFormat="1" applyFont="1" applyBorder="1" applyProtection="1">
      <protection hidden="1"/>
    </xf>
    <xf numFmtId="38" fontId="26" fillId="6" borderId="2" xfId="0" applyNumberFormat="1" applyFont="1" applyFill="1" applyBorder="1" applyProtection="1">
      <protection hidden="1"/>
    </xf>
    <xf numFmtId="38" fontId="26" fillId="6" borderId="35" xfId="0" applyNumberFormat="1" applyFont="1" applyFill="1" applyBorder="1" applyProtection="1">
      <protection hidden="1"/>
    </xf>
    <xf numFmtId="38" fontId="26" fillId="6" borderId="9" xfId="0" applyNumberFormat="1" applyFont="1" applyFill="1" applyBorder="1" applyProtection="1">
      <protection hidden="1"/>
    </xf>
    <xf numFmtId="168" fontId="17" fillId="0" borderId="96" xfId="0" applyNumberFormat="1" applyFont="1" applyBorder="1" applyProtection="1">
      <protection hidden="1"/>
    </xf>
    <xf numFmtId="168" fontId="17" fillId="0" borderId="97" xfId="0" applyNumberFormat="1" applyFont="1" applyBorder="1" applyProtection="1">
      <protection hidden="1"/>
    </xf>
    <xf numFmtId="168" fontId="17" fillId="0" borderId="98" xfId="0" applyNumberFormat="1" applyFont="1" applyBorder="1" applyProtection="1">
      <protection hidden="1"/>
    </xf>
    <xf numFmtId="168" fontId="17" fillId="0" borderId="99" xfId="0" applyNumberFormat="1" applyFont="1" applyBorder="1" applyProtection="1">
      <protection hidden="1"/>
    </xf>
    <xf numFmtId="168" fontId="17" fillId="0" borderId="100" xfId="0" applyNumberFormat="1" applyFont="1" applyBorder="1" applyProtection="1">
      <protection hidden="1"/>
    </xf>
    <xf numFmtId="168" fontId="17" fillId="0" borderId="101" xfId="0" applyNumberFormat="1" applyFont="1" applyBorder="1" applyProtection="1">
      <protection hidden="1"/>
    </xf>
    <xf numFmtId="0" fontId="6" fillId="0" borderId="0" xfId="0" applyFont="1" applyProtection="1">
      <protection hidden="1"/>
    </xf>
    <xf numFmtId="0" fontId="3" fillId="0" borderId="0" xfId="0" applyFont="1" applyAlignment="1" applyProtection="1">
      <alignment horizontal="right"/>
      <protection hidden="1"/>
    </xf>
    <xf numFmtId="0" fontId="3" fillId="0" borderId="0" xfId="0" applyFont="1" applyAlignment="1" applyProtection="1">
      <alignment horizontal="left" vertical="center" wrapText="1"/>
      <protection hidden="1"/>
    </xf>
    <xf numFmtId="0" fontId="21" fillId="2" borderId="66" xfId="0" quotePrefix="1" applyFont="1" applyFill="1" applyBorder="1" applyAlignment="1" applyProtection="1">
      <alignment horizontal="center" vertical="center" wrapText="1"/>
      <protection hidden="1"/>
    </xf>
    <xf numFmtId="0" fontId="18" fillId="5" borderId="19" xfId="0" applyFont="1" applyFill="1" applyBorder="1" applyAlignment="1" applyProtection="1">
      <alignment wrapText="1"/>
      <protection hidden="1"/>
    </xf>
    <xf numFmtId="0" fontId="18" fillId="5" borderId="36" xfId="0" applyFont="1" applyFill="1" applyBorder="1" applyProtection="1">
      <protection hidden="1"/>
    </xf>
    <xf numFmtId="0" fontId="25" fillId="6" borderId="11" xfId="0" applyFont="1" applyFill="1" applyBorder="1" applyProtection="1">
      <protection hidden="1"/>
    </xf>
    <xf numFmtId="0" fontId="25" fillId="5" borderId="38" xfId="0" applyFont="1" applyFill="1" applyBorder="1" applyProtection="1">
      <protection hidden="1"/>
    </xf>
    <xf numFmtId="0" fontId="25" fillId="5" borderId="36" xfId="0" applyFont="1" applyFill="1" applyBorder="1" applyProtection="1">
      <protection hidden="1"/>
    </xf>
    <xf numFmtId="0" fontId="18" fillId="5" borderId="38" xfId="0" applyFont="1" applyFill="1" applyBorder="1" applyAlignment="1" applyProtection="1">
      <alignment wrapText="1"/>
      <protection hidden="1"/>
    </xf>
    <xf numFmtId="0" fontId="18" fillId="5" borderId="37" xfId="0" applyFont="1" applyFill="1" applyBorder="1" applyAlignment="1" applyProtection="1">
      <alignment wrapText="1"/>
      <protection hidden="1"/>
    </xf>
    <xf numFmtId="0" fontId="25" fillId="6" borderId="11" xfId="0" applyFont="1" applyFill="1" applyBorder="1" applyAlignment="1" applyProtection="1">
      <alignment wrapText="1"/>
      <protection hidden="1"/>
    </xf>
    <xf numFmtId="0" fontId="25" fillId="5" borderId="37" xfId="0" applyFont="1" applyFill="1" applyBorder="1" applyAlignment="1" applyProtection="1">
      <alignment wrapText="1"/>
      <protection hidden="1"/>
    </xf>
    <xf numFmtId="0" fontId="25" fillId="5" borderId="38" xfId="0" applyFont="1" applyFill="1" applyBorder="1" applyAlignment="1" applyProtection="1">
      <alignment wrapText="1"/>
      <protection hidden="1"/>
    </xf>
    <xf numFmtId="0" fontId="18" fillId="5" borderId="19" xfId="0" applyFont="1" applyFill="1" applyBorder="1" applyProtection="1">
      <protection hidden="1"/>
    </xf>
    <xf numFmtId="0" fontId="18" fillId="5" borderId="38" xfId="0" applyFont="1" applyFill="1" applyBorder="1" applyProtection="1">
      <protection hidden="1"/>
    </xf>
    <xf numFmtId="0" fontId="25" fillId="6" borderId="24" xfId="0" applyFont="1" applyFill="1" applyBorder="1" applyProtection="1">
      <protection hidden="1"/>
    </xf>
    <xf numFmtId="49" fontId="25" fillId="2" borderId="39" xfId="0" applyNumberFormat="1" applyFont="1" applyFill="1" applyBorder="1" applyProtection="1">
      <protection hidden="1"/>
    </xf>
    <xf numFmtId="0" fontId="18" fillId="5" borderId="39" xfId="0" quotePrefix="1" applyFont="1" applyFill="1" applyBorder="1" applyProtection="1">
      <protection hidden="1"/>
    </xf>
    <xf numFmtId="0" fontId="25" fillId="2" borderId="39" xfId="0" quotePrefix="1" applyFont="1" applyFill="1" applyBorder="1" applyProtection="1">
      <protection hidden="1"/>
    </xf>
    <xf numFmtId="49" fontId="25" fillId="2" borderId="39" xfId="0" applyNumberFormat="1" applyFont="1" applyFill="1" applyBorder="1" applyAlignment="1" applyProtection="1">
      <alignment horizontal="left"/>
      <protection hidden="1"/>
    </xf>
    <xf numFmtId="49" fontId="3" fillId="0" borderId="0" xfId="0" applyNumberFormat="1" applyFont="1" applyProtection="1">
      <protection hidden="1"/>
    </xf>
    <xf numFmtId="38" fontId="3" fillId="0" borderId="0" xfId="0" applyNumberFormat="1" applyFont="1" applyProtection="1">
      <protection hidden="1"/>
    </xf>
    <xf numFmtId="0" fontId="21" fillId="2" borderId="25" xfId="0" quotePrefix="1" applyFont="1" applyFill="1" applyBorder="1" applyAlignment="1" applyProtection="1">
      <alignment horizontal="center" vertical="center" wrapText="1"/>
      <protection hidden="1"/>
    </xf>
    <xf numFmtId="0" fontId="16" fillId="2" borderId="23" xfId="0" quotePrefix="1" applyFont="1" applyFill="1" applyBorder="1" applyAlignment="1" applyProtection="1">
      <alignment wrapText="1"/>
      <protection hidden="1"/>
    </xf>
    <xf numFmtId="0" fontId="18" fillId="2" borderId="43" xfId="0" quotePrefix="1" applyFont="1" applyFill="1" applyBorder="1" applyAlignment="1" applyProtection="1">
      <alignment wrapText="1"/>
      <protection hidden="1"/>
    </xf>
    <xf numFmtId="0" fontId="18" fillId="2" borderId="11" xfId="0" quotePrefix="1" applyFont="1" applyFill="1" applyBorder="1" applyAlignment="1" applyProtection="1">
      <alignment wrapText="1"/>
      <protection hidden="1"/>
    </xf>
    <xf numFmtId="0" fontId="18" fillId="2" borderId="41" xfId="0" quotePrefix="1" applyFont="1" applyFill="1" applyBorder="1" applyAlignment="1" applyProtection="1">
      <alignment wrapText="1"/>
      <protection hidden="1"/>
    </xf>
    <xf numFmtId="0" fontId="18" fillId="2" borderId="44" xfId="0" quotePrefix="1" applyFont="1" applyFill="1" applyBorder="1" applyAlignment="1" applyProtection="1">
      <alignment wrapText="1"/>
      <protection hidden="1"/>
    </xf>
    <xf numFmtId="0" fontId="18" fillId="2" borderId="42" xfId="0" quotePrefix="1" applyFont="1" applyFill="1" applyBorder="1" applyAlignment="1" applyProtection="1">
      <alignment wrapText="1"/>
      <protection hidden="1"/>
    </xf>
    <xf numFmtId="0" fontId="16" fillId="2" borderId="13" xfId="0" quotePrefix="1" applyFont="1" applyFill="1" applyBorder="1" applyAlignment="1" applyProtection="1">
      <alignment wrapText="1"/>
      <protection hidden="1"/>
    </xf>
    <xf numFmtId="0" fontId="18" fillId="2" borderId="56" xfId="0" quotePrefix="1" applyFont="1" applyFill="1" applyBorder="1" applyAlignment="1" applyProtection="1">
      <alignment wrapText="1"/>
      <protection hidden="1"/>
    </xf>
    <xf numFmtId="0" fontId="18" fillId="2" borderId="56" xfId="0" quotePrefix="1" applyFont="1" applyFill="1" applyBorder="1" applyAlignment="1" applyProtection="1">
      <alignment horizontal="left" wrapText="1" indent="3"/>
      <protection hidden="1"/>
    </xf>
    <xf numFmtId="0" fontId="25" fillId="2" borderId="11" xfId="0" quotePrefix="1" applyFont="1" applyFill="1" applyBorder="1" applyAlignment="1" applyProtection="1">
      <alignment wrapText="1"/>
      <protection hidden="1"/>
    </xf>
    <xf numFmtId="0" fontId="25" fillId="2" borderId="11" xfId="0" quotePrefix="1" applyFont="1" applyFill="1" applyBorder="1" applyAlignment="1" applyProtection="1">
      <alignment vertical="center" wrapText="1"/>
      <protection hidden="1"/>
    </xf>
    <xf numFmtId="0" fontId="30" fillId="0" borderId="0" xfId="0" applyFont="1" applyProtection="1">
      <protection hidden="1"/>
    </xf>
    <xf numFmtId="0" fontId="3" fillId="0" borderId="2" xfId="0" applyFont="1" applyBorder="1" applyAlignment="1" applyProtection="1">
      <alignment horizontal="left" vertical="center" wrapText="1"/>
      <protection hidden="1"/>
    </xf>
    <xf numFmtId="168" fontId="17" fillId="0" borderId="38" xfId="0" applyNumberFormat="1" applyFont="1" applyBorder="1" applyProtection="1">
      <protection hidden="1"/>
    </xf>
    <xf numFmtId="0" fontId="0" fillId="0" borderId="102" xfId="0" applyBorder="1" applyProtection="1">
      <protection hidden="1"/>
    </xf>
    <xf numFmtId="0" fontId="13" fillId="0" borderId="0" xfId="0" applyFont="1" applyAlignment="1" applyProtection="1">
      <alignment horizontal="right"/>
      <protection hidden="1"/>
    </xf>
    <xf numFmtId="0" fontId="3" fillId="6" borderId="39" xfId="0" applyFont="1" applyFill="1" applyBorder="1" applyAlignment="1" applyProtection="1">
      <alignment horizontal="center"/>
      <protection hidden="1"/>
    </xf>
    <xf numFmtId="0" fontId="48" fillId="0" borderId="0" xfId="0" applyFont="1" applyProtection="1">
      <protection hidden="1"/>
    </xf>
    <xf numFmtId="0" fontId="3" fillId="2" borderId="65" xfId="0" applyFont="1" applyFill="1" applyBorder="1" applyAlignment="1" applyProtection="1">
      <alignment horizontal="center" vertical="center" wrapText="1"/>
      <protection hidden="1"/>
    </xf>
    <xf numFmtId="0" fontId="5" fillId="2" borderId="65" xfId="0" applyFont="1" applyFill="1" applyBorder="1" applyAlignment="1" applyProtection="1">
      <alignment horizontal="center" vertical="center" wrapText="1"/>
      <protection hidden="1"/>
    </xf>
    <xf numFmtId="0" fontId="3" fillId="2" borderId="65" xfId="0" applyFont="1" applyFill="1" applyBorder="1" applyAlignment="1" applyProtection="1">
      <alignment horizontal="center" vertical="center"/>
      <protection hidden="1"/>
    </xf>
    <xf numFmtId="0" fontId="21" fillId="2" borderId="66" xfId="9" quotePrefix="1" applyFont="1" applyFill="1" applyBorder="1" applyAlignment="1" applyProtection="1">
      <alignment horizontal="center" vertical="center" wrapText="1"/>
      <protection hidden="1"/>
    </xf>
    <xf numFmtId="0" fontId="21" fillId="4" borderId="66" xfId="9" quotePrefix="1" applyFont="1" applyFill="1" applyBorder="1" applyAlignment="1" applyProtection="1">
      <alignment horizontal="center" vertical="center" wrapText="1"/>
      <protection hidden="1"/>
    </xf>
    <xf numFmtId="0" fontId="30" fillId="2" borderId="23" xfId="0" applyFont="1" applyFill="1" applyBorder="1" applyProtection="1">
      <protection hidden="1"/>
    </xf>
    <xf numFmtId="0" fontId="34" fillId="2" borderId="23" xfId="0" applyFont="1" applyFill="1" applyBorder="1" applyAlignment="1" applyProtection="1">
      <alignment horizontal="center"/>
      <protection hidden="1"/>
    </xf>
    <xf numFmtId="0" fontId="30" fillId="2" borderId="31" xfId="0" applyFont="1" applyFill="1" applyBorder="1" applyProtection="1">
      <protection hidden="1"/>
    </xf>
    <xf numFmtId="0" fontId="34" fillId="2" borderId="11" xfId="0" applyFont="1" applyFill="1" applyBorder="1" applyAlignment="1" applyProtection="1">
      <alignment horizontal="center"/>
      <protection hidden="1"/>
    </xf>
    <xf numFmtId="0" fontId="30" fillId="2" borderId="31" xfId="0" applyFont="1" applyFill="1" applyBorder="1" applyAlignment="1" applyProtection="1">
      <alignment wrapText="1"/>
      <protection hidden="1"/>
    </xf>
    <xf numFmtId="0" fontId="34" fillId="2" borderId="31" xfId="0" applyFont="1" applyFill="1" applyBorder="1" applyAlignment="1" applyProtection="1">
      <alignment horizontal="center"/>
      <protection hidden="1"/>
    </xf>
    <xf numFmtId="0" fontId="11" fillId="0" borderId="0" xfId="0" applyFont="1" applyProtection="1">
      <protection hidden="1"/>
    </xf>
    <xf numFmtId="0" fontId="67" fillId="0" borderId="0" xfId="0" applyFont="1" applyProtection="1">
      <protection hidden="1"/>
    </xf>
    <xf numFmtId="0" fontId="18" fillId="10" borderId="31" xfId="0" applyFont="1" applyFill="1" applyBorder="1"/>
    <xf numFmtId="0" fontId="18" fillId="10" borderId="31" xfId="0" applyFont="1" applyFill="1" applyBorder="1" applyProtection="1">
      <protection hidden="1"/>
    </xf>
    <xf numFmtId="168" fontId="17" fillId="0" borderId="31" xfId="0" applyNumberFormat="1" applyFont="1" applyBorder="1" applyProtection="1">
      <protection hidden="1"/>
    </xf>
    <xf numFmtId="168" fontId="17" fillId="0" borderId="103" xfId="0" applyNumberFormat="1" applyFont="1" applyBorder="1" applyProtection="1">
      <protection hidden="1"/>
    </xf>
    <xf numFmtId="0" fontId="18" fillId="10" borderId="20" xfId="0" applyFont="1" applyFill="1" applyBorder="1"/>
    <xf numFmtId="0" fontId="18" fillId="10" borderId="20" xfId="0" applyFont="1" applyFill="1" applyBorder="1" applyProtection="1">
      <protection hidden="1"/>
    </xf>
    <xf numFmtId="168" fontId="17" fillId="0" borderId="20" xfId="0" applyNumberFormat="1" applyFont="1" applyBorder="1" applyProtection="1">
      <protection hidden="1"/>
    </xf>
    <xf numFmtId="168" fontId="17" fillId="0" borderId="104" xfId="0" applyNumberFormat="1" applyFont="1" applyBorder="1" applyProtection="1">
      <protection hidden="1"/>
    </xf>
    <xf numFmtId="0" fontId="18" fillId="10" borderId="105" xfId="0" applyFont="1" applyFill="1" applyBorder="1"/>
    <xf numFmtId="0" fontId="18" fillId="10" borderId="105" xfId="0" applyFont="1" applyFill="1" applyBorder="1" applyProtection="1">
      <protection hidden="1"/>
    </xf>
    <xf numFmtId="168" fontId="17" fillId="0" borderId="105" xfId="0" applyNumberFormat="1" applyFont="1" applyBorder="1" applyProtection="1">
      <protection hidden="1"/>
    </xf>
    <xf numFmtId="168" fontId="17" fillId="0" borderId="106" xfId="0" applyNumberFormat="1" applyFont="1" applyBorder="1" applyProtection="1">
      <protection hidden="1"/>
    </xf>
    <xf numFmtId="0" fontId="25" fillId="6" borderId="31" xfId="0" applyFont="1" applyFill="1" applyBorder="1"/>
    <xf numFmtId="0" fontId="25" fillId="6" borderId="31" xfId="0" applyFont="1" applyFill="1" applyBorder="1" applyProtection="1">
      <protection hidden="1"/>
    </xf>
    <xf numFmtId="0" fontId="18" fillId="10" borderId="31" xfId="0" applyFont="1" applyFill="1" applyBorder="1" applyAlignment="1">
      <alignment horizontal="left"/>
    </xf>
    <xf numFmtId="0" fontId="18" fillId="10" borderId="31" xfId="0" applyFont="1" applyFill="1" applyBorder="1" applyAlignment="1" applyProtection="1">
      <alignment horizontal="left" indent="3"/>
      <protection hidden="1"/>
    </xf>
    <xf numFmtId="0" fontId="18" fillId="10" borderId="20" xfId="0" applyFont="1" applyFill="1" applyBorder="1" applyAlignment="1">
      <alignment horizontal="left"/>
    </xf>
    <xf numFmtId="0" fontId="18" fillId="10" borderId="20" xfId="0" applyFont="1" applyFill="1" applyBorder="1" applyAlignment="1" applyProtection="1">
      <alignment horizontal="left" indent="3"/>
      <protection hidden="1"/>
    </xf>
    <xf numFmtId="38" fontId="26" fillId="6" borderId="31" xfId="0" applyNumberFormat="1" applyFont="1" applyFill="1" applyBorder="1" applyProtection="1">
      <protection hidden="1"/>
    </xf>
    <xf numFmtId="38" fontId="26" fillId="6" borderId="103" xfId="0" applyNumberFormat="1" applyFont="1" applyFill="1" applyBorder="1" applyProtection="1">
      <protection hidden="1"/>
    </xf>
    <xf numFmtId="38" fontId="26" fillId="6" borderId="24" xfId="0" applyNumberFormat="1" applyFont="1" applyFill="1" applyBorder="1" applyProtection="1">
      <protection hidden="1"/>
    </xf>
    <xf numFmtId="38" fontId="26" fillId="6" borderId="33" xfId="0" applyNumberFormat="1" applyFont="1" applyFill="1" applyBorder="1" applyProtection="1">
      <protection hidden="1"/>
    </xf>
    <xf numFmtId="38" fontId="26" fillId="6" borderId="34" xfId="0" applyNumberFormat="1" applyFont="1" applyFill="1" applyBorder="1" applyProtection="1">
      <protection hidden="1"/>
    </xf>
    <xf numFmtId="38" fontId="26" fillId="6" borderId="107" xfId="0" applyNumberFormat="1" applyFont="1" applyFill="1" applyBorder="1" applyProtection="1">
      <protection hidden="1"/>
    </xf>
    <xf numFmtId="168" fontId="17" fillId="0" borderId="4" xfId="0" applyNumberFormat="1" applyFont="1" applyBorder="1" applyProtection="1">
      <protection hidden="1"/>
    </xf>
    <xf numFmtId="168" fontId="17" fillId="0" borderId="108" xfId="0" applyNumberFormat="1" applyFont="1" applyBorder="1" applyProtection="1">
      <protection hidden="1"/>
    </xf>
    <xf numFmtId="168" fontId="17" fillId="0" borderId="109" xfId="0" applyNumberFormat="1" applyFont="1" applyBorder="1" applyProtection="1">
      <protection hidden="1"/>
    </xf>
    <xf numFmtId="168" fontId="17" fillId="0" borderId="13" xfId="0" applyNumberFormat="1" applyFont="1" applyBorder="1" applyProtection="1">
      <protection hidden="1"/>
    </xf>
    <xf numFmtId="168" fontId="17" fillId="0" borderId="14" xfId="0" applyNumberFormat="1" applyFont="1" applyBorder="1" applyProtection="1">
      <protection hidden="1"/>
    </xf>
    <xf numFmtId="168" fontId="17" fillId="0" borderId="15" xfId="0" applyNumberFormat="1" applyFont="1" applyBorder="1" applyProtection="1">
      <protection hidden="1"/>
    </xf>
    <xf numFmtId="168" fontId="17" fillId="0" borderId="110" xfId="0" applyNumberFormat="1" applyFont="1" applyBorder="1" applyProtection="1">
      <protection hidden="1"/>
    </xf>
    <xf numFmtId="168" fontId="17" fillId="0" borderId="56" xfId="0" applyNumberFormat="1" applyFont="1" applyBorder="1" applyProtection="1">
      <protection hidden="1"/>
    </xf>
    <xf numFmtId="168" fontId="17" fillId="0" borderId="111" xfId="0" applyNumberFormat="1" applyFont="1" applyBorder="1" applyProtection="1">
      <protection hidden="1"/>
    </xf>
    <xf numFmtId="168" fontId="17" fillId="0" borderId="112" xfId="0" applyNumberFormat="1" applyFont="1" applyBorder="1" applyProtection="1">
      <protection hidden="1"/>
    </xf>
    <xf numFmtId="168" fontId="17" fillId="0" borderId="113" xfId="0" applyNumberFormat="1" applyFont="1" applyBorder="1" applyProtection="1">
      <protection hidden="1"/>
    </xf>
    <xf numFmtId="4" fontId="18" fillId="10" borderId="114" xfId="0" applyNumberFormat="1" applyFont="1" applyFill="1" applyBorder="1"/>
    <xf numFmtId="0" fontId="24" fillId="2" borderId="32" xfId="0" applyFont="1" applyFill="1" applyBorder="1" applyAlignment="1" applyProtection="1">
      <alignment horizontal="center" vertical="center"/>
      <protection hidden="1"/>
    </xf>
    <xf numFmtId="0" fontId="24" fillId="2" borderId="21" xfId="0" applyFont="1" applyFill="1" applyBorder="1" applyAlignment="1" applyProtection="1">
      <alignment horizontal="center" vertical="center"/>
      <protection hidden="1"/>
    </xf>
    <xf numFmtId="0" fontId="18" fillId="10" borderId="114" xfId="0" applyFont="1" applyFill="1" applyBorder="1"/>
    <xf numFmtId="0" fontId="18" fillId="10" borderId="114" xfId="0" applyFont="1" applyFill="1" applyBorder="1" applyProtection="1">
      <protection hidden="1"/>
    </xf>
    <xf numFmtId="38" fontId="26" fillId="6" borderId="13" xfId="0" applyNumberFormat="1" applyFont="1" applyFill="1" applyBorder="1" applyProtection="1">
      <protection hidden="1"/>
    </xf>
    <xf numFmtId="38" fontId="26" fillId="6" borderId="14" xfId="0" applyNumberFormat="1" applyFont="1" applyFill="1" applyBorder="1" applyProtection="1">
      <protection hidden="1"/>
    </xf>
    <xf numFmtId="38" fontId="26" fillId="6" borderId="15" xfId="0" applyNumberFormat="1" applyFont="1" applyFill="1" applyBorder="1" applyProtection="1">
      <protection hidden="1"/>
    </xf>
    <xf numFmtId="0" fontId="21" fillId="2" borderId="38" xfId="9" quotePrefix="1" applyFont="1" applyFill="1" applyBorder="1" applyAlignment="1" applyProtection="1">
      <alignment horizontal="center" vertical="center" wrapText="1"/>
      <protection hidden="1"/>
    </xf>
    <xf numFmtId="49" fontId="0" fillId="0" borderId="13" xfId="0" applyNumberFormat="1" applyBorder="1" applyAlignment="1" applyProtection="1">
      <alignment wrapText="1"/>
      <protection hidden="1"/>
    </xf>
    <xf numFmtId="166" fontId="0" fillId="0" borderId="13" xfId="0" applyNumberFormat="1" applyBorder="1" applyAlignment="1" applyProtection="1">
      <alignment horizontal="center"/>
      <protection hidden="1"/>
    </xf>
    <xf numFmtId="169" fontId="0" fillId="0" borderId="65" xfId="0" applyNumberFormat="1" applyBorder="1" applyAlignment="1" applyProtection="1">
      <alignment horizontal="center"/>
      <protection hidden="1"/>
    </xf>
    <xf numFmtId="49" fontId="0" fillId="0" borderId="31" xfId="0" applyNumberFormat="1" applyBorder="1" applyAlignment="1" applyProtection="1">
      <alignment wrapText="1"/>
      <protection hidden="1"/>
    </xf>
    <xf numFmtId="166" fontId="0" fillId="0" borderId="31" xfId="0" applyNumberFormat="1" applyBorder="1" applyAlignment="1" applyProtection="1">
      <alignment horizontal="center"/>
      <protection hidden="1"/>
    </xf>
    <xf numFmtId="169" fontId="0" fillId="0" borderId="115" xfId="0" applyNumberFormat="1" applyBorder="1" applyAlignment="1" applyProtection="1">
      <alignment horizontal="center"/>
      <protection hidden="1"/>
    </xf>
    <xf numFmtId="0" fontId="33" fillId="10" borderId="13" xfId="0" applyFont="1" applyFill="1" applyBorder="1" applyProtection="1">
      <protection hidden="1"/>
    </xf>
    <xf numFmtId="0" fontId="33" fillId="10" borderId="13" xfId="0" applyFont="1" applyFill="1" applyBorder="1" applyAlignment="1" applyProtection="1">
      <alignment horizontal="center"/>
      <protection hidden="1"/>
    </xf>
    <xf numFmtId="0" fontId="33" fillId="10" borderId="31" xfId="0" applyFont="1" applyFill="1" applyBorder="1" applyProtection="1">
      <protection hidden="1"/>
    </xf>
    <xf numFmtId="0" fontId="33" fillId="10" borderId="31" xfId="0" applyFont="1" applyFill="1" applyBorder="1" applyAlignment="1" applyProtection="1">
      <alignment horizontal="center"/>
      <protection hidden="1"/>
    </xf>
    <xf numFmtId="0" fontId="33" fillId="10" borderId="24" xfId="0" applyFont="1" applyFill="1" applyBorder="1" applyProtection="1">
      <protection hidden="1"/>
    </xf>
    <xf numFmtId="0" fontId="33" fillId="10" borderId="24" xfId="0" applyFont="1" applyFill="1" applyBorder="1" applyAlignment="1" applyProtection="1">
      <alignment horizontal="center"/>
      <protection hidden="1"/>
    </xf>
    <xf numFmtId="49" fontId="0" fillId="0" borderId="24" xfId="0" applyNumberFormat="1" applyBorder="1" applyAlignment="1" applyProtection="1">
      <alignment wrapText="1"/>
      <protection hidden="1"/>
    </xf>
    <xf numFmtId="166" fontId="0" fillId="0" borderId="24" xfId="0" applyNumberFormat="1" applyBorder="1" applyAlignment="1" applyProtection="1">
      <alignment horizontal="center"/>
      <protection hidden="1"/>
    </xf>
    <xf numFmtId="169" fontId="0" fillId="0" borderId="116" xfId="0" applyNumberFormat="1" applyBorder="1" applyAlignment="1" applyProtection="1">
      <alignment horizontal="center"/>
      <protection hidden="1"/>
    </xf>
    <xf numFmtId="0" fontId="57" fillId="3" borderId="117" xfId="0" applyFont="1" applyFill="1" applyBorder="1" applyAlignment="1" applyProtection="1">
      <alignment horizontal="center" vertical="center"/>
      <protection hidden="1"/>
    </xf>
    <xf numFmtId="0" fontId="53" fillId="3" borderId="117" xfId="0" applyFont="1" applyFill="1" applyBorder="1" applyAlignment="1" applyProtection="1">
      <alignment horizontal="center" vertical="center" wrapText="1"/>
      <protection hidden="1"/>
    </xf>
    <xf numFmtId="0" fontId="62" fillId="0" borderId="0" xfId="0" applyFont="1" applyAlignment="1" applyProtection="1">
      <alignment horizontal="center"/>
      <protection hidden="1"/>
    </xf>
    <xf numFmtId="0" fontId="58" fillId="6" borderId="72" xfId="0" quotePrefix="1" applyFont="1" applyFill="1" applyBorder="1" applyAlignment="1" applyProtection="1">
      <alignment horizontal="center"/>
      <protection hidden="1"/>
    </xf>
    <xf numFmtId="0" fontId="45" fillId="5" borderId="89" xfId="0" quotePrefix="1" applyFont="1" applyFill="1" applyBorder="1" applyAlignment="1" applyProtection="1">
      <alignment horizontal="center"/>
      <protection hidden="1"/>
    </xf>
    <xf numFmtId="0" fontId="36" fillId="0" borderId="118" xfId="0" quotePrefix="1" applyFont="1" applyBorder="1" applyAlignment="1" applyProtection="1">
      <alignment horizontal="center"/>
      <protection hidden="1"/>
    </xf>
    <xf numFmtId="0" fontId="45" fillId="5" borderId="119" xfId="0" quotePrefix="1" applyFont="1" applyFill="1" applyBorder="1" applyAlignment="1" applyProtection="1">
      <alignment horizontal="center"/>
      <protection hidden="1"/>
    </xf>
    <xf numFmtId="0" fontId="45" fillId="5" borderId="120" xfId="0" quotePrefix="1" applyFont="1" applyFill="1" applyBorder="1" applyAlignment="1" applyProtection="1">
      <alignment horizontal="center"/>
      <protection hidden="1"/>
    </xf>
    <xf numFmtId="0" fontId="3" fillId="0" borderId="0" xfId="0" applyFont="1" applyAlignment="1" applyProtection="1">
      <alignment horizontal="center"/>
      <protection hidden="1"/>
    </xf>
    <xf numFmtId="0" fontId="54" fillId="5" borderId="89" xfId="0" quotePrefix="1" applyFont="1" applyFill="1" applyBorder="1" applyAlignment="1" applyProtection="1">
      <alignment horizontal="center"/>
      <protection hidden="1"/>
    </xf>
    <xf numFmtId="0" fontId="37" fillId="0" borderId="118" xfId="0" quotePrefix="1" applyFont="1" applyBorder="1" applyAlignment="1" applyProtection="1">
      <alignment horizontal="center"/>
      <protection hidden="1"/>
    </xf>
    <xf numFmtId="0" fontId="54" fillId="5" borderId="120" xfId="0" quotePrefix="1" applyFont="1" applyFill="1" applyBorder="1" applyAlignment="1" applyProtection="1">
      <alignment horizontal="center"/>
      <protection hidden="1"/>
    </xf>
    <xf numFmtId="0" fontId="63" fillId="6" borderId="121" xfId="0" applyFont="1" applyFill="1" applyBorder="1" applyAlignment="1" applyProtection="1">
      <alignment horizontal="center" vertical="center"/>
      <protection hidden="1"/>
    </xf>
    <xf numFmtId="0" fontId="13" fillId="5" borderId="32" xfId="0" applyFont="1" applyFill="1" applyBorder="1" applyAlignment="1" applyProtection="1">
      <alignment horizontal="center" wrapText="1"/>
      <protection hidden="1"/>
    </xf>
    <xf numFmtId="0" fontId="35" fillId="0" borderId="103" xfId="0" quotePrefix="1" applyFont="1" applyBorder="1" applyAlignment="1" applyProtection="1">
      <alignment horizontal="center"/>
      <protection hidden="1"/>
    </xf>
    <xf numFmtId="0" fontId="13" fillId="5" borderId="72" xfId="0" applyFont="1" applyFill="1" applyBorder="1" applyAlignment="1" applyProtection="1">
      <alignment horizontal="center" wrapText="1"/>
      <protection hidden="1"/>
    </xf>
    <xf numFmtId="0" fontId="35" fillId="0" borderId="120" xfId="0" quotePrefix="1" applyFont="1" applyBorder="1" applyAlignment="1" applyProtection="1">
      <alignment horizontal="center"/>
      <protection hidden="1"/>
    </xf>
    <xf numFmtId="0" fontId="24" fillId="2" borderId="38" xfId="0" applyFont="1" applyFill="1" applyBorder="1" applyAlignment="1" applyProtection="1">
      <alignment horizontal="center" vertical="center"/>
      <protection hidden="1"/>
    </xf>
    <xf numFmtId="169" fontId="0" fillId="0" borderId="65" xfId="0" applyNumberFormat="1" applyBorder="1" applyAlignment="1" applyProtection="1">
      <alignment horizontal="center"/>
      <protection locked="0"/>
    </xf>
    <xf numFmtId="169" fontId="0" fillId="0" borderId="115" xfId="0" applyNumberFormat="1" applyBorder="1" applyAlignment="1" applyProtection="1">
      <alignment horizontal="center"/>
      <protection locked="0"/>
    </xf>
    <xf numFmtId="169" fontId="0" fillId="0" borderId="116" xfId="0" applyNumberFormat="1" applyBorder="1" applyAlignment="1" applyProtection="1">
      <alignment horizontal="center"/>
      <protection locked="0"/>
    </xf>
    <xf numFmtId="38" fontId="26" fillId="3" borderId="38" xfId="0" applyNumberFormat="1" applyFont="1" applyFill="1" applyBorder="1" applyProtection="1">
      <protection hidden="1"/>
    </xf>
    <xf numFmtId="38" fontId="26" fillId="3" borderId="17" xfId="0" applyNumberFormat="1" applyFont="1" applyFill="1" applyBorder="1" applyProtection="1">
      <protection hidden="1"/>
    </xf>
    <xf numFmtId="38" fontId="26" fillId="3" borderId="5" xfId="0" applyNumberFormat="1" applyFont="1" applyFill="1" applyBorder="1" applyProtection="1">
      <protection hidden="1"/>
    </xf>
    <xf numFmtId="38" fontId="26" fillId="6" borderId="11" xfId="0" applyNumberFormat="1" applyFont="1" applyFill="1" applyBorder="1" applyProtection="1">
      <protection hidden="1"/>
    </xf>
    <xf numFmtId="168" fontId="17" fillId="0" borderId="39" xfId="0" applyNumberFormat="1" applyFont="1" applyBorder="1" applyProtection="1">
      <protection hidden="1"/>
    </xf>
    <xf numFmtId="168" fontId="17" fillId="0" borderId="87" xfId="0" applyNumberFormat="1" applyFont="1" applyBorder="1" applyProtection="1">
      <protection hidden="1"/>
    </xf>
    <xf numFmtId="168" fontId="17" fillId="0" borderId="88" xfId="0" applyNumberFormat="1" applyFont="1" applyBorder="1" applyProtection="1">
      <protection hidden="1"/>
    </xf>
    <xf numFmtId="0" fontId="21" fillId="2" borderId="2" xfId="9" quotePrefix="1" applyFont="1" applyFill="1" applyBorder="1" applyAlignment="1" applyProtection="1">
      <alignment horizontal="center" vertical="center" wrapText="1"/>
      <protection hidden="1"/>
    </xf>
    <xf numFmtId="0" fontId="21" fillId="2" borderId="35" xfId="9" quotePrefix="1" applyFont="1" applyFill="1" applyBorder="1" applyAlignment="1" applyProtection="1">
      <alignment horizontal="center" vertical="center" wrapText="1"/>
      <protection hidden="1"/>
    </xf>
    <xf numFmtId="0" fontId="21" fillId="4" borderId="25" xfId="9" quotePrefix="1" applyFont="1" applyFill="1" applyBorder="1" applyAlignment="1" applyProtection="1">
      <alignment horizontal="center" vertical="center" wrapText="1"/>
      <protection hidden="1"/>
    </xf>
    <xf numFmtId="0" fontId="5" fillId="2" borderId="13" xfId="0" applyFont="1" applyFill="1" applyBorder="1" applyAlignment="1">
      <alignment horizontal="center" vertical="center" wrapText="1"/>
    </xf>
    <xf numFmtId="0" fontId="74" fillId="2" borderId="66" xfId="9" quotePrefix="1" applyFont="1" applyFill="1" applyBorder="1" applyAlignment="1">
      <alignment horizontal="center" vertical="center" wrapText="1"/>
    </xf>
    <xf numFmtId="0" fontId="21" fillId="4" borderId="6" xfId="9" quotePrefix="1" applyFont="1" applyFill="1" applyBorder="1" applyAlignment="1">
      <alignment horizontal="center" vertical="center" wrapText="1"/>
    </xf>
    <xf numFmtId="0" fontId="34" fillId="2" borderId="2" xfId="0" applyFont="1" applyFill="1" applyBorder="1" applyAlignment="1">
      <alignment horizontal="center"/>
    </xf>
    <xf numFmtId="0" fontId="34" fillId="2" borderId="48" xfId="0" applyFont="1" applyFill="1" applyBorder="1" applyAlignment="1">
      <alignment horizontal="center"/>
    </xf>
    <xf numFmtId="0" fontId="34" fillId="2" borderId="18" xfId="0" applyFont="1" applyFill="1" applyBorder="1" applyAlignment="1">
      <alignment horizontal="center"/>
    </xf>
    <xf numFmtId="0" fontId="13" fillId="0" borderId="0" xfId="0" applyFont="1" applyAlignment="1">
      <alignment horizontal="left"/>
    </xf>
    <xf numFmtId="0" fontId="71" fillId="0" borderId="0" xfId="0" applyFont="1"/>
    <xf numFmtId="0" fontId="75" fillId="0" borderId="0" xfId="0" applyFont="1"/>
    <xf numFmtId="167" fontId="20" fillId="0" borderId="0" xfId="8" quotePrefix="1" applyFont="1" applyAlignment="1">
      <alignment horizontal="center" vertical="top"/>
    </xf>
    <xf numFmtId="168" fontId="17" fillId="6" borderId="0" xfId="0" applyNumberFormat="1" applyFont="1" applyFill="1" applyAlignment="1">
      <alignment horizontal="center"/>
    </xf>
    <xf numFmtId="168" fontId="17" fillId="6" borderId="22" xfId="0" applyNumberFormat="1" applyFont="1" applyFill="1" applyBorder="1" applyAlignment="1">
      <alignment horizontal="center"/>
    </xf>
    <xf numFmtId="168" fontId="17" fillId="6" borderId="29" xfId="0" applyNumberFormat="1" applyFont="1" applyFill="1" applyBorder="1" applyAlignment="1" applyProtection="1">
      <alignment horizontal="center"/>
      <protection hidden="1"/>
    </xf>
    <xf numFmtId="168" fontId="17" fillId="6" borderId="30" xfId="0" applyNumberFormat="1" applyFont="1" applyFill="1" applyBorder="1" applyAlignment="1" applyProtection="1">
      <alignment horizontal="center"/>
      <protection hidden="1"/>
    </xf>
    <xf numFmtId="0" fontId="3" fillId="0" borderId="0" xfId="0" applyFont="1" applyAlignment="1">
      <alignment horizontal="right"/>
    </xf>
    <xf numFmtId="168" fontId="17" fillId="6" borderId="0" xfId="0" applyNumberFormat="1" applyFont="1" applyFill="1" applyAlignment="1" applyProtection="1">
      <alignment horizontal="center"/>
      <protection locked="0" hidden="1"/>
    </xf>
    <xf numFmtId="168" fontId="17" fillId="6" borderId="22" xfId="0" applyNumberFormat="1" applyFont="1" applyFill="1" applyBorder="1" applyAlignment="1" applyProtection="1">
      <alignment horizontal="center"/>
      <protection locked="0" hidden="1"/>
    </xf>
    <xf numFmtId="0" fontId="3" fillId="2" borderId="26" xfId="0" applyFont="1" applyFill="1" applyBorder="1" applyAlignment="1" applyProtection="1">
      <alignment horizontal="center" vertical="center" wrapText="1"/>
      <protection hidden="1"/>
    </xf>
    <xf numFmtId="0" fontId="3" fillId="2" borderId="13" xfId="0" applyFont="1" applyFill="1" applyBorder="1" applyAlignment="1">
      <alignment horizontal="center" vertical="center" wrapText="1"/>
    </xf>
    <xf numFmtId="169" fontId="0" fillId="0" borderId="18" xfId="0" applyNumberFormat="1" applyBorder="1" applyAlignment="1">
      <alignment horizontal="center"/>
    </xf>
    <xf numFmtId="169" fontId="0" fillId="0" borderId="65" xfId="0" applyNumberFormat="1" applyBorder="1" applyAlignment="1">
      <alignment horizontal="center"/>
    </xf>
    <xf numFmtId="169" fontId="0" fillId="0" borderId="29" xfId="0" applyNumberFormat="1" applyBorder="1" applyAlignment="1">
      <alignment horizontal="center"/>
    </xf>
    <xf numFmtId="169" fontId="0" fillId="0" borderId="115" xfId="0" applyNumberFormat="1" applyBorder="1" applyAlignment="1">
      <alignment horizontal="center"/>
    </xf>
    <xf numFmtId="169" fontId="0" fillId="0" borderId="122" xfId="0" applyNumberFormat="1" applyBorder="1" applyAlignment="1">
      <alignment horizontal="center"/>
    </xf>
    <xf numFmtId="169" fontId="0" fillId="0" borderId="116" xfId="0" applyNumberFormat="1" applyBorder="1" applyAlignment="1">
      <alignment horizontal="center"/>
    </xf>
    <xf numFmtId="0" fontId="47" fillId="8" borderId="0" xfId="0" applyFont="1" applyFill="1" applyAlignment="1">
      <alignment vertical="center"/>
    </xf>
    <xf numFmtId="0" fontId="41" fillId="7" borderId="103" xfId="0" applyFont="1" applyFill="1" applyBorder="1" applyProtection="1">
      <protection locked="0"/>
    </xf>
    <xf numFmtId="0" fontId="41" fillId="7" borderId="120" xfId="10" applyFont="1" applyFill="1" applyBorder="1" applyProtection="1">
      <protection locked="0"/>
    </xf>
    <xf numFmtId="38" fontId="17" fillId="0" borderId="31" xfId="0" applyNumberFormat="1" applyFont="1" applyBorder="1" applyProtection="1">
      <protection locked="0"/>
    </xf>
    <xf numFmtId="38" fontId="17" fillId="0" borderId="32" xfId="0" applyNumberFormat="1" applyFont="1" applyBorder="1" applyProtection="1">
      <protection locked="0"/>
    </xf>
    <xf numFmtId="38" fontId="17" fillId="0" borderId="21" xfId="0" applyNumberFormat="1" applyFont="1" applyBorder="1" applyProtection="1">
      <protection locked="0"/>
    </xf>
    <xf numFmtId="38" fontId="17" fillId="0" borderId="20" xfId="0" applyNumberFormat="1" applyFont="1" applyBorder="1" applyProtection="1">
      <protection locked="0"/>
    </xf>
    <xf numFmtId="38" fontId="17" fillId="0" borderId="85" xfId="0" applyNumberFormat="1" applyFont="1" applyBorder="1" applyProtection="1">
      <protection locked="0"/>
    </xf>
    <xf numFmtId="38" fontId="17" fillId="0" borderId="86" xfId="0" applyNumberFormat="1" applyFont="1" applyBorder="1" applyProtection="1">
      <protection locked="0"/>
    </xf>
    <xf numFmtId="38" fontId="26" fillId="9" borderId="39" xfId="0" applyNumberFormat="1" applyFont="1" applyFill="1" applyBorder="1"/>
    <xf numFmtId="38" fontId="26" fillId="9" borderId="87" xfId="0" applyNumberFormat="1" applyFont="1" applyFill="1" applyBorder="1"/>
    <xf numFmtId="38" fontId="26" fillId="9" borderId="88" xfId="0" applyNumberFormat="1" applyFont="1" applyFill="1" applyBorder="1"/>
    <xf numFmtId="38" fontId="17" fillId="0" borderId="108" xfId="0" applyNumberFormat="1" applyFont="1" applyBorder="1" applyProtection="1">
      <protection locked="0"/>
    </xf>
    <xf numFmtId="38" fontId="17" fillId="0" borderId="94" xfId="0" applyNumberFormat="1" applyFont="1" applyBorder="1" applyProtection="1">
      <protection locked="0"/>
    </xf>
    <xf numFmtId="38" fontId="17" fillId="0" borderId="95" xfId="0" applyNumberFormat="1" applyFont="1" applyBorder="1" applyProtection="1">
      <protection locked="0"/>
    </xf>
    <xf numFmtId="38" fontId="26" fillId="6" borderId="11" xfId="0" applyNumberFormat="1" applyFont="1" applyFill="1" applyBorder="1"/>
    <xf numFmtId="38" fontId="26" fillId="6" borderId="72" xfId="0" applyNumberFormat="1" applyFont="1" applyFill="1" applyBorder="1"/>
    <xf numFmtId="38" fontId="26" fillId="6" borderId="73" xfId="0" applyNumberFormat="1" applyFont="1" applyFill="1" applyBorder="1"/>
    <xf numFmtId="38" fontId="26" fillId="6" borderId="31" xfId="0" applyNumberFormat="1" applyFont="1" applyFill="1" applyBorder="1"/>
    <xf numFmtId="38" fontId="26" fillId="6" borderId="32" xfId="0" applyNumberFormat="1" applyFont="1" applyFill="1" applyBorder="1"/>
    <xf numFmtId="38" fontId="26" fillId="6" borderId="21" xfId="0" applyNumberFormat="1" applyFont="1" applyFill="1" applyBorder="1"/>
    <xf numFmtId="38" fontId="26" fillId="3" borderId="39" xfId="0" applyNumberFormat="1" applyFont="1" applyFill="1" applyBorder="1"/>
    <xf numFmtId="38" fontId="26" fillId="3" borderId="87" xfId="0" applyNumberFormat="1" applyFont="1" applyFill="1" applyBorder="1"/>
    <xf numFmtId="38" fontId="26" fillId="3" borderId="88" xfId="0" applyNumberFormat="1" applyFont="1" applyFill="1" applyBorder="1"/>
    <xf numFmtId="38" fontId="17" fillId="0" borderId="38" xfId="0" applyNumberFormat="1" applyFont="1" applyBorder="1" applyProtection="1">
      <protection locked="0"/>
    </xf>
    <xf numFmtId="38" fontId="17" fillId="0" borderId="17" xfId="0" applyNumberFormat="1" applyFont="1" applyBorder="1" applyProtection="1">
      <protection locked="0"/>
    </xf>
    <xf numFmtId="38" fontId="17" fillId="0" borderId="5" xfId="0" applyNumberFormat="1" applyFont="1" applyBorder="1" applyProtection="1">
      <protection locked="0"/>
    </xf>
    <xf numFmtId="38" fontId="26" fillId="9" borderId="11" xfId="0" applyNumberFormat="1" applyFont="1" applyFill="1" applyBorder="1"/>
    <xf numFmtId="38" fontId="26" fillId="9" borderId="72" xfId="0" applyNumberFormat="1" applyFont="1" applyFill="1" applyBorder="1"/>
    <xf numFmtId="38" fontId="26" fillId="9" borderId="73" xfId="0" applyNumberFormat="1" applyFont="1" applyFill="1" applyBorder="1"/>
    <xf numFmtId="38" fontId="26" fillId="9" borderId="31" xfId="0" applyNumberFormat="1" applyFont="1" applyFill="1" applyBorder="1"/>
    <xf numFmtId="38" fontId="26" fillId="9" borderId="32" xfId="0" applyNumberFormat="1" applyFont="1" applyFill="1" applyBorder="1"/>
    <xf numFmtId="38" fontId="26" fillId="9" borderId="21" xfId="0" applyNumberFormat="1" applyFont="1" applyFill="1" applyBorder="1"/>
    <xf numFmtId="38" fontId="26" fillId="0" borderId="31" xfId="0" applyNumberFormat="1" applyFont="1" applyBorder="1" applyProtection="1">
      <protection locked="0"/>
    </xf>
    <xf numFmtId="38" fontId="26" fillId="0" borderId="32" xfId="0" applyNumberFormat="1" applyFont="1" applyBorder="1" applyProtection="1">
      <protection locked="0"/>
    </xf>
    <xf numFmtId="38" fontId="26" fillId="0" borderId="21" xfId="0" applyNumberFormat="1" applyFont="1" applyBorder="1" applyProtection="1">
      <protection locked="0"/>
    </xf>
    <xf numFmtId="38" fontId="26" fillId="0" borderId="13" xfId="0" applyNumberFormat="1" applyFont="1" applyBorder="1" applyProtection="1">
      <protection locked="0"/>
    </xf>
    <xf numFmtId="38" fontId="26" fillId="0" borderId="14" xfId="0" applyNumberFormat="1" applyFont="1" applyBorder="1" applyProtection="1">
      <protection locked="0"/>
    </xf>
    <xf numFmtId="38" fontId="26" fillId="0" borderId="15" xfId="0" applyNumberFormat="1" applyFont="1" applyBorder="1" applyProtection="1">
      <protection locked="0"/>
    </xf>
    <xf numFmtId="38" fontId="17" fillId="0" borderId="13" xfId="0" applyNumberFormat="1" applyFont="1" applyBorder="1" applyProtection="1">
      <protection locked="0"/>
    </xf>
    <xf numFmtId="38" fontId="17" fillId="0" borderId="14" xfId="0" applyNumberFormat="1" applyFont="1" applyBorder="1" applyProtection="1">
      <protection locked="0"/>
    </xf>
    <xf numFmtId="38" fontId="17" fillId="0" borderId="15" xfId="0" applyNumberFormat="1" applyFont="1" applyBorder="1" applyProtection="1">
      <protection locked="0"/>
    </xf>
    <xf numFmtId="38" fontId="17" fillId="0" borderId="56" xfId="0" applyNumberFormat="1" applyFont="1" applyBorder="1" applyProtection="1">
      <protection locked="0"/>
    </xf>
    <xf numFmtId="38" fontId="17" fillId="0" borderId="111" xfId="0" applyNumberFormat="1" applyFont="1" applyBorder="1" applyProtection="1">
      <protection locked="0"/>
    </xf>
    <xf numFmtId="38" fontId="17" fillId="0" borderId="112" xfId="0" applyNumberFormat="1" applyFont="1" applyBorder="1" applyProtection="1">
      <protection locked="0"/>
    </xf>
    <xf numFmtId="38" fontId="26" fillId="6" borderId="24" xfId="0" applyNumberFormat="1" applyFont="1" applyFill="1" applyBorder="1"/>
    <xf numFmtId="38" fontId="26" fillId="6" borderId="33" xfId="0" applyNumberFormat="1" applyFont="1" applyFill="1" applyBorder="1"/>
    <xf numFmtId="38" fontId="26" fillId="6" borderId="34" xfId="0" applyNumberFormat="1" applyFont="1" applyFill="1" applyBorder="1"/>
    <xf numFmtId="38" fontId="17" fillId="0" borderId="105" xfId="0" applyNumberFormat="1" applyFont="1" applyBorder="1" applyProtection="1">
      <protection locked="0"/>
    </xf>
    <xf numFmtId="38" fontId="17" fillId="0" borderId="100" xfId="0" applyNumberFormat="1" applyFont="1" applyBorder="1" applyProtection="1">
      <protection locked="0"/>
    </xf>
    <xf numFmtId="38" fontId="17" fillId="0" borderId="101" xfId="0" applyNumberFormat="1" applyFont="1" applyBorder="1" applyProtection="1">
      <protection locked="0"/>
    </xf>
    <xf numFmtId="38" fontId="26" fillId="6" borderId="13" xfId="0" applyNumberFormat="1" applyFont="1" applyFill="1" applyBorder="1"/>
    <xf numFmtId="38" fontId="26" fillId="6" borderId="14" xfId="0" applyNumberFormat="1" applyFont="1" applyFill="1" applyBorder="1"/>
    <xf numFmtId="38" fontId="26" fillId="6" borderId="15" xfId="0" applyNumberFormat="1" applyFont="1" applyFill="1" applyBorder="1"/>
    <xf numFmtId="38" fontId="17" fillId="0" borderId="24" xfId="0" applyNumberFormat="1" applyFont="1" applyBorder="1" applyProtection="1">
      <protection locked="0"/>
    </xf>
    <xf numFmtId="38" fontId="17" fillId="0" borderId="33" xfId="0" applyNumberFormat="1" applyFont="1" applyBorder="1" applyProtection="1">
      <protection locked="0"/>
    </xf>
    <xf numFmtId="38" fontId="17" fillId="0" borderId="34" xfId="0" applyNumberFormat="1" applyFont="1" applyBorder="1" applyProtection="1">
      <protection locked="0"/>
    </xf>
    <xf numFmtId="38" fontId="17" fillId="0" borderId="123" xfId="0" applyNumberFormat="1" applyFont="1" applyBorder="1" applyProtection="1">
      <protection locked="0"/>
    </xf>
    <xf numFmtId="38" fontId="17" fillId="0" borderId="124" xfId="0" applyNumberFormat="1" applyFont="1" applyBorder="1" applyProtection="1">
      <protection locked="0"/>
    </xf>
    <xf numFmtId="38" fontId="17" fillId="0" borderId="125" xfId="0" applyNumberFormat="1" applyFont="1" applyBorder="1" applyProtection="1">
      <protection locked="0"/>
    </xf>
    <xf numFmtId="38" fontId="17" fillId="0" borderId="126" xfId="0" applyNumberFormat="1" applyFont="1" applyBorder="1" applyProtection="1">
      <protection locked="0"/>
    </xf>
    <xf numFmtId="38" fontId="17" fillId="0" borderId="127" xfId="0" applyNumberFormat="1" applyFont="1" applyBorder="1" applyProtection="1">
      <protection locked="0"/>
    </xf>
    <xf numFmtId="38" fontId="17" fillId="0" borderId="128" xfId="0" applyNumberFormat="1" applyFont="1" applyBorder="1" applyProtection="1">
      <protection locked="0"/>
    </xf>
    <xf numFmtId="166" fontId="26" fillId="0" borderId="13" xfId="0" applyNumberFormat="1" applyFont="1" applyBorder="1" applyProtection="1">
      <protection locked="0"/>
    </xf>
    <xf numFmtId="166" fontId="26" fillId="0" borderId="14" xfId="0" applyNumberFormat="1" applyFont="1" applyBorder="1" applyProtection="1">
      <protection locked="0"/>
    </xf>
    <xf numFmtId="166" fontId="26" fillId="0" borderId="15" xfId="0" applyNumberFormat="1" applyFont="1" applyBorder="1" applyProtection="1">
      <protection locked="0"/>
    </xf>
    <xf numFmtId="166" fontId="26" fillId="0" borderId="38" xfId="0" applyNumberFormat="1" applyFont="1" applyBorder="1" applyProtection="1">
      <protection locked="0"/>
    </xf>
    <xf numFmtId="166" fontId="26" fillId="0" borderId="17" xfId="0" applyNumberFormat="1" applyFont="1" applyBorder="1" applyProtection="1">
      <protection locked="0"/>
    </xf>
    <xf numFmtId="166" fontId="26" fillId="0" borderId="5" xfId="0" applyNumberFormat="1" applyFont="1" applyBorder="1" applyProtection="1">
      <protection locked="0"/>
    </xf>
    <xf numFmtId="38" fontId="17" fillId="0" borderId="25" xfId="0" applyNumberFormat="1" applyFont="1" applyBorder="1" applyProtection="1">
      <protection locked="0"/>
    </xf>
    <xf numFmtId="38" fontId="17" fillId="0" borderId="35" xfId="0" applyNumberFormat="1" applyFont="1" applyBorder="1" applyProtection="1">
      <protection locked="0"/>
    </xf>
    <xf numFmtId="38" fontId="17" fillId="0" borderId="9" xfId="0" applyNumberFormat="1" applyFont="1" applyBorder="1" applyProtection="1">
      <protection locked="0"/>
    </xf>
    <xf numFmtId="166" fontId="26" fillId="6" borderId="13" xfId="0" applyNumberFormat="1" applyFont="1" applyFill="1" applyBorder="1"/>
    <xf numFmtId="166" fontId="26" fillId="6" borderId="14" xfId="0" applyNumberFormat="1" applyFont="1" applyFill="1" applyBorder="1"/>
    <xf numFmtId="166" fontId="26" fillId="6" borderId="15" xfId="0" applyNumberFormat="1" applyFont="1" applyFill="1" applyBorder="1"/>
    <xf numFmtId="166" fontId="26" fillId="6" borderId="38" xfId="0" applyNumberFormat="1" applyFont="1" applyFill="1" applyBorder="1"/>
    <xf numFmtId="166" fontId="26" fillId="6" borderId="17" xfId="0" applyNumberFormat="1" applyFont="1" applyFill="1" applyBorder="1"/>
    <xf numFmtId="166" fontId="26" fillId="6" borderId="5" xfId="0" applyNumberFormat="1" applyFont="1" applyFill="1" applyBorder="1"/>
    <xf numFmtId="49" fontId="0" fillId="0" borderId="13" xfId="0" applyNumberFormat="1" applyBorder="1" applyAlignment="1" applyProtection="1">
      <alignment wrapText="1"/>
      <protection locked="0"/>
    </xf>
    <xf numFmtId="166" fontId="0" fillId="0" borderId="13" xfId="0" applyNumberFormat="1" applyBorder="1" applyAlignment="1" applyProtection="1">
      <alignment horizontal="center"/>
      <protection locked="0"/>
    </xf>
    <xf numFmtId="49" fontId="0" fillId="0" borderId="31" xfId="0" applyNumberFormat="1" applyBorder="1" applyAlignment="1" applyProtection="1">
      <alignment wrapText="1"/>
      <protection locked="0"/>
    </xf>
    <xf numFmtId="166" fontId="0" fillId="0" borderId="31" xfId="0" applyNumberFormat="1" applyBorder="1" applyAlignment="1" applyProtection="1">
      <alignment horizontal="center"/>
      <protection locked="0"/>
    </xf>
    <xf numFmtId="0" fontId="33" fillId="10" borderId="13" xfId="0" applyFont="1" applyFill="1" applyBorder="1" applyProtection="1">
      <protection locked="0"/>
    </xf>
    <xf numFmtId="0" fontId="33" fillId="10" borderId="13" xfId="0" applyFont="1" applyFill="1" applyBorder="1" applyAlignment="1" applyProtection="1">
      <alignment horizontal="center"/>
      <protection locked="0"/>
    </xf>
    <xf numFmtId="0" fontId="33" fillId="10" borderId="31" xfId="0" applyFont="1" applyFill="1" applyBorder="1" applyProtection="1">
      <protection locked="0"/>
    </xf>
    <xf numFmtId="0" fontId="33" fillId="10" borderId="31" xfId="0" applyFont="1" applyFill="1" applyBorder="1" applyAlignment="1" applyProtection="1">
      <alignment horizontal="center"/>
      <protection locked="0"/>
    </xf>
    <xf numFmtId="0" fontId="33" fillId="10" borderId="24" xfId="0" applyFont="1" applyFill="1" applyBorder="1" applyProtection="1">
      <protection locked="0"/>
    </xf>
    <xf numFmtId="0" fontId="33" fillId="10" borderId="24" xfId="0" applyFont="1" applyFill="1" applyBorder="1" applyAlignment="1" applyProtection="1">
      <alignment horizontal="center"/>
      <protection locked="0"/>
    </xf>
    <xf numFmtId="49" fontId="0" fillId="0" borderId="24" xfId="0" applyNumberFormat="1" applyBorder="1" applyAlignment="1" applyProtection="1">
      <alignment wrapText="1"/>
      <protection locked="0"/>
    </xf>
    <xf numFmtId="166" fontId="0" fillId="0" borderId="24" xfId="0" applyNumberFormat="1" applyBorder="1" applyAlignment="1" applyProtection="1">
      <alignment horizontal="center"/>
      <protection locked="0"/>
    </xf>
    <xf numFmtId="0" fontId="30" fillId="2" borderId="65" xfId="0" applyFont="1" applyFill="1" applyBorder="1" applyAlignment="1" applyProtection="1">
      <alignment vertical="center"/>
      <protection locked="0"/>
    </xf>
    <xf numFmtId="166" fontId="0" fillId="0" borderId="13" xfId="0" applyNumberFormat="1" applyBorder="1" applyProtection="1">
      <protection locked="0"/>
    </xf>
    <xf numFmtId="169" fontId="0" fillId="0" borderId="13" xfId="0" applyNumberFormat="1" applyBorder="1" applyAlignment="1" applyProtection="1">
      <alignment horizontal="center"/>
      <protection locked="0"/>
    </xf>
    <xf numFmtId="0" fontId="30" fillId="2" borderId="65" xfId="0" applyFont="1" applyFill="1" applyBorder="1" applyAlignment="1">
      <alignment vertical="center"/>
    </xf>
    <xf numFmtId="166" fontId="0" fillId="0" borderId="13" xfId="0" applyNumberFormat="1" applyBorder="1"/>
    <xf numFmtId="169" fontId="0" fillId="0" borderId="13" xfId="0" applyNumberFormat="1" applyBorder="1" applyAlignment="1">
      <alignment horizontal="center"/>
    </xf>
    <xf numFmtId="166" fontId="0" fillId="0" borderId="65" xfId="0" applyNumberFormat="1" applyBorder="1"/>
    <xf numFmtId="166" fontId="0" fillId="0" borderId="31" xfId="0" applyNumberFormat="1" applyBorder="1" applyProtection="1">
      <protection locked="0"/>
    </xf>
    <xf numFmtId="169" fontId="0" fillId="0" borderId="31" xfId="0" applyNumberFormat="1" applyBorder="1" applyAlignment="1" applyProtection="1">
      <alignment horizontal="center"/>
      <protection locked="0"/>
    </xf>
    <xf numFmtId="166" fontId="0" fillId="0" borderId="31" xfId="0" applyNumberFormat="1" applyBorder="1"/>
    <xf numFmtId="169" fontId="0" fillId="0" borderId="31" xfId="0" applyNumberFormat="1" applyBorder="1" applyAlignment="1">
      <alignment horizontal="center"/>
    </xf>
    <xf numFmtId="166" fontId="0" fillId="0" borderId="115" xfId="0" applyNumberFormat="1" applyBorder="1"/>
    <xf numFmtId="0" fontId="4" fillId="10" borderId="13" xfId="0" applyFont="1" applyFill="1" applyBorder="1" applyAlignment="1" applyProtection="1">
      <alignment horizontal="center" vertical="center"/>
      <protection locked="0"/>
    </xf>
    <xf numFmtId="0" fontId="4" fillId="10" borderId="13" xfId="0" applyFont="1" applyFill="1" applyBorder="1" applyAlignment="1">
      <alignment horizontal="center" vertical="center"/>
    </xf>
    <xf numFmtId="0" fontId="4" fillId="10" borderId="31" xfId="0" applyFont="1" applyFill="1" applyBorder="1" applyAlignment="1" applyProtection="1">
      <alignment horizontal="center" vertical="center"/>
      <protection locked="0"/>
    </xf>
    <xf numFmtId="0" fontId="4" fillId="10" borderId="31" xfId="0" applyFont="1" applyFill="1" applyBorder="1" applyAlignment="1">
      <alignment horizontal="center" vertical="center"/>
    </xf>
    <xf numFmtId="0" fontId="4" fillId="10" borderId="38" xfId="0" applyFont="1" applyFill="1" applyBorder="1" applyAlignment="1">
      <alignment horizontal="center" vertical="center"/>
    </xf>
    <xf numFmtId="0" fontId="4" fillId="10" borderId="24" xfId="0" applyFont="1" applyFill="1" applyBorder="1" applyAlignment="1" applyProtection="1">
      <alignment horizontal="center" vertical="center"/>
      <protection locked="0"/>
    </xf>
    <xf numFmtId="166" fontId="0" fillId="0" borderId="24" xfId="0" applyNumberFormat="1" applyBorder="1" applyProtection="1">
      <protection locked="0"/>
    </xf>
    <xf numFmtId="169" fontId="0" fillId="0" borderId="24" xfId="0" applyNumberFormat="1" applyBorder="1" applyAlignment="1" applyProtection="1">
      <alignment horizontal="center"/>
      <protection locked="0"/>
    </xf>
    <xf numFmtId="0" fontId="4" fillId="10" borderId="24" xfId="0" applyFont="1" applyFill="1" applyBorder="1" applyAlignment="1">
      <alignment horizontal="center" vertical="center"/>
    </xf>
    <xf numFmtId="166" fontId="0" fillId="0" borderId="24" xfId="0" applyNumberFormat="1" applyBorder="1"/>
    <xf numFmtId="169" fontId="0" fillId="0" borderId="24" xfId="0" applyNumberFormat="1" applyBorder="1" applyAlignment="1">
      <alignment horizontal="center"/>
    </xf>
    <xf numFmtId="166" fontId="0" fillId="0" borderId="116" xfId="0" applyNumberFormat="1" applyBorder="1"/>
    <xf numFmtId="0" fontId="51" fillId="10" borderId="31" xfId="0" applyFont="1" applyFill="1" applyBorder="1" applyProtection="1">
      <protection hidden="1"/>
    </xf>
    <xf numFmtId="0" fontId="51" fillId="10" borderId="20" xfId="0" applyFont="1" applyFill="1" applyBorder="1" applyProtection="1">
      <protection hidden="1"/>
    </xf>
    <xf numFmtId="0" fontId="51" fillId="5" borderId="37" xfId="0" applyFont="1" applyFill="1" applyBorder="1" applyAlignment="1" applyProtection="1">
      <alignment wrapText="1"/>
      <protection hidden="1"/>
    </xf>
    <xf numFmtId="0" fontId="51" fillId="2" borderId="41" xfId="0" quotePrefix="1" applyFont="1" applyFill="1" applyBorder="1" applyAlignment="1" applyProtection="1">
      <alignment wrapText="1"/>
      <protection hidden="1"/>
    </xf>
    <xf numFmtId="0" fontId="51" fillId="5" borderId="43" xfId="0" quotePrefix="1" applyFont="1" applyFill="1" applyBorder="1" applyAlignment="1">
      <alignment horizontal="left" wrapText="1" indent="1"/>
    </xf>
    <xf numFmtId="1" fontId="0" fillId="0" borderId="13" xfId="11" applyNumberFormat="1" applyFont="1" applyBorder="1" applyAlignment="1" applyProtection="1">
      <alignment horizontal="center"/>
      <protection locked="0"/>
    </xf>
    <xf numFmtId="1" fontId="0" fillId="0" borderId="31" xfId="11" applyNumberFormat="1" applyFont="1" applyBorder="1" applyAlignment="1" applyProtection="1">
      <alignment horizontal="center"/>
      <protection locked="0"/>
    </xf>
    <xf numFmtId="1" fontId="0" fillId="0" borderId="24" xfId="11" applyNumberFormat="1" applyFont="1" applyBorder="1" applyAlignment="1" applyProtection="1">
      <alignment horizontal="center"/>
      <protection locked="0"/>
    </xf>
    <xf numFmtId="0" fontId="18" fillId="2" borderId="129" xfId="0" quotePrefix="1" applyFont="1" applyFill="1" applyBorder="1" applyAlignment="1" applyProtection="1">
      <alignment wrapText="1"/>
      <protection hidden="1"/>
    </xf>
    <xf numFmtId="168" fontId="17" fillId="0" borderId="129" xfId="0" applyNumberFormat="1" applyFont="1" applyBorder="1" applyProtection="1">
      <protection hidden="1"/>
    </xf>
    <xf numFmtId="168" fontId="17" fillId="0" borderId="130" xfId="0" applyNumberFormat="1" applyFont="1" applyBorder="1" applyProtection="1">
      <protection hidden="1"/>
    </xf>
    <xf numFmtId="168" fontId="17" fillId="0" borderId="131" xfId="0" applyNumberFormat="1" applyFont="1" applyBorder="1" applyProtection="1">
      <protection hidden="1"/>
    </xf>
    <xf numFmtId="0" fontId="18" fillId="2" borderId="129" xfId="0" quotePrefix="1" applyFont="1" applyFill="1" applyBorder="1" applyAlignment="1">
      <alignment wrapText="1"/>
    </xf>
    <xf numFmtId="38" fontId="17" fillId="0" borderId="129" xfId="0" applyNumberFormat="1" applyFont="1" applyBorder="1" applyProtection="1">
      <protection locked="0"/>
    </xf>
    <xf numFmtId="38" fontId="17" fillId="0" borderId="130" xfId="0" applyNumberFormat="1" applyFont="1" applyBorder="1" applyProtection="1">
      <protection locked="0"/>
    </xf>
    <xf numFmtId="38" fontId="17" fillId="0" borderId="131" xfId="0" applyNumberFormat="1" applyFont="1" applyBorder="1" applyProtection="1">
      <protection locked="0"/>
    </xf>
    <xf numFmtId="38" fontId="17" fillId="11" borderId="31" xfId="0" applyNumberFormat="1" applyFont="1" applyFill="1" applyBorder="1" applyProtection="1">
      <protection locked="0"/>
    </xf>
    <xf numFmtId="38" fontId="17" fillId="11" borderId="32" xfId="0" applyNumberFormat="1" applyFont="1" applyFill="1" applyBorder="1" applyProtection="1">
      <protection locked="0"/>
    </xf>
    <xf numFmtId="38" fontId="17" fillId="11" borderId="21" xfId="0" applyNumberFormat="1" applyFont="1" applyFill="1" applyBorder="1" applyProtection="1">
      <protection locked="0"/>
    </xf>
    <xf numFmtId="167" fontId="21" fillId="0" borderId="132" xfId="8" quotePrefix="1" applyFont="1" applyBorder="1" applyAlignment="1">
      <alignment horizontal="center" vertical="center"/>
    </xf>
    <xf numFmtId="0" fontId="18" fillId="2" borderId="129" xfId="0" quotePrefix="1" applyFont="1" applyFill="1" applyBorder="1" applyProtection="1">
      <protection hidden="1"/>
    </xf>
    <xf numFmtId="0" fontId="18" fillId="2" borderId="44" xfId="0" quotePrefix="1" applyFont="1" applyFill="1" applyBorder="1" applyAlignment="1">
      <alignment horizontal="left" wrapText="1"/>
    </xf>
    <xf numFmtId="0" fontId="18" fillId="2" borderId="38" xfId="0" quotePrefix="1" applyFont="1" applyFill="1" applyBorder="1" applyAlignment="1">
      <alignment vertical="center" wrapText="1"/>
    </xf>
    <xf numFmtId="0" fontId="18" fillId="2" borderId="25" xfId="0" quotePrefix="1" applyFont="1" applyFill="1" applyBorder="1" applyAlignment="1">
      <alignment wrapText="1"/>
    </xf>
    <xf numFmtId="0" fontId="80" fillId="2" borderId="38" xfId="0" quotePrefix="1" applyFont="1" applyFill="1" applyBorder="1" applyAlignment="1">
      <alignment vertical="center" wrapText="1"/>
    </xf>
    <xf numFmtId="0" fontId="80" fillId="2" borderId="25" xfId="0" quotePrefix="1" applyFont="1" applyFill="1" applyBorder="1" applyAlignment="1">
      <alignment wrapText="1"/>
    </xf>
    <xf numFmtId="0" fontId="16" fillId="2" borderId="133" xfId="0" quotePrefix="1" applyFont="1" applyFill="1" applyBorder="1" applyAlignment="1">
      <alignment wrapText="1"/>
    </xf>
    <xf numFmtId="0" fontId="25" fillId="2" borderId="134" xfId="0" quotePrefix="1" applyFont="1" applyFill="1" applyBorder="1" applyAlignment="1">
      <alignment wrapText="1"/>
    </xf>
    <xf numFmtId="0" fontId="25" fillId="2" borderId="134" xfId="0" quotePrefix="1" applyFont="1" applyFill="1" applyBorder="1" applyAlignment="1">
      <alignment vertical="center" wrapText="1"/>
    </xf>
    <xf numFmtId="0" fontId="16" fillId="2" borderId="121" xfId="0" quotePrefix="1" applyFont="1" applyFill="1" applyBorder="1" applyAlignment="1">
      <alignment wrapText="1"/>
    </xf>
    <xf numFmtId="0" fontId="18" fillId="2" borderId="38" xfId="0" quotePrefix="1" applyFont="1" applyFill="1" applyBorder="1" applyAlignment="1" applyProtection="1">
      <alignment vertical="center" wrapText="1"/>
      <protection hidden="1"/>
    </xf>
    <xf numFmtId="0" fontId="18" fillId="2" borderId="25" xfId="0" quotePrefix="1" applyFont="1" applyFill="1" applyBorder="1" applyAlignment="1" applyProtection="1">
      <alignment wrapText="1"/>
      <protection hidden="1"/>
    </xf>
    <xf numFmtId="0" fontId="80" fillId="2" borderId="38" xfId="0" quotePrefix="1" applyFont="1" applyFill="1" applyBorder="1" applyAlignment="1" applyProtection="1">
      <alignment vertical="center" wrapText="1"/>
      <protection hidden="1"/>
    </xf>
    <xf numFmtId="0" fontId="80" fillId="2" borderId="25" xfId="0" quotePrefix="1" applyFont="1" applyFill="1" applyBorder="1" applyAlignment="1" applyProtection="1">
      <alignment wrapText="1"/>
      <protection hidden="1"/>
    </xf>
    <xf numFmtId="0" fontId="53" fillId="3" borderId="117" xfId="0" applyFont="1" applyFill="1" applyBorder="1" applyAlignment="1" applyProtection="1">
      <alignment horizontal="center" vertical="center"/>
      <protection hidden="1"/>
    </xf>
    <xf numFmtId="0" fontId="0" fillId="0" borderId="0" xfId="0" applyAlignment="1" applyProtection="1">
      <protection hidden="1"/>
    </xf>
    <xf numFmtId="0" fontId="13" fillId="13" borderId="32" xfId="0" applyFont="1" applyFill="1" applyBorder="1" applyAlignment="1" applyProtection="1">
      <alignment horizontal="left"/>
      <protection hidden="1"/>
    </xf>
    <xf numFmtId="0" fontId="0" fillId="0" borderId="120" xfId="0" applyBorder="1" applyAlignment="1" applyProtection="1">
      <alignment horizontal="center"/>
      <protection hidden="1"/>
    </xf>
    <xf numFmtId="0" fontId="0" fillId="14" borderId="118" xfId="0" applyFill="1" applyBorder="1" applyAlignment="1" applyProtection="1">
      <alignment horizontal="left"/>
      <protection hidden="1"/>
    </xf>
    <xf numFmtId="0" fontId="3" fillId="0" borderId="0" xfId="0" applyFont="1" applyAlignment="1" applyProtection="1">
      <protection hidden="1"/>
    </xf>
    <xf numFmtId="0" fontId="53" fillId="3" borderId="146" xfId="0" applyFont="1" applyFill="1" applyBorder="1" applyAlignment="1" applyProtection="1">
      <alignment horizontal="center" vertical="center" wrapText="1"/>
      <protection hidden="1"/>
    </xf>
    <xf numFmtId="0" fontId="13" fillId="5" borderId="147" xfId="0" applyFont="1" applyFill="1" applyBorder="1" applyAlignment="1" applyProtection="1">
      <alignment horizontal="center" wrapText="1"/>
      <protection hidden="1"/>
    </xf>
    <xf numFmtId="0" fontId="13" fillId="5" borderId="148" xfId="0" applyFont="1" applyFill="1" applyBorder="1" applyAlignment="1" applyProtection="1">
      <alignment horizontal="center" wrapText="1"/>
      <protection hidden="1"/>
    </xf>
    <xf numFmtId="0" fontId="0" fillId="0" borderId="0" xfId="0" applyAlignment="1" applyProtection="1">
      <alignment wrapText="1"/>
      <protection hidden="1"/>
    </xf>
    <xf numFmtId="0" fontId="13" fillId="13" borderId="32" xfId="0" applyFont="1" applyFill="1" applyBorder="1" applyAlignment="1" applyProtection="1">
      <alignment horizontal="left" wrapText="1"/>
      <protection hidden="1"/>
    </xf>
    <xf numFmtId="0" fontId="13" fillId="15" borderId="32" xfId="0" applyFont="1" applyFill="1" applyBorder="1" applyAlignment="1" applyProtection="1">
      <alignment horizontal="left" wrapText="1"/>
      <protection hidden="1"/>
    </xf>
    <xf numFmtId="0" fontId="13" fillId="13" borderId="72" xfId="0" applyFont="1" applyFill="1" applyBorder="1" applyAlignment="1" applyProtection="1">
      <alignment horizontal="left" wrapText="1"/>
      <protection hidden="1"/>
    </xf>
    <xf numFmtId="0" fontId="45" fillId="6" borderId="38" xfId="0" quotePrefix="1" applyFont="1" applyFill="1" applyBorder="1" applyAlignment="1">
      <alignment wrapText="1"/>
    </xf>
    <xf numFmtId="0" fontId="45" fillId="6" borderId="22" xfId="0" quotePrefix="1" applyFont="1" applyFill="1" applyBorder="1" applyAlignment="1">
      <alignment wrapText="1"/>
    </xf>
    <xf numFmtId="0" fontId="45" fillId="6" borderId="25" xfId="0" applyFont="1" applyFill="1" applyBorder="1" applyAlignment="1">
      <alignment vertical="center" wrapText="1"/>
    </xf>
    <xf numFmtId="0" fontId="1" fillId="6" borderId="140" xfId="0" applyFont="1" applyFill="1" applyBorder="1" applyAlignment="1">
      <alignment vertical="center" wrapText="1"/>
    </xf>
    <xf numFmtId="0" fontId="45" fillId="6" borderId="38" xfId="0" quotePrefix="1" applyFont="1" applyFill="1" applyBorder="1" applyAlignment="1">
      <alignment vertical="center" wrapText="1"/>
    </xf>
    <xf numFmtId="0" fontId="45" fillId="6" borderId="22" xfId="0" quotePrefix="1" applyFont="1" applyFill="1" applyBorder="1" applyAlignment="1">
      <alignment vertical="center" wrapText="1"/>
    </xf>
    <xf numFmtId="0" fontId="1" fillId="6" borderId="38" xfId="0" applyFont="1" applyFill="1" applyBorder="1" applyAlignment="1">
      <alignment vertical="center" wrapText="1"/>
    </xf>
    <xf numFmtId="0" fontId="1" fillId="6" borderId="22" xfId="0" applyFont="1" applyFill="1" applyBorder="1" applyAlignment="1">
      <alignment vertical="center" wrapText="1"/>
    </xf>
    <xf numFmtId="0" fontId="14" fillId="6" borderId="13" xfId="0" applyFont="1" applyFill="1" applyBorder="1" applyAlignment="1">
      <alignment horizontal="center"/>
    </xf>
    <xf numFmtId="0" fontId="14" fillId="6" borderId="26" xfId="0" applyFont="1" applyFill="1" applyBorder="1" applyAlignment="1">
      <alignment horizontal="center"/>
    </xf>
    <xf numFmtId="0" fontId="14" fillId="6" borderId="43" xfId="0" applyFont="1" applyFill="1" applyBorder="1" applyAlignment="1">
      <alignment horizontal="center"/>
    </xf>
    <xf numFmtId="0" fontId="14" fillId="6" borderId="28" xfId="0" applyFont="1" applyFill="1" applyBorder="1" applyAlignment="1">
      <alignment horizontal="center"/>
    </xf>
    <xf numFmtId="0" fontId="14" fillId="6" borderId="38" xfId="0" applyFont="1" applyFill="1" applyBorder="1" applyAlignment="1">
      <alignment horizontal="center" vertical="center"/>
    </xf>
    <xf numFmtId="0" fontId="14" fillId="6" borderId="22" xfId="0" applyFont="1" applyFill="1" applyBorder="1" applyAlignment="1">
      <alignment horizontal="center" vertical="center"/>
    </xf>
    <xf numFmtId="0" fontId="45" fillId="12" borderId="39" xfId="0" quotePrefix="1" applyFont="1" applyFill="1" applyBorder="1" applyAlignment="1">
      <alignment horizontal="left" vertical="top" wrapText="1"/>
    </xf>
    <xf numFmtId="0" fontId="45" fillId="12" borderId="135" xfId="0" quotePrefix="1" applyFont="1" applyFill="1" applyBorder="1" applyAlignment="1">
      <alignment horizontal="left" vertical="top" wrapText="1"/>
    </xf>
    <xf numFmtId="0" fontId="32" fillId="7" borderId="32" xfId="0" applyFont="1" applyFill="1" applyBorder="1" applyAlignment="1" applyProtection="1">
      <alignment horizontal="left" vertical="top" wrapText="1"/>
      <protection locked="0"/>
    </xf>
    <xf numFmtId="0" fontId="32" fillId="7" borderId="61" xfId="0" applyFont="1" applyFill="1" applyBorder="1" applyAlignment="1" applyProtection="1">
      <alignment horizontal="left" vertical="top" wrapText="1"/>
      <protection locked="0"/>
    </xf>
    <xf numFmtId="0" fontId="32" fillId="7" borderId="17" xfId="0" applyFont="1" applyFill="1" applyBorder="1" applyAlignment="1" applyProtection="1">
      <alignment horizontal="left" vertical="top" wrapText="1"/>
      <protection locked="0"/>
    </xf>
    <xf numFmtId="0" fontId="32" fillId="7" borderId="3" xfId="0" applyFont="1" applyFill="1" applyBorder="1" applyAlignment="1" applyProtection="1">
      <alignment horizontal="left" vertical="top" wrapText="1"/>
      <protection locked="0"/>
    </xf>
    <xf numFmtId="0" fontId="32" fillId="7" borderId="62" xfId="0" applyFont="1" applyFill="1" applyBorder="1" applyAlignment="1" applyProtection="1">
      <alignment horizontal="left" vertical="top" wrapText="1"/>
      <protection locked="0"/>
    </xf>
    <xf numFmtId="0" fontId="32" fillId="7" borderId="136" xfId="0" applyFont="1" applyFill="1" applyBorder="1" applyAlignment="1" applyProtection="1">
      <alignment horizontal="left" vertical="top" wrapText="1"/>
      <protection locked="0"/>
    </xf>
    <xf numFmtId="167" fontId="20" fillId="0" borderId="137" xfId="8" quotePrefix="1" applyFont="1" applyBorder="1" applyAlignment="1">
      <alignment horizontal="center" vertical="top"/>
    </xf>
    <xf numFmtId="167" fontId="20" fillId="0" borderId="138" xfId="8" quotePrefix="1" applyFont="1" applyBorder="1" applyAlignment="1">
      <alignment horizontal="center" vertical="top"/>
    </xf>
    <xf numFmtId="167" fontId="20" fillId="0" borderId="139" xfId="8" quotePrefix="1" applyFont="1" applyBorder="1" applyAlignment="1">
      <alignment horizontal="center" vertical="top"/>
    </xf>
    <xf numFmtId="167" fontId="20" fillId="0" borderId="0" xfId="8" quotePrefix="1" applyFont="1" applyAlignment="1">
      <alignment horizontal="center" vertical="top"/>
    </xf>
    <xf numFmtId="0" fontId="46" fillId="6" borderId="38" xfId="0" quotePrefix="1" applyFont="1" applyFill="1" applyBorder="1" applyAlignment="1">
      <alignment wrapText="1"/>
    </xf>
    <xf numFmtId="0" fontId="31" fillId="6" borderId="22" xfId="0" quotePrefix="1" applyFont="1" applyFill="1" applyBorder="1" applyAlignment="1">
      <alignment wrapText="1"/>
    </xf>
    <xf numFmtId="168" fontId="17" fillId="6" borderId="29" xfId="0" applyNumberFormat="1" applyFont="1" applyFill="1" applyBorder="1" applyAlignment="1" applyProtection="1">
      <alignment horizontal="center"/>
      <protection hidden="1"/>
    </xf>
    <xf numFmtId="168" fontId="17" fillId="6" borderId="30" xfId="0" applyNumberFormat="1" applyFont="1" applyFill="1" applyBorder="1" applyAlignment="1" applyProtection="1">
      <alignment horizontal="center"/>
      <protection hidden="1"/>
    </xf>
    <xf numFmtId="0" fontId="15" fillId="6" borderId="18" xfId="0" applyFont="1" applyFill="1" applyBorder="1" applyAlignment="1" applyProtection="1">
      <alignment horizontal="left"/>
      <protection hidden="1"/>
    </xf>
    <xf numFmtId="0" fontId="15" fillId="6" borderId="48" xfId="0" applyFont="1" applyFill="1" applyBorder="1" applyAlignment="1" applyProtection="1">
      <alignment horizontal="left"/>
      <protection hidden="1"/>
    </xf>
    <xf numFmtId="0" fontId="15" fillId="6" borderId="135" xfId="0" applyFont="1" applyFill="1" applyBorder="1" applyAlignment="1" applyProtection="1">
      <alignment horizontal="left"/>
      <protection hidden="1"/>
    </xf>
    <xf numFmtId="0" fontId="22" fillId="2" borderId="13" xfId="0" applyFont="1" applyFill="1" applyBorder="1" applyAlignment="1" applyProtection="1">
      <alignment horizontal="center" vertical="center" wrapText="1"/>
      <protection hidden="1"/>
    </xf>
    <xf numFmtId="0" fontId="22" fillId="2" borderId="18" xfId="0" applyFont="1" applyFill="1" applyBorder="1" applyAlignment="1" applyProtection="1">
      <alignment horizontal="center" vertical="center" wrapText="1"/>
      <protection hidden="1"/>
    </xf>
    <xf numFmtId="0" fontId="22" fillId="2" borderId="26" xfId="0" applyFont="1" applyFill="1" applyBorder="1" applyAlignment="1" applyProtection="1">
      <alignment horizontal="center" vertical="center" wrapText="1"/>
      <protection hidden="1"/>
    </xf>
    <xf numFmtId="0" fontId="22" fillId="2" borderId="25" xfId="0" applyFont="1" applyFill="1" applyBorder="1" applyAlignment="1" applyProtection="1">
      <alignment horizontal="center" vertical="center" wrapText="1"/>
      <protection hidden="1"/>
    </xf>
    <xf numFmtId="0" fontId="22" fillId="2" borderId="2" xfId="0" applyFont="1" applyFill="1" applyBorder="1" applyAlignment="1" applyProtection="1">
      <alignment horizontal="center" vertical="center" wrapText="1"/>
      <protection hidden="1"/>
    </xf>
    <xf numFmtId="0" fontId="22" fillId="2" borderId="140" xfId="0" applyFont="1" applyFill="1" applyBorder="1" applyAlignment="1" applyProtection="1">
      <alignment horizontal="center" vertical="center" wrapText="1"/>
      <protection hidden="1"/>
    </xf>
    <xf numFmtId="0" fontId="16" fillId="2" borderId="65" xfId="0" applyFont="1" applyFill="1" applyBorder="1" applyAlignment="1" applyProtection="1">
      <alignment horizontal="center" vertical="center" wrapText="1"/>
      <protection hidden="1"/>
    </xf>
    <xf numFmtId="0" fontId="16" fillId="2" borderId="66" xfId="0" applyFont="1" applyFill="1" applyBorder="1" applyAlignment="1" applyProtection="1">
      <alignment horizontal="center" vertical="center" wrapText="1"/>
      <protection hidden="1"/>
    </xf>
    <xf numFmtId="0" fontId="23" fillId="2" borderId="23" xfId="0" applyFont="1" applyFill="1" applyBorder="1" applyAlignment="1" applyProtection="1">
      <alignment horizontal="center" vertical="center" wrapText="1"/>
      <protection hidden="1"/>
    </xf>
    <xf numFmtId="0" fontId="23" fillId="2" borderId="96" xfId="0" applyFont="1" applyFill="1" applyBorder="1" applyAlignment="1" applyProtection="1">
      <alignment horizontal="center" vertical="center" wrapText="1"/>
      <protection hidden="1"/>
    </xf>
    <xf numFmtId="0" fontId="23" fillId="2" borderId="141" xfId="0" applyFont="1" applyFill="1" applyBorder="1" applyAlignment="1" applyProtection="1">
      <alignment horizontal="center" vertical="center" wrapText="1"/>
      <protection hidden="1"/>
    </xf>
    <xf numFmtId="168" fontId="17" fillId="6" borderId="89" xfId="0" applyNumberFormat="1" applyFont="1" applyFill="1" applyBorder="1" applyAlignment="1" applyProtection="1">
      <alignment horizontal="center"/>
      <protection hidden="1"/>
    </xf>
    <xf numFmtId="168" fontId="17" fillId="6" borderId="144" xfId="0" applyNumberFormat="1" applyFont="1" applyFill="1" applyBorder="1" applyAlignment="1" applyProtection="1">
      <alignment horizontal="center"/>
      <protection hidden="1"/>
    </xf>
    <xf numFmtId="0" fontId="22" fillId="2" borderId="13" xfId="0" applyFont="1" applyFill="1" applyBorder="1" applyAlignment="1" applyProtection="1">
      <alignment horizontal="center" vertical="center" wrapText="1"/>
      <protection locked="0"/>
    </xf>
    <xf numFmtId="0" fontId="22" fillId="2" borderId="18" xfId="0" applyFont="1" applyFill="1" applyBorder="1" applyAlignment="1" applyProtection="1">
      <alignment horizontal="center" vertical="center" wrapText="1"/>
      <protection locked="0"/>
    </xf>
    <xf numFmtId="0" fontId="22" fillId="2" borderId="26"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140" xfId="0" applyFont="1" applyFill="1" applyBorder="1" applyAlignment="1" applyProtection="1">
      <alignment horizontal="center" vertical="center" wrapText="1"/>
      <protection locked="0"/>
    </xf>
    <xf numFmtId="167" fontId="21" fillId="0" borderId="142" xfId="8" quotePrefix="1" applyFont="1" applyBorder="1" applyAlignment="1">
      <alignment horizontal="center" vertical="center"/>
    </xf>
    <xf numFmtId="167" fontId="21" fillId="0" borderId="143" xfId="8" quotePrefix="1" applyFont="1" applyBorder="1" applyAlignment="1">
      <alignment horizontal="center" vertical="center"/>
    </xf>
    <xf numFmtId="0" fontId="15" fillId="6" borderId="18" xfId="0" applyFont="1" applyFill="1" applyBorder="1" applyAlignment="1">
      <alignment horizontal="left"/>
    </xf>
    <xf numFmtId="0" fontId="15" fillId="6" borderId="26" xfId="0" applyFont="1" applyFill="1" applyBorder="1" applyAlignment="1">
      <alignment horizontal="left"/>
    </xf>
    <xf numFmtId="0" fontId="16" fillId="2" borderId="65"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5" fillId="6" borderId="26" xfId="0" applyFont="1" applyFill="1" applyBorder="1" applyAlignment="1" applyProtection="1">
      <alignment horizontal="left"/>
      <protection hidden="1"/>
    </xf>
    <xf numFmtId="168" fontId="17" fillId="6" borderId="0" xfId="0" applyNumberFormat="1" applyFont="1" applyFill="1" applyAlignment="1">
      <alignment horizontal="center"/>
    </xf>
    <xf numFmtId="168" fontId="17" fillId="6" borderId="22" xfId="0" applyNumberFormat="1" applyFont="1" applyFill="1" applyBorder="1" applyAlignment="1">
      <alignment horizontal="center"/>
    </xf>
    <xf numFmtId="0" fontId="23" fillId="2" borderId="23" xfId="0" applyFont="1" applyFill="1" applyBorder="1" applyAlignment="1">
      <alignment horizontal="center" vertical="center" wrapText="1"/>
    </xf>
    <xf numFmtId="0" fontId="23" fillId="2" borderId="96" xfId="0" applyFont="1" applyFill="1" applyBorder="1" applyAlignment="1">
      <alignment horizontal="center" vertical="center" wrapText="1"/>
    </xf>
    <xf numFmtId="0" fontId="23" fillId="2" borderId="141" xfId="0" applyFont="1" applyFill="1" applyBorder="1" applyAlignment="1">
      <alignment horizontal="center" vertical="center" wrapText="1"/>
    </xf>
    <xf numFmtId="167" fontId="21" fillId="0" borderId="103" xfId="8" quotePrefix="1" applyFont="1" applyBorder="1" applyAlignment="1">
      <alignment horizontal="center" vertical="center"/>
    </xf>
    <xf numFmtId="167" fontId="21" fillId="0" borderId="119" xfId="8" quotePrefix="1" applyFont="1" applyBorder="1" applyAlignment="1">
      <alignment horizontal="center" vertical="center"/>
    </xf>
    <xf numFmtId="0" fontId="16" fillId="2" borderId="38" xfId="0" applyFont="1" applyFill="1" applyBorder="1" applyAlignment="1" applyProtection="1">
      <alignment horizontal="center" vertical="center" wrapText="1"/>
      <protection hidden="1"/>
    </xf>
    <xf numFmtId="0" fontId="23" fillId="2" borderId="13" xfId="0" applyFont="1" applyFill="1" applyBorder="1" applyAlignment="1">
      <alignment horizontal="center" vertical="center" wrapText="1"/>
    </xf>
    <xf numFmtId="0" fontId="23" fillId="2" borderId="13" xfId="0" applyFont="1" applyFill="1" applyBorder="1" applyAlignment="1" applyProtection="1">
      <alignment horizontal="center" vertical="center" wrapText="1"/>
      <protection hidden="1"/>
    </xf>
    <xf numFmtId="0" fontId="4" fillId="7" borderId="13" xfId="0" applyFont="1" applyFill="1" applyBorder="1" applyAlignment="1" applyProtection="1">
      <alignment horizontal="center" vertical="center" wrapText="1"/>
      <protection locked="0"/>
    </xf>
    <xf numFmtId="0" fontId="4" fillId="7" borderId="18" xfId="0" applyFont="1" applyFill="1" applyBorder="1" applyAlignment="1" applyProtection="1">
      <alignment horizontal="center" vertical="center" wrapText="1"/>
      <protection locked="0"/>
    </xf>
    <xf numFmtId="0" fontId="4" fillId="7" borderId="26" xfId="0" applyFont="1" applyFill="1" applyBorder="1" applyAlignment="1" applyProtection="1">
      <alignment horizontal="center" vertical="center" wrapText="1"/>
      <protection locked="0"/>
    </xf>
    <xf numFmtId="0" fontId="4" fillId="7" borderId="25"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140"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140" xfId="0" applyFont="1" applyFill="1" applyBorder="1" applyAlignment="1" applyProtection="1">
      <alignment horizontal="center" vertical="center" wrapText="1"/>
      <protection locked="0"/>
    </xf>
    <xf numFmtId="0" fontId="60" fillId="3" borderId="38" xfId="0" applyFont="1" applyFill="1" applyBorder="1" applyAlignment="1">
      <alignment horizontal="center" vertical="center" wrapText="1"/>
    </xf>
    <xf numFmtId="0" fontId="60" fillId="3" borderId="0" xfId="0" applyFont="1" applyFill="1" applyAlignment="1">
      <alignment horizontal="center" vertical="center" wrapText="1"/>
    </xf>
    <xf numFmtId="0" fontId="60" fillId="3" borderId="22" xfId="0" applyFont="1" applyFill="1" applyBorder="1" applyAlignment="1">
      <alignment horizontal="center" vertical="center" wrapText="1"/>
    </xf>
    <xf numFmtId="0" fontId="3" fillId="0" borderId="2" xfId="0" applyFont="1" applyBorder="1" applyAlignment="1">
      <alignment horizontal="right"/>
    </xf>
    <xf numFmtId="0" fontId="3" fillId="0" borderId="0" xfId="0" applyFont="1" applyAlignment="1">
      <alignment horizontal="right"/>
    </xf>
    <xf numFmtId="38" fontId="17" fillId="6" borderId="0" xfId="0" applyNumberFormat="1" applyFont="1" applyFill="1" applyAlignment="1">
      <alignment horizontal="center"/>
    </xf>
    <xf numFmtId="38" fontId="17" fillId="6" borderId="22" xfId="0" applyNumberFormat="1" applyFont="1" applyFill="1" applyBorder="1" applyAlignment="1">
      <alignment horizontal="center"/>
    </xf>
    <xf numFmtId="0" fontId="61" fillId="3" borderId="38" xfId="0" applyFont="1" applyFill="1" applyBorder="1" applyAlignment="1">
      <alignment horizontal="center" vertical="center" wrapText="1"/>
    </xf>
    <xf numFmtId="0" fontId="61" fillId="3" borderId="0" xfId="0" applyFont="1" applyFill="1" applyAlignment="1">
      <alignment horizontal="center" vertical="center" wrapText="1"/>
    </xf>
    <xf numFmtId="0" fontId="61" fillId="3" borderId="22" xfId="0" applyFont="1" applyFill="1" applyBorder="1" applyAlignment="1">
      <alignment horizontal="center" vertical="center" wrapText="1"/>
    </xf>
    <xf numFmtId="168" fontId="17" fillId="6" borderId="18" xfId="0" applyNumberFormat="1" applyFont="1" applyFill="1" applyBorder="1" applyAlignment="1" applyProtection="1">
      <alignment horizontal="center"/>
      <protection hidden="1"/>
    </xf>
    <xf numFmtId="168" fontId="17" fillId="6" borderId="26" xfId="0" applyNumberFormat="1" applyFont="1" applyFill="1" applyBorder="1" applyAlignment="1" applyProtection="1">
      <alignment horizontal="center"/>
      <protection hidden="1"/>
    </xf>
    <xf numFmtId="0" fontId="3" fillId="2" borderId="13" xfId="0" applyFont="1" applyFill="1" applyBorder="1" applyAlignment="1" applyProtection="1">
      <alignment horizontal="center" vertical="center" wrapText="1"/>
      <protection hidden="1"/>
    </xf>
    <xf numFmtId="0" fontId="3" fillId="2" borderId="18" xfId="0" applyFont="1" applyFill="1" applyBorder="1" applyAlignment="1" applyProtection="1">
      <alignment horizontal="center" vertical="center" wrapText="1"/>
      <protection hidden="1"/>
    </xf>
    <xf numFmtId="0" fontId="3" fillId="2" borderId="26" xfId="0" applyFont="1" applyFill="1" applyBorder="1" applyAlignment="1" applyProtection="1">
      <alignment horizontal="center" vertical="center" wrapText="1"/>
      <protection hidden="1"/>
    </xf>
    <xf numFmtId="0" fontId="3" fillId="2" borderId="25"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140" xfId="0" applyFont="1" applyFill="1" applyBorder="1" applyAlignment="1" applyProtection="1">
      <alignment horizontal="center" vertical="center" wrapText="1"/>
      <protection hidden="1"/>
    </xf>
    <xf numFmtId="168" fontId="17" fillId="6" borderId="18" xfId="0" applyNumberFormat="1" applyFont="1" applyFill="1" applyBorder="1" applyAlignment="1" applyProtection="1">
      <alignment horizontal="center"/>
      <protection locked="0" hidden="1"/>
    </xf>
    <xf numFmtId="168" fontId="17" fillId="6" borderId="26" xfId="0" applyNumberFormat="1" applyFont="1" applyFill="1" applyBorder="1" applyAlignment="1" applyProtection="1">
      <alignment horizontal="center"/>
      <protection locked="0" hidden="1"/>
    </xf>
    <xf numFmtId="168" fontId="17" fillId="6" borderId="0" xfId="0" applyNumberFormat="1" applyFont="1" applyFill="1" applyAlignment="1" applyProtection="1">
      <alignment horizontal="center"/>
      <protection locked="0" hidden="1"/>
    </xf>
    <xf numFmtId="168" fontId="17" fillId="6" borderId="22" xfId="0" applyNumberFormat="1" applyFont="1" applyFill="1" applyBorder="1" applyAlignment="1" applyProtection="1">
      <alignment horizontal="center"/>
      <protection locked="0" hidden="1"/>
    </xf>
    <xf numFmtId="167" fontId="21" fillId="0" borderId="74" xfId="8" quotePrefix="1" applyFont="1" applyBorder="1" applyAlignment="1">
      <alignment horizontal="center" vertical="center"/>
    </xf>
    <xf numFmtId="0" fontId="3" fillId="2" borderId="13"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2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40" xfId="0" applyFont="1" applyFill="1" applyBorder="1" applyAlignment="1" applyProtection="1">
      <alignment horizontal="center" vertical="center" wrapText="1"/>
      <protection locked="0"/>
    </xf>
    <xf numFmtId="168" fontId="17" fillId="6" borderId="18" xfId="0" applyNumberFormat="1" applyFont="1" applyFill="1" applyBorder="1" applyAlignment="1">
      <alignment horizontal="center"/>
    </xf>
    <xf numFmtId="168" fontId="17" fillId="6" borderId="26" xfId="0" applyNumberFormat="1" applyFont="1" applyFill="1" applyBorder="1" applyAlignment="1">
      <alignment horizontal="center"/>
    </xf>
    <xf numFmtId="0" fontId="23" fillId="2" borderId="18" xfId="0" applyFont="1" applyFill="1" applyBorder="1" applyAlignment="1" applyProtection="1">
      <alignment horizontal="center" vertical="center" wrapText="1"/>
      <protection hidden="1"/>
    </xf>
    <xf numFmtId="0" fontId="23" fillId="2" borderId="26" xfId="0" applyFont="1" applyFill="1" applyBorder="1" applyAlignment="1" applyProtection="1">
      <alignment horizontal="center" vertical="center" wrapText="1"/>
      <protection hidden="1"/>
    </xf>
    <xf numFmtId="0" fontId="4" fillId="6" borderId="13" xfId="0" applyFont="1" applyFill="1" applyBorder="1" applyAlignment="1" applyProtection="1">
      <alignment horizontal="center" vertical="center" wrapText="1"/>
      <protection locked="0"/>
    </xf>
    <xf numFmtId="0" fontId="4" fillId="6" borderId="18" xfId="0" applyFont="1" applyFill="1" applyBorder="1" applyAlignment="1" applyProtection="1">
      <alignment horizontal="center" vertical="center" wrapText="1"/>
      <protection locked="0"/>
    </xf>
    <xf numFmtId="0" fontId="4" fillId="6" borderId="26" xfId="0" applyFont="1" applyFill="1" applyBorder="1" applyAlignment="1" applyProtection="1">
      <alignment horizontal="center" vertical="center" wrapText="1"/>
      <protection locked="0"/>
    </xf>
    <xf numFmtId="0" fontId="4" fillId="6" borderId="25"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0" fontId="4" fillId="6" borderId="140" xfId="0" applyFont="1" applyFill="1" applyBorder="1" applyAlignment="1" applyProtection="1">
      <alignment horizontal="center" vertical="center" wrapText="1"/>
      <protection locked="0"/>
    </xf>
    <xf numFmtId="0" fontId="3" fillId="3" borderId="3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22" xfId="0" applyFont="1" applyFill="1" applyBorder="1" applyAlignment="1">
      <alignment horizontal="center" vertical="center" wrapText="1"/>
    </xf>
    <xf numFmtId="0" fontId="16" fillId="2" borderId="38" xfId="0" applyFont="1" applyFill="1" applyBorder="1" applyAlignment="1">
      <alignment horizontal="center" vertical="center" wrapText="1"/>
    </xf>
    <xf numFmtId="167" fontId="21" fillId="0" borderId="1" xfId="8" quotePrefix="1" applyFont="1" applyBorder="1" applyAlignment="1">
      <alignment horizontal="center" vertical="center"/>
    </xf>
    <xf numFmtId="167" fontId="21" fillId="0" borderId="145" xfId="8" quotePrefix="1" applyFont="1" applyBorder="1" applyAlignment="1">
      <alignment horizontal="center" vertical="center"/>
    </xf>
    <xf numFmtId="0" fontId="30" fillId="3" borderId="38"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22" xfId="0" applyFont="1" applyFill="1" applyBorder="1" applyAlignment="1">
      <alignment horizontal="center" vertical="center" wrapText="1"/>
    </xf>
    <xf numFmtId="0" fontId="15" fillId="6" borderId="48" xfId="0" applyFont="1" applyFill="1" applyBorder="1" applyAlignment="1">
      <alignment horizontal="left"/>
    </xf>
    <xf numFmtId="0" fontId="15" fillId="6" borderId="135" xfId="0" applyFont="1" applyFill="1" applyBorder="1" applyAlignment="1">
      <alignment horizontal="left"/>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40" xfId="0" applyFont="1" applyFill="1" applyBorder="1" applyAlignment="1">
      <alignment horizontal="center" vertical="center" wrapText="1"/>
    </xf>
    <xf numFmtId="0" fontId="30" fillId="3" borderId="25"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140" xfId="0" applyFont="1" applyFill="1" applyBorder="1" applyAlignment="1">
      <alignment horizontal="center" vertical="center" wrapText="1"/>
    </xf>
    <xf numFmtId="0" fontId="3" fillId="6" borderId="48" xfId="0" applyFont="1" applyFill="1" applyBorder="1" applyAlignment="1">
      <alignment horizontal="center"/>
    </xf>
    <xf numFmtId="0" fontId="3" fillId="6" borderId="135" xfId="0" applyFont="1" applyFill="1" applyBorder="1" applyAlignment="1">
      <alignment horizontal="center"/>
    </xf>
    <xf numFmtId="0" fontId="3" fillId="6" borderId="48" xfId="0" applyFont="1" applyFill="1" applyBorder="1" applyAlignment="1" applyProtection="1">
      <alignment horizontal="center"/>
      <protection hidden="1"/>
    </xf>
    <xf numFmtId="0" fontId="3" fillId="6" borderId="135" xfId="0" applyFont="1" applyFill="1" applyBorder="1" applyAlignment="1" applyProtection="1">
      <alignment horizontal="center"/>
      <protection hidden="1"/>
    </xf>
    <xf numFmtId="0" fontId="70" fillId="2" borderId="13" xfId="0" applyFont="1" applyFill="1" applyBorder="1" applyAlignment="1">
      <alignment horizontal="center" vertical="center" wrapText="1"/>
    </xf>
    <xf numFmtId="0" fontId="0" fillId="2" borderId="26" xfId="0"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135" xfId="0" applyFont="1" applyFill="1" applyBorder="1" applyAlignment="1">
      <alignment horizontal="center" vertical="center" wrapText="1"/>
    </xf>
    <xf numFmtId="0" fontId="63" fillId="6" borderId="48" xfId="0" quotePrefix="1" applyFont="1" applyFill="1" applyBorder="1" applyAlignment="1" applyProtection="1">
      <alignment horizontal="left" vertical="center"/>
      <protection hidden="1"/>
    </xf>
    <xf numFmtId="0" fontId="63" fillId="6" borderId="135" xfId="0" quotePrefix="1" applyFont="1" applyFill="1" applyBorder="1" applyAlignment="1" applyProtection="1">
      <alignment horizontal="left" vertical="center"/>
      <protection hidden="1"/>
    </xf>
  </cellXfs>
  <cellStyles count="12">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Lien hypertexte 2" xfId="10" xr:uid="{00000000-0005-0000-0000-00000A000000}"/>
    <cellStyle name="Milliers" xfId="11" xr:uid="{00000000-0005-0000-0000-00000B000000}"/>
    <cellStyle name="Normal" xfId="0" builtinId="0"/>
    <cellStyle name="Normal 2" xfId="7" xr:uid="{00000000-0005-0000-0000-000007000000}"/>
    <cellStyle name="Normal_ActLiabIL" xfId="9" xr:uid="{00000000-0005-0000-0000-000009000000}"/>
    <cellStyle name="Normal_FCPAGE5" xfId="8" xr:uid="{00000000-0005-0000-0000-000008000000}"/>
    <cellStyle name="Percent" xfId="1" xr:uid="{00000000-0005-0000-0000-000001000000}"/>
    <cellStyle name="Pourcentage" xfId="6" xr:uid="{00000000-0005-0000-0000-000006000000}"/>
  </cellStyles>
  <dxfs count="2">
    <dxf>
      <fill>
        <patternFill>
          <bgColor rgb="FFFFC7CE"/>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utorite.sharepoint.com/Users/jeanlacr/AppData/Local/Microsoft/Windows/INetCache/Content.Outlook/UN0L46SX/EDSCD_client%20-%20C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10"/>
      <sheetName val="20.20"/>
      <sheetName val="20.30"/>
      <sheetName val="20.42"/>
      <sheetName val="20.45-1"/>
      <sheetName val="20.45-2"/>
      <sheetName val="20.54 col 03"/>
      <sheetName val="30.61"/>
      <sheetName val="30.62"/>
      <sheetName val="30.92"/>
      <sheetName val="30.71 col 05"/>
      <sheetName val="30.71 col 03 "/>
      <sheetName val="30.81 col 05"/>
      <sheetName val="30.81 col 03"/>
      <sheetName val="Validation"/>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1"/>
  </sheetPr>
  <dimension ref="A1:R37"/>
  <sheetViews>
    <sheetView showGridLines="0" tabSelected="1" zoomScale="85" zoomScaleNormal="85" workbookViewId="0">
      <selection activeCell="B1" sqref="B1"/>
    </sheetView>
  </sheetViews>
  <sheetFormatPr baseColWidth="10" defaultColWidth="0" defaultRowHeight="14.4" x14ac:dyDescent="0.3"/>
  <cols>
    <col min="1" max="1" width="3.44140625" style="30" customWidth="1"/>
    <col min="2" max="2" width="50.6640625" style="31" customWidth="1"/>
    <col min="3" max="3" width="113" style="1" customWidth="1"/>
    <col min="4" max="4" width="29.6640625" style="1" customWidth="1"/>
    <col min="5" max="5" width="10.88671875" style="31" customWidth="1"/>
    <col min="6" max="14" width="29.6640625" style="31" hidden="1" customWidth="1"/>
    <col min="15" max="15" width="23.5546875" style="31" hidden="1" customWidth="1"/>
    <col min="16" max="18" width="29.6640625" style="31" hidden="1" customWidth="1"/>
    <col min="19" max="16384" width="11.44140625" style="31" hidden="1"/>
  </cols>
  <sheetData>
    <row r="1" spans="1:17" ht="24" customHeight="1" thickTop="1" thickBot="1" x14ac:dyDescent="0.35">
      <c r="A1" s="216"/>
      <c r="C1" s="215" t="s">
        <v>0</v>
      </c>
      <c r="D1" s="214" t="s">
        <v>1</v>
      </c>
      <c r="P1" s="224" t="s">
        <v>2</v>
      </c>
      <c r="Q1" s="1"/>
    </row>
    <row r="2" spans="1:17" s="1" customFormat="1" ht="16.2" thickTop="1" x14ac:dyDescent="0.3">
      <c r="B2" s="714" t="str">
        <f t="shared" ref="B2:B13" si="0">IF(Lang,F2,I2)</f>
        <v>Autorité des marchés financiers ("AMF")</v>
      </c>
      <c r="C2" s="715"/>
      <c r="F2" s="714" t="s">
        <v>3</v>
      </c>
      <c r="G2" s="715"/>
      <c r="I2" s="714" t="s">
        <v>3</v>
      </c>
      <c r="J2" s="715"/>
      <c r="P2" s="224" t="s">
        <v>1</v>
      </c>
      <c r="Q2" s="545">
        <f>IF(Form="Formulaire français",1,0)</f>
        <v>1</v>
      </c>
    </row>
    <row r="3" spans="1:17" s="1" customFormat="1" ht="15.6" x14ac:dyDescent="0.3">
      <c r="B3" s="716" t="str">
        <f t="shared" si="0"/>
        <v>Assurance de personnes</v>
      </c>
      <c r="C3" s="717"/>
      <c r="F3" s="716" t="s">
        <v>4</v>
      </c>
      <c r="G3" s="717"/>
      <c r="I3" s="716" t="s">
        <v>5</v>
      </c>
      <c r="J3" s="717"/>
      <c r="P3" s="224" t="s">
        <v>6</v>
      </c>
    </row>
    <row r="4" spans="1:17" s="29" customFormat="1" ht="25.95" customHeight="1" thickBot="1" x14ac:dyDescent="0.35">
      <c r="B4" s="718" t="str">
        <f t="shared" si="0"/>
        <v>Rapport sur l'Examen de la santé financière ("ESF") - Instructions afin de compléter le fichier Excel sous la norme IFRS 17</v>
      </c>
      <c r="C4" s="719"/>
      <c r="D4" s="1"/>
      <c r="F4" s="718" t="s">
        <v>7</v>
      </c>
      <c r="G4" s="719"/>
      <c r="I4" s="718" t="s">
        <v>8</v>
      </c>
      <c r="J4" s="719"/>
    </row>
    <row r="5" spans="1:17" s="29" customFormat="1" ht="67.5" customHeight="1" thickBot="1" x14ac:dyDescent="0.35">
      <c r="B5" s="720" t="str">
        <f>IF(Lang,F5,I5)</f>
        <v>IMPORTANT : Afin de compléter le fichier Excel, veuillez consulter les instructions et formulaires les plus récents relatifs aux états VIE et aux Exigences de suffisance du capital en assurance de personnes (ESCAP) ou au Test de suffisance du capital des société d'assurance-vie (TSAV) applicables sur base de l'IFRS 17, puisque les données requises sont conformes à ces instructions et formulaires.</v>
      </c>
      <c r="C5" s="721"/>
      <c r="D5" s="1"/>
      <c r="F5" s="720" t="s">
        <v>9</v>
      </c>
      <c r="G5" s="721"/>
      <c r="I5" s="720" t="s">
        <v>10</v>
      </c>
      <c r="J5" s="721"/>
    </row>
    <row r="6" spans="1:17" s="29" customFormat="1" ht="18.600000000000001" customHeight="1" x14ac:dyDescent="0.3">
      <c r="B6" s="706" t="str">
        <f t="shared" si="0"/>
        <v>1- Les onglets "ESF", "ERN" et "CAP" réfèrent respectivement à l'État de la situation financière, l'État du résultat net et l'ESCAP/TSAV.</v>
      </c>
      <c r="C6" s="707"/>
      <c r="D6" s="1"/>
      <c r="F6" s="732" t="s">
        <v>11</v>
      </c>
      <c r="G6" s="733"/>
      <c r="I6" s="706" t="s">
        <v>12</v>
      </c>
      <c r="J6" s="707"/>
    </row>
    <row r="7" spans="1:17" s="29" customFormat="1" ht="41.4" customHeight="1" x14ac:dyDescent="0.3">
      <c r="A7" s="32"/>
      <c r="B7" s="710" t="str">
        <f t="shared" si="0"/>
        <v>2- Les onglets doivent être complétés pour le scénario de base et les trois scénarios les plus défavorables, soit les deux scénarios de solvabilité ayant le plus d'impact sur les capitaux propres et le scénario de continuité ayant le plus d'impact sur les ratios ESCAP/TSAV, sur une période de projection maximale de 10 ans.</v>
      </c>
      <c r="C7" s="711"/>
      <c r="D7" s="1"/>
      <c r="F7" s="710" t="s">
        <v>13</v>
      </c>
      <c r="G7" s="711"/>
      <c r="I7" s="710" t="s">
        <v>14</v>
      </c>
      <c r="J7" s="711"/>
    </row>
    <row r="8" spans="1:17" s="29" customFormat="1" ht="22.95" customHeight="1" x14ac:dyDescent="0.3">
      <c r="A8" s="32"/>
      <c r="B8" s="710" t="str">
        <f t="shared" si="0"/>
        <v>3- Aux fins d'importation des données dans les systèmes de l'AMF, ne pas ajouter de lignes, ni de colonnes, dans les onglets du fichier Excel. Au besoin, contactez l'AMF.</v>
      </c>
      <c r="C8" s="711"/>
      <c r="D8" s="1"/>
      <c r="F8" s="710" t="s">
        <v>15</v>
      </c>
      <c r="G8" s="711"/>
      <c r="I8" s="710" t="s">
        <v>16</v>
      </c>
      <c r="J8" s="711"/>
    </row>
    <row r="9" spans="1:17" s="29" customFormat="1" ht="43.2" customHeight="1" x14ac:dyDescent="0.3">
      <c r="A9" s="32"/>
      <c r="B9" s="712" t="str">
        <f t="shared" si="0"/>
        <v>4- Les principales données financières présentées dans le présent fichier doivent être identiques à celles présentées dans le rapport sur l'ESF. Par exemple, le paiement de dividendes et les injections (sorties) de capitaux doivent affecter les principales données financières présentées de la même façon que dans le rappport sur l'ESF. Toutefois, les données présentées par type de scénario doivent considérer les éléments 5 et 6 suivants.</v>
      </c>
      <c r="C9" s="713"/>
      <c r="D9" s="1"/>
      <c r="F9" s="712" t="s">
        <v>17</v>
      </c>
      <c r="G9" s="713"/>
      <c r="I9" s="712" t="s">
        <v>18</v>
      </c>
      <c r="J9" s="713"/>
    </row>
    <row r="10" spans="1:17" s="29" customFormat="1" ht="31.95" customHeight="1" x14ac:dyDescent="0.3">
      <c r="A10" s="32"/>
      <c r="B10" s="712" t="str">
        <f t="shared" si="0"/>
        <v>5- Les résultats du scénario de base doivent être présentés dans le présent fichier sans l'impact du plan réaliste de l'assureur visant à ramener les ratios ESCAP égaux ou au-dessus des ratios cibles internes de capital de l'assureur, si applicable. De plus, les résultats avec et sans l'impact du plan réaliste de l'assureur doivent plutôt être présentés dans le rapport sur l'ESF.</v>
      </c>
      <c r="C10" s="713"/>
      <c r="F10" s="712" t="s">
        <v>19</v>
      </c>
      <c r="G10" s="713"/>
      <c r="I10" s="712" t="s">
        <v>20</v>
      </c>
      <c r="J10" s="713"/>
    </row>
    <row r="11" spans="1:17" s="29" customFormat="1" ht="44.4" customHeight="1" x14ac:dyDescent="0.3">
      <c r="A11" s="32"/>
      <c r="B11" s="712" t="str">
        <f t="shared" si="0"/>
        <v>6- Les résultats des scénarios défavorables doivent être présentés dans le présent fichier sans l'impact des mesures correctives prises par la direction afin de contrer l'effet des scénarios défavorables et sans l'impact du plan réaliste de l'assureur au scénario de base. Les résultats avec et sans les effets des mesures correctives et du plan réaliste de l'assureur doivent plutôt être présentés dans le rapport sur l'ESF.</v>
      </c>
      <c r="C11" s="713"/>
      <c r="F11" s="712" t="s">
        <v>21</v>
      </c>
      <c r="G11" s="713"/>
      <c r="I11" s="712" t="s">
        <v>22</v>
      </c>
      <c r="J11" s="713"/>
    </row>
    <row r="12" spans="1:17" s="29" customFormat="1" ht="58.2" customHeight="1" thickBot="1" x14ac:dyDescent="0.35">
      <c r="A12" s="32"/>
      <c r="B12" s="708" t="str">
        <f t="shared" si="0"/>
        <v>7- Le fichier contient un onglet "Validation". Avant de soumettre votre fichier à l'AMF, veuillez vérifier la présence d'erreurs ou d'avertissements (présence de "E" ou "A" à la Colonne E). Si le fichier comporte des erreurs (présence de "E" à la Colonne E), la soumission ne sera pas acceptée. Veuillez consulter les règles de validation à la Colonne B et apporter les modifications nécessaires. Si le fichier comporte des avertissements (présence de "A" à la colonne E), la soumission ne sera pas refusée. Veuillez tout de même consulter les règles de validation et apporter les modifications nécessaires, le cas échéant.</v>
      </c>
      <c r="C12" s="709"/>
      <c r="F12" s="708" t="s">
        <v>23</v>
      </c>
      <c r="G12" s="709"/>
      <c r="I12" s="708" t="s">
        <v>24</v>
      </c>
      <c r="J12" s="709"/>
    </row>
    <row r="13" spans="1:17" ht="15.6" customHeight="1" x14ac:dyDescent="0.3">
      <c r="A13" s="31"/>
      <c r="B13" s="154" t="str">
        <f t="shared" si="0"/>
        <v>Si vous avez des commentaires, inscrivez-les ici :</v>
      </c>
      <c r="D13" s="31"/>
      <c r="F13" s="154" t="s">
        <v>25</v>
      </c>
      <c r="I13" s="154" t="s">
        <v>26</v>
      </c>
    </row>
    <row r="14" spans="1:17" ht="10.199999999999999" customHeight="1" x14ac:dyDescent="0.3">
      <c r="A14" s="33" t="s">
        <v>27</v>
      </c>
      <c r="B14" s="529" t="s">
        <v>28</v>
      </c>
      <c r="C14" s="529" t="s">
        <v>29</v>
      </c>
      <c r="D14" s="153"/>
    </row>
    <row r="15" spans="1:17" x14ac:dyDescent="0.3">
      <c r="A15" s="728" t="s">
        <v>30</v>
      </c>
      <c r="B15" s="722"/>
      <c r="C15" s="723"/>
      <c r="D15" s="731"/>
      <c r="F15" s="722"/>
      <c r="G15" s="723"/>
      <c r="I15" s="722"/>
      <c r="J15" s="723"/>
    </row>
    <row r="16" spans="1:17" x14ac:dyDescent="0.3">
      <c r="A16" s="729"/>
      <c r="B16" s="724"/>
      <c r="C16" s="725"/>
      <c r="D16" s="731"/>
      <c r="F16" s="724"/>
      <c r="G16" s="725"/>
      <c r="I16" s="724"/>
      <c r="J16" s="725"/>
    </row>
    <row r="17" spans="1:10" x14ac:dyDescent="0.3">
      <c r="A17" s="729"/>
      <c r="B17" s="724"/>
      <c r="C17" s="725"/>
      <c r="D17" s="731"/>
      <c r="F17" s="724"/>
      <c r="G17" s="725"/>
      <c r="I17" s="724"/>
      <c r="J17" s="725"/>
    </row>
    <row r="18" spans="1:10" x14ac:dyDescent="0.3">
      <c r="A18" s="729"/>
      <c r="B18" s="724"/>
      <c r="C18" s="725"/>
      <c r="D18" s="731"/>
      <c r="F18" s="724"/>
      <c r="G18" s="725"/>
      <c r="I18" s="724"/>
      <c r="J18" s="725"/>
    </row>
    <row r="19" spans="1:10" x14ac:dyDescent="0.3">
      <c r="A19" s="729"/>
      <c r="B19" s="724"/>
      <c r="C19" s="725"/>
      <c r="D19" s="731"/>
      <c r="F19" s="724"/>
      <c r="G19" s="725"/>
      <c r="I19" s="724"/>
      <c r="J19" s="725"/>
    </row>
    <row r="20" spans="1:10" x14ac:dyDescent="0.3">
      <c r="A20" s="729"/>
      <c r="B20" s="724"/>
      <c r="C20" s="725"/>
      <c r="D20" s="731"/>
      <c r="F20" s="724"/>
      <c r="G20" s="725"/>
      <c r="I20" s="724"/>
      <c r="J20" s="725"/>
    </row>
    <row r="21" spans="1:10" x14ac:dyDescent="0.3">
      <c r="A21" s="729"/>
      <c r="B21" s="724"/>
      <c r="C21" s="725"/>
      <c r="D21" s="731"/>
      <c r="F21" s="724"/>
      <c r="G21" s="725"/>
      <c r="I21" s="724"/>
      <c r="J21" s="725"/>
    </row>
    <row r="22" spans="1:10" x14ac:dyDescent="0.3">
      <c r="A22" s="729"/>
      <c r="B22" s="724"/>
      <c r="C22" s="725"/>
      <c r="D22" s="731"/>
      <c r="F22" s="724"/>
      <c r="G22" s="725"/>
      <c r="I22" s="724"/>
      <c r="J22" s="725"/>
    </row>
    <row r="23" spans="1:10" x14ac:dyDescent="0.3">
      <c r="A23" s="729"/>
      <c r="B23" s="724"/>
      <c r="C23" s="725"/>
      <c r="D23" s="731"/>
      <c r="F23" s="724"/>
      <c r="G23" s="725"/>
      <c r="I23" s="724"/>
      <c r="J23" s="725"/>
    </row>
    <row r="24" spans="1:10" x14ac:dyDescent="0.3">
      <c r="A24" s="729"/>
      <c r="B24" s="724"/>
      <c r="C24" s="725"/>
      <c r="D24" s="731"/>
      <c r="F24" s="724"/>
      <c r="G24" s="725"/>
      <c r="I24" s="724"/>
      <c r="J24" s="725"/>
    </row>
    <row r="25" spans="1:10" x14ac:dyDescent="0.3">
      <c r="A25" s="729"/>
      <c r="B25" s="724"/>
      <c r="C25" s="725"/>
      <c r="D25" s="731"/>
      <c r="F25" s="724"/>
      <c r="G25" s="725"/>
      <c r="I25" s="724"/>
      <c r="J25" s="725"/>
    </row>
    <row r="26" spans="1:10" x14ac:dyDescent="0.3">
      <c r="A26" s="729"/>
      <c r="B26" s="724"/>
      <c r="C26" s="725"/>
      <c r="D26" s="731"/>
      <c r="F26" s="724"/>
      <c r="G26" s="725"/>
      <c r="I26" s="724"/>
      <c r="J26" s="725"/>
    </row>
    <row r="27" spans="1:10" x14ac:dyDescent="0.3">
      <c r="A27" s="729"/>
      <c r="B27" s="724"/>
      <c r="C27" s="725"/>
      <c r="D27" s="731"/>
      <c r="F27" s="724"/>
      <c r="G27" s="725"/>
      <c r="I27" s="724"/>
      <c r="J27" s="725"/>
    </row>
    <row r="28" spans="1:10" x14ac:dyDescent="0.3">
      <c r="A28" s="729"/>
      <c r="B28" s="724"/>
      <c r="C28" s="725"/>
      <c r="D28" s="731"/>
      <c r="F28" s="724"/>
      <c r="G28" s="725"/>
      <c r="I28" s="724"/>
      <c r="J28" s="725"/>
    </row>
    <row r="29" spans="1:10" x14ac:dyDescent="0.3">
      <c r="A29" s="730"/>
      <c r="B29" s="726"/>
      <c r="C29" s="727"/>
      <c r="D29" s="731"/>
      <c r="F29" s="726"/>
      <c r="G29" s="727"/>
      <c r="I29" s="726"/>
      <c r="J29" s="727"/>
    </row>
    <row r="30" spans="1:10" ht="4.95" customHeight="1" x14ac:dyDescent="0.3">
      <c r="A30" s="31"/>
      <c r="B30" s="30"/>
    </row>
    <row r="31" spans="1:10" x14ac:dyDescent="0.3">
      <c r="A31" s="1"/>
      <c r="B31" s="152" t="str">
        <f t="shared" ref="B31:B37" si="1">IF(Lang,F31,I31)</f>
        <v>Veuillez inscrire ici le nom de l'assureur et de la personne-ressource :</v>
      </c>
      <c r="C31" s="151"/>
      <c r="F31" s="152" t="s">
        <v>31</v>
      </c>
      <c r="G31" s="151"/>
      <c r="I31" s="152" t="s">
        <v>32</v>
      </c>
      <c r="J31" s="151"/>
    </row>
    <row r="32" spans="1:10" x14ac:dyDescent="0.3">
      <c r="A32" s="33" t="s">
        <v>27</v>
      </c>
      <c r="B32" s="150" t="str">
        <f t="shared" si="1"/>
        <v>Au besoin, l'Autorité peut communiquer avec :</v>
      </c>
      <c r="C32" s="229"/>
      <c r="F32" s="150" t="s">
        <v>33</v>
      </c>
      <c r="G32" s="229" t="s">
        <v>29</v>
      </c>
      <c r="I32" s="150" t="s">
        <v>34</v>
      </c>
      <c r="J32" s="229" t="s">
        <v>29</v>
      </c>
    </row>
    <row r="33" spans="1:10" ht="15.6" x14ac:dyDescent="0.3">
      <c r="A33" s="149" t="s">
        <v>35</v>
      </c>
      <c r="B33" s="156" t="str">
        <f t="shared" si="1"/>
        <v>Nom de l'assureur :</v>
      </c>
      <c r="C33" s="546"/>
      <c r="F33" s="156" t="s">
        <v>36</v>
      </c>
      <c r="G33" s="546"/>
      <c r="I33" s="156" t="s">
        <v>37</v>
      </c>
      <c r="J33" s="546"/>
    </row>
    <row r="34" spans="1:10" ht="15.6" x14ac:dyDescent="0.3">
      <c r="A34" s="149" t="s">
        <v>38</v>
      </c>
      <c r="B34" s="156" t="str">
        <f t="shared" si="1"/>
        <v>Nom de la personne-ressources :</v>
      </c>
      <c r="C34" s="546"/>
      <c r="F34" s="156" t="s">
        <v>39</v>
      </c>
      <c r="G34" s="546"/>
      <c r="I34" s="156" t="s">
        <v>40</v>
      </c>
      <c r="J34" s="546"/>
    </row>
    <row r="35" spans="1:10" ht="15.6" x14ac:dyDescent="0.3">
      <c r="A35" s="149" t="s">
        <v>41</v>
      </c>
      <c r="B35" s="156" t="str">
        <f t="shared" si="1"/>
        <v>Poste occupé au sein de l'assureur :</v>
      </c>
      <c r="C35" s="546"/>
      <c r="F35" s="156" t="s">
        <v>42</v>
      </c>
      <c r="G35" s="546"/>
      <c r="I35" s="156" t="s">
        <v>43</v>
      </c>
      <c r="J35" s="546"/>
    </row>
    <row r="36" spans="1:10" ht="15.6" x14ac:dyDescent="0.3">
      <c r="A36" s="149" t="s">
        <v>44</v>
      </c>
      <c r="B36" s="156" t="str">
        <f t="shared" si="1"/>
        <v>Nº de téléphone :</v>
      </c>
      <c r="C36" s="546"/>
      <c r="F36" s="156" t="s">
        <v>45</v>
      </c>
      <c r="G36" s="546"/>
      <c r="I36" s="156" t="s">
        <v>46</v>
      </c>
      <c r="J36" s="546"/>
    </row>
    <row r="37" spans="1:10" ht="15.6" x14ac:dyDescent="0.3">
      <c r="A37" s="149" t="s">
        <v>47</v>
      </c>
      <c r="B37" s="157" t="str">
        <f t="shared" si="1"/>
        <v>Courriel :</v>
      </c>
      <c r="C37" s="547"/>
      <c r="F37" s="157" t="s">
        <v>48</v>
      </c>
      <c r="G37" s="547"/>
      <c r="I37" s="157" t="s">
        <v>49</v>
      </c>
      <c r="J37" s="547"/>
    </row>
  </sheetData>
  <sheetProtection algorithmName="SHA-512" hashValue="CS+DjO+vO3V5v3fidr9R2dcTl3FHL5YQmu2znaAtaz3Op5i0Ygvw8cdVH0Z8rQX2glBkHf+7pIr/pmYItRG+Ow==" saltValue="90/Lc+7nfiuOfriOrkx6Rw==" spinCount="100000" sheet="1" formatColumns="0" formatRows="0"/>
  <mergeCells count="38">
    <mergeCell ref="I5:J5"/>
    <mergeCell ref="I15:J29"/>
    <mergeCell ref="A15:A29"/>
    <mergeCell ref="B15:C29"/>
    <mergeCell ref="D15:D29"/>
    <mergeCell ref="B12:C12"/>
    <mergeCell ref="F12:G12"/>
    <mergeCell ref="F5:G5"/>
    <mergeCell ref="F6:G6"/>
    <mergeCell ref="B5:C5"/>
    <mergeCell ref="B6:C6"/>
    <mergeCell ref="F15:G29"/>
    <mergeCell ref="F11:G11"/>
    <mergeCell ref="B7:C7"/>
    <mergeCell ref="B8:C8"/>
    <mergeCell ref="B9:C9"/>
    <mergeCell ref="B10:C10"/>
    <mergeCell ref="B11:C11"/>
    <mergeCell ref="B2:C2"/>
    <mergeCell ref="B3:C3"/>
    <mergeCell ref="B4:C4"/>
    <mergeCell ref="I2:J2"/>
    <mergeCell ref="I3:J3"/>
    <mergeCell ref="I4:J4"/>
    <mergeCell ref="F2:G2"/>
    <mergeCell ref="F3:G3"/>
    <mergeCell ref="F4:G4"/>
    <mergeCell ref="I6:J6"/>
    <mergeCell ref="I12:J12"/>
    <mergeCell ref="F7:G7"/>
    <mergeCell ref="F8:G8"/>
    <mergeCell ref="F9:G9"/>
    <mergeCell ref="F10:G10"/>
    <mergeCell ref="I7:J7"/>
    <mergeCell ref="I8:J8"/>
    <mergeCell ref="I9:J9"/>
    <mergeCell ref="I10:J10"/>
    <mergeCell ref="I11:J11"/>
  </mergeCells>
  <dataValidations count="1">
    <dataValidation type="list" allowBlank="1" showInputMessage="1" showErrorMessage="1" sqref="D1" xr:uid="{00000000-0002-0000-0000-000000000000}">
      <formula1>$P$2:$P$3</formula1>
    </dataValidation>
  </dataValidations>
  <printOptions horizontalCentered="1"/>
  <pageMargins left="0.196850393700787" right="0.196850393700787" top="0.59055118110236204" bottom="0.31496062992126" header="0.31496062992126" footer="0.15748031496063"/>
  <pageSetup scale="63" orientation="portrait" r:id="rId1"/>
  <headerFooter>
    <oddFooter>&amp;LAutorité des marchés financiers&amp;CInstructions&amp;R&amp;P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J74"/>
  <sheetViews>
    <sheetView zoomScale="85" zoomScaleNormal="85" zoomScaleSheetLayoutView="100" workbookViewId="0">
      <selection activeCell="C65" sqref="C65"/>
    </sheetView>
  </sheetViews>
  <sheetFormatPr baseColWidth="10" defaultColWidth="11.44140625" defaultRowHeight="14.4" x14ac:dyDescent="0.3"/>
  <cols>
    <col min="1" max="1" width="4" customWidth="1"/>
    <col min="2" max="2" width="66.109375" customWidth="1"/>
    <col min="3" max="12" width="11.44140625" customWidth="1"/>
    <col min="13" max="13" width="0.109375" customWidth="1"/>
    <col min="14" max="14" width="7.5546875" hidden="1" customWidth="1"/>
    <col min="15" max="15" width="20.5546875" hidden="1" customWidth="1"/>
    <col min="16" max="18" width="4.33203125" hidden="1" customWidth="1"/>
    <col min="19" max="19" width="11.33203125" hidden="1" customWidth="1"/>
    <col min="20" max="24" width="4.33203125" hidden="1" customWidth="1"/>
    <col min="25" max="25" width="2.109375" hidden="1" customWidth="1"/>
    <col min="26" max="26" width="69.88671875" hidden="1" customWidth="1"/>
    <col min="27" max="27" width="17.5546875" hidden="1" customWidth="1"/>
    <col min="28" max="30" width="4.33203125" hidden="1" customWidth="1"/>
    <col min="31" max="31" width="8.6640625" hidden="1" customWidth="1"/>
    <col min="32" max="36" width="4.33203125" hidden="1" customWidth="1"/>
  </cols>
  <sheetData>
    <row r="1" spans="1:36" ht="15" thickBot="1" x14ac:dyDescent="0.35">
      <c r="A1" s="3" t="s">
        <v>27</v>
      </c>
      <c r="B1" s="2" t="str">
        <f>IF(Lang,N1,Z1)</f>
        <v>Résumé des indicateurs financiers (suite)</v>
      </c>
      <c r="C1" s="1"/>
      <c r="D1" s="4" t="s">
        <v>28</v>
      </c>
      <c r="G1" s="230" t="str">
        <f>IF(Lang,S1,AE1)</f>
        <v>Assureur :</v>
      </c>
      <c r="H1" s="760" t="str">
        <f>IF(+LEFT(Instructions!$C$33,3)="","",Instructions!$C$33)</f>
        <v/>
      </c>
      <c r="I1" s="760"/>
      <c r="J1" s="760"/>
      <c r="K1" s="760"/>
      <c r="L1" s="761"/>
      <c r="N1" s="2" t="s">
        <v>343</v>
      </c>
      <c r="O1" s="1"/>
      <c r="P1" s="4" t="s">
        <v>28</v>
      </c>
      <c r="S1" s="155" t="s">
        <v>51</v>
      </c>
      <c r="T1" s="835" t="str">
        <f>IF(+LEFT(Instructions!$C$33,3)="","",Instructions!$C$33)</f>
        <v/>
      </c>
      <c r="U1" s="835"/>
      <c r="V1" s="835"/>
      <c r="W1" s="835"/>
      <c r="X1" s="836"/>
      <c r="Z1" s="2" t="s">
        <v>344</v>
      </c>
      <c r="AA1" s="1"/>
      <c r="AB1" s="4" t="s">
        <v>28</v>
      </c>
      <c r="AE1" s="155" t="s">
        <v>53</v>
      </c>
      <c r="AF1" s="835" t="str">
        <f>IF(+LEFT(Instructions!$C$33,3)="","",Instructions!$C$33)</f>
        <v/>
      </c>
      <c r="AG1" s="835"/>
      <c r="AH1" s="835"/>
      <c r="AI1" s="835"/>
      <c r="AJ1" s="836"/>
    </row>
    <row r="2" spans="1:36" ht="15" customHeight="1" x14ac:dyDescent="0.3">
      <c r="A2" s="830" t="s">
        <v>30</v>
      </c>
      <c r="C2" s="55" t="str">
        <f>IF(Lang,O2,AA2)</f>
        <v>Description du scénario :</v>
      </c>
      <c r="D2" s="810" t="str">
        <f>IF(Lang,P2,AB2)</f>
        <v>Scénario de base</v>
      </c>
      <c r="E2" s="811">
        <f>IF(Lang,Q2,AC2)</f>
        <v>0</v>
      </c>
      <c r="F2" s="811">
        <f>IF(Lang,R2,AD2)</f>
        <v>0</v>
      </c>
      <c r="G2" s="811">
        <f>IF(Lang,S2,AE2)</f>
        <v>0</v>
      </c>
      <c r="H2" s="811">
        <f t="shared" ref="H2:L3" si="0">IF(Lang,T2,AF2)</f>
        <v>0</v>
      </c>
      <c r="I2" s="811">
        <f t="shared" si="0"/>
        <v>0</v>
      </c>
      <c r="J2" s="811">
        <f t="shared" si="0"/>
        <v>0</v>
      </c>
      <c r="K2" s="811">
        <f t="shared" si="0"/>
        <v>0</v>
      </c>
      <c r="L2" s="812">
        <f t="shared" si="0"/>
        <v>0</v>
      </c>
      <c r="O2" s="55" t="s">
        <v>54</v>
      </c>
      <c r="P2" s="837" t="s">
        <v>55</v>
      </c>
      <c r="Q2" s="838"/>
      <c r="R2" s="838"/>
      <c r="S2" s="838"/>
      <c r="T2" s="838"/>
      <c r="U2" s="838"/>
      <c r="V2" s="838"/>
      <c r="W2" s="838"/>
      <c r="X2" s="839"/>
      <c r="AA2" s="55" t="s">
        <v>56</v>
      </c>
      <c r="AB2" s="837" t="s">
        <v>57</v>
      </c>
      <c r="AC2" s="838"/>
      <c r="AD2" s="838"/>
      <c r="AE2" s="838"/>
      <c r="AF2" s="838"/>
      <c r="AG2" s="838"/>
      <c r="AH2" s="838"/>
      <c r="AI2" s="838"/>
      <c r="AJ2" s="839"/>
    </row>
    <row r="3" spans="1:36" ht="15" thickBot="1" x14ac:dyDescent="0.35">
      <c r="A3" s="831"/>
      <c r="D3" s="813">
        <f>IF(Lang,P3,AB3)</f>
        <v>0</v>
      </c>
      <c r="E3" s="814">
        <f>IF(Lang,Q3,AC3)</f>
        <v>0</v>
      </c>
      <c r="F3" s="814">
        <f>IF(Lang,R3,AD3)</f>
        <v>0</v>
      </c>
      <c r="G3" s="814">
        <f>IF(Lang,S3,AE3)</f>
        <v>0</v>
      </c>
      <c r="H3" s="814">
        <f t="shared" si="0"/>
        <v>0</v>
      </c>
      <c r="I3" s="814">
        <f t="shared" si="0"/>
        <v>0</v>
      </c>
      <c r="J3" s="814">
        <f t="shared" si="0"/>
        <v>0</v>
      </c>
      <c r="K3" s="814">
        <f t="shared" si="0"/>
        <v>0</v>
      </c>
      <c r="L3" s="815">
        <f t="shared" si="0"/>
        <v>0</v>
      </c>
      <c r="P3" s="840"/>
      <c r="Q3" s="841"/>
      <c r="R3" s="841"/>
      <c r="S3" s="841"/>
      <c r="T3" s="841"/>
      <c r="U3" s="841"/>
      <c r="V3" s="841"/>
      <c r="W3" s="841"/>
      <c r="X3" s="842"/>
      <c r="AB3" s="840"/>
      <c r="AC3" s="841"/>
      <c r="AD3" s="841"/>
      <c r="AE3" s="841"/>
      <c r="AF3" s="841"/>
      <c r="AG3" s="841"/>
      <c r="AH3" s="841"/>
      <c r="AI3" s="841"/>
      <c r="AJ3" s="842"/>
    </row>
    <row r="4" spans="1:36" ht="15" thickBot="1" x14ac:dyDescent="0.35">
      <c r="A4" s="1"/>
      <c r="D4" s="534"/>
      <c r="E4" s="6"/>
      <c r="F4" s="6"/>
      <c r="G4" s="6"/>
      <c r="H4" s="6"/>
      <c r="I4" s="6"/>
      <c r="J4" s="6"/>
      <c r="K4" s="6"/>
      <c r="L4" s="6"/>
      <c r="P4" s="534"/>
      <c r="Q4" s="6"/>
      <c r="R4" s="6"/>
      <c r="S4" s="6"/>
      <c r="T4" s="6"/>
      <c r="U4" s="6"/>
      <c r="V4" s="6"/>
      <c r="W4" s="6"/>
      <c r="X4" s="6"/>
      <c r="AB4" s="534"/>
      <c r="AC4" s="6"/>
      <c r="AD4" s="6"/>
      <c r="AE4" s="6"/>
      <c r="AF4" s="6"/>
      <c r="AG4" s="6"/>
      <c r="AH4" s="6"/>
      <c r="AI4" s="6"/>
      <c r="AJ4" s="6"/>
    </row>
    <row r="5" spans="1:36" ht="15.75" customHeight="1" x14ac:dyDescent="0.3">
      <c r="A5" s="7"/>
      <c r="B5" s="762" t="str">
        <f>IF(Lang,N5,Z5)</f>
        <v>Exigences de suffisance du capital en assurance de personnes (ESCAP)
/ Test de suffisance du capital des société d'assurance-vie (TSAV/TSMAV)
(en milliers de dollars ou en pourcentage)</v>
      </c>
      <c r="C5" s="773" t="str">
        <f>IF(Lang,O5,AA5)</f>
        <v>Projeté</v>
      </c>
      <c r="D5" s="768"/>
      <c r="E5" s="768"/>
      <c r="F5" s="768"/>
      <c r="G5" s="768"/>
      <c r="H5" s="768"/>
      <c r="I5" s="768"/>
      <c r="J5" s="768"/>
      <c r="K5" s="768"/>
      <c r="L5" s="769"/>
      <c r="N5" s="762" t="s">
        <v>522</v>
      </c>
      <c r="O5" s="773" t="s">
        <v>59</v>
      </c>
      <c r="P5" s="768"/>
      <c r="Q5" s="768"/>
      <c r="R5" s="768"/>
      <c r="S5" s="768"/>
      <c r="T5" s="768"/>
      <c r="U5" s="768"/>
      <c r="V5" s="768"/>
      <c r="W5" s="768"/>
      <c r="X5" s="769"/>
      <c r="Z5" s="762" t="s">
        <v>523</v>
      </c>
      <c r="AA5" s="773" t="s">
        <v>347</v>
      </c>
      <c r="AB5" s="768"/>
      <c r="AC5" s="768"/>
      <c r="AD5" s="768"/>
      <c r="AE5" s="768"/>
      <c r="AF5" s="768"/>
      <c r="AG5" s="768"/>
      <c r="AH5" s="768"/>
      <c r="AI5" s="768"/>
      <c r="AJ5" s="769"/>
    </row>
    <row r="6" spans="1:36" ht="55.5" customHeight="1" x14ac:dyDescent="0.3">
      <c r="A6" s="7"/>
      <c r="B6" s="763">
        <f>IF(Lang,N6,Z6)</f>
        <v>0</v>
      </c>
      <c r="C6" s="234">
        <f>+ESF_base!C6</f>
        <v>2025</v>
      </c>
      <c r="D6" s="8">
        <f>C6+1</f>
        <v>2026</v>
      </c>
      <c r="E6" s="9">
        <f>D6+1</f>
        <v>2027</v>
      </c>
      <c r="F6" s="9">
        <f>E6+1</f>
        <v>2028</v>
      </c>
      <c r="G6" s="43">
        <f t="shared" ref="G6:L6" si="1">F6+1</f>
        <v>2029</v>
      </c>
      <c r="H6" s="39">
        <f t="shared" si="1"/>
        <v>2030</v>
      </c>
      <c r="I6" s="38">
        <f t="shared" si="1"/>
        <v>2031</v>
      </c>
      <c r="J6" s="38">
        <f t="shared" si="1"/>
        <v>2032</v>
      </c>
      <c r="K6" s="38">
        <f t="shared" si="1"/>
        <v>2033</v>
      </c>
      <c r="L6" s="10">
        <f t="shared" si="1"/>
        <v>2034</v>
      </c>
      <c r="N6" s="829"/>
      <c r="O6" s="37">
        <f>+ESF_base!O6</f>
        <v>2024</v>
      </c>
      <c r="P6" s="8">
        <f t="shared" ref="P6:X6" si="2">O6+1</f>
        <v>2025</v>
      </c>
      <c r="Q6" s="9">
        <f t="shared" si="2"/>
        <v>2026</v>
      </c>
      <c r="R6" s="9">
        <f t="shared" si="2"/>
        <v>2027</v>
      </c>
      <c r="S6" s="43">
        <f t="shared" si="2"/>
        <v>2028</v>
      </c>
      <c r="T6" s="39">
        <f t="shared" si="2"/>
        <v>2029</v>
      </c>
      <c r="U6" s="38">
        <f t="shared" si="2"/>
        <v>2030</v>
      </c>
      <c r="V6" s="38">
        <f t="shared" si="2"/>
        <v>2031</v>
      </c>
      <c r="W6" s="38">
        <f t="shared" si="2"/>
        <v>2032</v>
      </c>
      <c r="X6" s="10">
        <f t="shared" si="2"/>
        <v>2033</v>
      </c>
      <c r="Z6" s="829"/>
      <c r="AA6" s="37">
        <f>+ESF_base!AA6</f>
        <v>2024</v>
      </c>
      <c r="AB6" s="8">
        <f t="shared" ref="AB6:AJ6" si="3">AA6+1</f>
        <v>2025</v>
      </c>
      <c r="AC6" s="9">
        <f t="shared" si="3"/>
        <v>2026</v>
      </c>
      <c r="AD6" s="9">
        <f t="shared" si="3"/>
        <v>2027</v>
      </c>
      <c r="AE6" s="43">
        <f t="shared" si="3"/>
        <v>2028</v>
      </c>
      <c r="AF6" s="39">
        <f t="shared" si="3"/>
        <v>2029</v>
      </c>
      <c r="AG6" s="38">
        <f t="shared" si="3"/>
        <v>2030</v>
      </c>
      <c r="AH6" s="38">
        <f t="shared" si="3"/>
        <v>2031</v>
      </c>
      <c r="AI6" s="38">
        <f t="shared" si="3"/>
        <v>2032</v>
      </c>
      <c r="AJ6" s="10">
        <f t="shared" si="3"/>
        <v>2033</v>
      </c>
    </row>
    <row r="7" spans="1:36" ht="9" customHeight="1" thickBot="1" x14ac:dyDescent="0.35">
      <c r="A7" s="7"/>
      <c r="B7" s="11"/>
      <c r="C7" s="12" t="s">
        <v>62</v>
      </c>
      <c r="D7" s="13" t="s">
        <v>63</v>
      </c>
      <c r="E7" s="13" t="s">
        <v>64</v>
      </c>
      <c r="F7" s="13" t="s">
        <v>65</v>
      </c>
      <c r="G7" s="14" t="s">
        <v>66</v>
      </c>
      <c r="H7" s="80" t="s">
        <v>67</v>
      </c>
      <c r="I7" s="81" t="s">
        <v>68</v>
      </c>
      <c r="J7" s="81" t="s">
        <v>69</v>
      </c>
      <c r="K7" s="81" t="s">
        <v>70</v>
      </c>
      <c r="L7" s="82" t="s">
        <v>71</v>
      </c>
      <c r="N7" s="11"/>
      <c r="O7" s="12" t="s">
        <v>62</v>
      </c>
      <c r="P7" s="13" t="s">
        <v>63</v>
      </c>
      <c r="Q7" s="13" t="s">
        <v>64</v>
      </c>
      <c r="R7" s="13" t="s">
        <v>65</v>
      </c>
      <c r="S7" s="14" t="s">
        <v>66</v>
      </c>
      <c r="T7" s="80" t="s">
        <v>67</v>
      </c>
      <c r="U7" s="81" t="s">
        <v>68</v>
      </c>
      <c r="V7" s="81" t="s">
        <v>69</v>
      </c>
      <c r="W7" s="81" t="s">
        <v>70</v>
      </c>
      <c r="X7" s="82" t="s">
        <v>71</v>
      </c>
      <c r="Z7" s="11"/>
      <c r="AA7" s="12" t="s">
        <v>62</v>
      </c>
      <c r="AB7" s="13" t="s">
        <v>63</v>
      </c>
      <c r="AC7" s="13" t="s">
        <v>64</v>
      </c>
      <c r="AD7" s="13" t="s">
        <v>65</v>
      </c>
      <c r="AE7" s="14" t="s">
        <v>66</v>
      </c>
      <c r="AF7" s="80" t="s">
        <v>67</v>
      </c>
      <c r="AG7" s="81" t="s">
        <v>68</v>
      </c>
      <c r="AH7" s="81" t="s">
        <v>69</v>
      </c>
      <c r="AI7" s="81" t="s">
        <v>70</v>
      </c>
      <c r="AJ7" s="82" t="s">
        <v>71</v>
      </c>
    </row>
    <row r="8" spans="1:36" x14ac:dyDescent="0.3">
      <c r="A8" s="54" t="s">
        <v>524</v>
      </c>
      <c r="B8" s="50" t="str">
        <f t="shared" ref="B8:B51" si="4">IF(Lang,N8,Z8)</f>
        <v>Capital disponible</v>
      </c>
      <c r="C8" s="68">
        <f>SUM(C9,C12)</f>
        <v>0</v>
      </c>
      <c r="D8" s="69">
        <f t="shared" ref="D8:L8" si="5">SUM(D9,D12)</f>
        <v>0</v>
      </c>
      <c r="E8" s="69">
        <f t="shared" si="5"/>
        <v>0</v>
      </c>
      <c r="F8" s="69">
        <f t="shared" si="5"/>
        <v>0</v>
      </c>
      <c r="G8" s="69">
        <f t="shared" si="5"/>
        <v>0</v>
      </c>
      <c r="H8" s="68">
        <f t="shared" si="5"/>
        <v>0</v>
      </c>
      <c r="I8" s="69">
        <f t="shared" si="5"/>
        <v>0</v>
      </c>
      <c r="J8" s="69">
        <f t="shared" si="5"/>
        <v>0</v>
      </c>
      <c r="K8" s="69">
        <f t="shared" si="5"/>
        <v>0</v>
      </c>
      <c r="L8" s="70">
        <f t="shared" si="5"/>
        <v>0</v>
      </c>
      <c r="N8" s="50" t="s">
        <v>525</v>
      </c>
      <c r="O8" s="68"/>
      <c r="P8" s="69"/>
      <c r="Q8" s="69"/>
      <c r="R8" s="69"/>
      <c r="S8" s="69"/>
      <c r="T8" s="68"/>
      <c r="U8" s="69"/>
      <c r="V8" s="69"/>
      <c r="W8" s="69"/>
      <c r="X8" s="70"/>
      <c r="Z8" s="50" t="s">
        <v>526</v>
      </c>
      <c r="AA8" s="68"/>
      <c r="AB8" s="69"/>
      <c r="AC8" s="69"/>
      <c r="AD8" s="69"/>
      <c r="AE8" s="69"/>
      <c r="AF8" s="68"/>
      <c r="AG8" s="69"/>
      <c r="AH8" s="69"/>
      <c r="AI8" s="69"/>
      <c r="AJ8" s="70"/>
    </row>
    <row r="9" spans="1:36" x14ac:dyDescent="0.3">
      <c r="A9" s="54" t="s">
        <v>527</v>
      </c>
      <c r="B9" s="240" t="str">
        <f t="shared" si="4"/>
        <v>Capital de catégorie 1 (ESCAP/TSAV/TSMAV)</v>
      </c>
      <c r="C9" s="548"/>
      <c r="D9" s="549"/>
      <c r="E9" s="549"/>
      <c r="F9" s="549"/>
      <c r="G9" s="549"/>
      <c r="H9" s="548"/>
      <c r="I9" s="549"/>
      <c r="J9" s="549"/>
      <c r="K9" s="549"/>
      <c r="L9" s="550"/>
      <c r="N9" s="180" t="s">
        <v>528</v>
      </c>
      <c r="O9" s="198"/>
      <c r="P9" s="199"/>
      <c r="Q9" s="199"/>
      <c r="R9" s="199"/>
      <c r="S9" s="199"/>
      <c r="T9" s="198"/>
      <c r="U9" s="199"/>
      <c r="V9" s="199"/>
      <c r="W9" s="199"/>
      <c r="X9" s="200"/>
      <c r="Z9" s="180" t="s">
        <v>529</v>
      </c>
      <c r="AA9" s="198"/>
      <c r="AB9" s="199"/>
      <c r="AC9" s="199"/>
      <c r="AD9" s="199"/>
      <c r="AE9" s="199"/>
      <c r="AF9" s="198"/>
      <c r="AG9" s="199"/>
      <c r="AH9" s="199"/>
      <c r="AI9" s="199"/>
      <c r="AJ9" s="200"/>
    </row>
    <row r="10" spans="1:36" x14ac:dyDescent="0.3">
      <c r="A10" s="54" t="s">
        <v>159</v>
      </c>
      <c r="B10" s="241" t="str">
        <f t="shared" si="4"/>
        <v>TSMAV uniquement : Actifs disponibles</v>
      </c>
      <c r="C10" s="605"/>
      <c r="D10" s="606"/>
      <c r="E10" s="606"/>
      <c r="F10" s="606"/>
      <c r="G10" s="606"/>
      <c r="H10" s="605"/>
      <c r="I10" s="606"/>
      <c r="J10" s="606"/>
      <c r="K10" s="606"/>
      <c r="L10" s="607"/>
      <c r="N10" s="181" t="s">
        <v>530</v>
      </c>
      <c r="O10" s="189"/>
      <c r="P10" s="190"/>
      <c r="Q10" s="190"/>
      <c r="R10" s="190"/>
      <c r="S10" s="190"/>
      <c r="T10" s="189"/>
      <c r="U10" s="190"/>
      <c r="V10" s="190"/>
      <c r="W10" s="190"/>
      <c r="X10" s="191"/>
      <c r="Z10" s="181" t="s">
        <v>531</v>
      </c>
      <c r="AA10" s="189"/>
      <c r="AB10" s="190"/>
      <c r="AC10" s="190"/>
      <c r="AD10" s="190"/>
      <c r="AE10" s="190"/>
      <c r="AF10" s="189"/>
      <c r="AG10" s="190"/>
      <c r="AH10" s="190"/>
      <c r="AI10" s="190"/>
      <c r="AJ10" s="191"/>
    </row>
    <row r="11" spans="1:36" x14ac:dyDescent="0.3">
      <c r="A11" s="54" t="s">
        <v>532</v>
      </c>
      <c r="B11" s="241" t="str">
        <f t="shared" si="4"/>
        <v>TSMAV uniquement : Actifs requis</v>
      </c>
      <c r="C11" s="569"/>
      <c r="D11" s="570"/>
      <c r="E11" s="570"/>
      <c r="F11" s="570"/>
      <c r="G11" s="570"/>
      <c r="H11" s="569"/>
      <c r="I11" s="570"/>
      <c r="J11" s="570"/>
      <c r="K11" s="570"/>
      <c r="L11" s="571"/>
      <c r="N11" s="181" t="s">
        <v>533</v>
      </c>
      <c r="O11" s="189"/>
      <c r="P11" s="190"/>
      <c r="Q11" s="190"/>
      <c r="R11" s="190"/>
      <c r="S11" s="190"/>
      <c r="T11" s="189"/>
      <c r="U11" s="190"/>
      <c r="V11" s="190"/>
      <c r="W11" s="190"/>
      <c r="X11" s="191"/>
      <c r="Z11" s="181" t="s">
        <v>534</v>
      </c>
      <c r="AA11" s="189"/>
      <c r="AB11" s="190"/>
      <c r="AC11" s="190"/>
      <c r="AD11" s="190"/>
      <c r="AE11" s="190"/>
      <c r="AF11" s="189"/>
      <c r="AG11" s="190"/>
      <c r="AH11" s="190"/>
      <c r="AI11" s="190"/>
      <c r="AJ11" s="191"/>
    </row>
    <row r="12" spans="1:36" x14ac:dyDescent="0.3">
      <c r="A12" s="54" t="s">
        <v>535</v>
      </c>
      <c r="B12" s="124" t="str">
        <f t="shared" si="4"/>
        <v>Capital de catégorie 2 (ESCAP/TSAV) ou Autres actifs admissibles (TSMAV) (1)</v>
      </c>
      <c r="C12" s="569"/>
      <c r="D12" s="570"/>
      <c r="E12" s="570"/>
      <c r="F12" s="570"/>
      <c r="G12" s="570"/>
      <c r="H12" s="569"/>
      <c r="I12" s="570"/>
      <c r="J12" s="570"/>
      <c r="K12" s="570"/>
      <c r="L12" s="571"/>
      <c r="N12" s="124" t="s">
        <v>536</v>
      </c>
      <c r="O12" s="189"/>
      <c r="P12" s="190"/>
      <c r="Q12" s="190"/>
      <c r="R12" s="190"/>
      <c r="S12" s="190"/>
      <c r="T12" s="189"/>
      <c r="U12" s="190"/>
      <c r="V12" s="190"/>
      <c r="W12" s="190"/>
      <c r="X12" s="191"/>
      <c r="Z12" s="124" t="s">
        <v>537</v>
      </c>
      <c r="AA12" s="189"/>
      <c r="AB12" s="190"/>
      <c r="AC12" s="190"/>
      <c r="AD12" s="190"/>
      <c r="AE12" s="190"/>
      <c r="AF12" s="189"/>
      <c r="AG12" s="190"/>
      <c r="AH12" s="190"/>
      <c r="AI12" s="190"/>
      <c r="AJ12" s="191"/>
    </row>
    <row r="13" spans="1:36" ht="15.75" customHeight="1" x14ac:dyDescent="0.3">
      <c r="A13" s="54" t="s">
        <v>538</v>
      </c>
      <c r="B13" s="51" t="str">
        <f t="shared" si="4"/>
        <v xml:space="preserve">Attribution de l'avoir / Provision d'excédent </v>
      </c>
      <c r="C13" s="548"/>
      <c r="D13" s="549"/>
      <c r="E13" s="549"/>
      <c r="F13" s="549"/>
      <c r="G13" s="549"/>
      <c r="H13" s="548"/>
      <c r="I13" s="549"/>
      <c r="J13" s="549"/>
      <c r="K13" s="549"/>
      <c r="L13" s="550"/>
      <c r="N13" s="160" t="s">
        <v>539</v>
      </c>
      <c r="O13" s="186"/>
      <c r="P13" s="187"/>
      <c r="Q13" s="187"/>
      <c r="R13" s="187"/>
      <c r="S13" s="187"/>
      <c r="T13" s="186"/>
      <c r="U13" s="187"/>
      <c r="V13" s="187"/>
      <c r="W13" s="187"/>
      <c r="X13" s="188"/>
      <c r="Z13" s="51" t="s">
        <v>540</v>
      </c>
      <c r="AA13" s="186"/>
      <c r="AB13" s="187"/>
      <c r="AC13" s="187"/>
      <c r="AD13" s="187"/>
      <c r="AE13" s="187"/>
      <c r="AF13" s="186"/>
      <c r="AG13" s="187"/>
      <c r="AH13" s="187"/>
      <c r="AI13" s="187"/>
      <c r="AJ13" s="188"/>
    </row>
    <row r="14" spans="1:36" ht="15" thickBot="1" x14ac:dyDescent="0.35">
      <c r="A14" s="54" t="s">
        <v>541</v>
      </c>
      <c r="B14" s="52" t="str">
        <f t="shared" si="4"/>
        <v>Dépôts admissibles</v>
      </c>
      <c r="C14" s="599"/>
      <c r="D14" s="600"/>
      <c r="E14" s="600"/>
      <c r="F14" s="600"/>
      <c r="G14" s="600"/>
      <c r="H14" s="599"/>
      <c r="I14" s="600"/>
      <c r="J14" s="600"/>
      <c r="K14" s="600"/>
      <c r="L14" s="601"/>
      <c r="N14" s="52" t="s">
        <v>542</v>
      </c>
      <c r="O14" s="201"/>
      <c r="P14" s="202"/>
      <c r="Q14" s="202"/>
      <c r="R14" s="202"/>
      <c r="S14" s="202"/>
      <c r="T14" s="201"/>
      <c r="U14" s="202"/>
      <c r="V14" s="202"/>
      <c r="W14" s="202"/>
      <c r="X14" s="203"/>
      <c r="Z14" s="52" t="s">
        <v>543</v>
      </c>
      <c r="AA14" s="201"/>
      <c r="AB14" s="202"/>
      <c r="AC14" s="202"/>
      <c r="AD14" s="202"/>
      <c r="AE14" s="202"/>
      <c r="AF14" s="201"/>
      <c r="AG14" s="202"/>
      <c r="AH14" s="202"/>
      <c r="AI14" s="202"/>
      <c r="AJ14" s="203"/>
    </row>
    <row r="15" spans="1:36" ht="25.5" customHeight="1" x14ac:dyDescent="0.3">
      <c r="B15" s="159" t="str">
        <f t="shared" si="4"/>
        <v>Calcul du Coussin de Solvabilité Global/de Base (ESCAP/TSAV)
ou de la Marge requise (TSMAV)</v>
      </c>
      <c r="C15" s="64"/>
      <c r="D15" s="64"/>
      <c r="E15" s="64"/>
      <c r="F15" s="64"/>
      <c r="G15" s="64"/>
      <c r="H15" s="64"/>
      <c r="I15" s="64"/>
      <c r="J15" s="64"/>
      <c r="K15" s="64"/>
      <c r="L15" s="44"/>
      <c r="N15" s="159" t="s">
        <v>544</v>
      </c>
      <c r="O15" s="64"/>
      <c r="P15" s="64"/>
      <c r="Q15" s="64"/>
      <c r="R15" s="64"/>
      <c r="S15" s="64"/>
      <c r="T15" s="64"/>
      <c r="U15" s="64"/>
      <c r="V15" s="64"/>
      <c r="W15" s="64"/>
      <c r="X15" s="44"/>
      <c r="Z15" s="159" t="s">
        <v>545</v>
      </c>
      <c r="AA15" s="64"/>
      <c r="AB15" s="64"/>
      <c r="AC15" s="64"/>
      <c r="AD15" s="64"/>
      <c r="AE15" s="64"/>
      <c r="AF15" s="64"/>
      <c r="AG15" s="64"/>
      <c r="AH15" s="64"/>
      <c r="AI15" s="64"/>
      <c r="AJ15" s="44"/>
    </row>
    <row r="16" spans="1:36" x14ac:dyDescent="0.3">
      <c r="A16" s="54" t="s">
        <v>270</v>
      </c>
      <c r="B16" s="47" t="str">
        <f t="shared" si="4"/>
        <v>Risque de crédit</v>
      </c>
      <c r="C16" s="65">
        <f>SUM(C17:C24)</f>
        <v>0</v>
      </c>
      <c r="D16" s="66">
        <f>SUM(D17:D24)</f>
        <v>0</v>
      </c>
      <c r="E16" s="66">
        <f>SUM(E17:E24)</f>
        <v>0</v>
      </c>
      <c r="F16" s="66">
        <f>SUM(F17:F24)</f>
        <v>0</v>
      </c>
      <c r="G16" s="66">
        <f t="shared" ref="G16:L16" si="6">SUM(G17:G24)</f>
        <v>0</v>
      </c>
      <c r="H16" s="65">
        <f t="shared" si="6"/>
        <v>0</v>
      </c>
      <c r="I16" s="66">
        <f t="shared" si="6"/>
        <v>0</v>
      </c>
      <c r="J16" s="66">
        <f t="shared" si="6"/>
        <v>0</v>
      </c>
      <c r="K16" s="66">
        <f t="shared" si="6"/>
        <v>0</v>
      </c>
      <c r="L16" s="67">
        <f t="shared" si="6"/>
        <v>0</v>
      </c>
      <c r="N16" s="47" t="s">
        <v>546</v>
      </c>
      <c r="O16" s="65"/>
      <c r="P16" s="66"/>
      <c r="Q16" s="66"/>
      <c r="R16" s="66"/>
      <c r="S16" s="66"/>
      <c r="T16" s="65"/>
      <c r="U16" s="66"/>
      <c r="V16" s="66"/>
      <c r="W16" s="66"/>
      <c r="X16" s="67"/>
      <c r="Z16" s="47" t="s">
        <v>547</v>
      </c>
      <c r="AA16" s="65"/>
      <c r="AB16" s="66"/>
      <c r="AC16" s="66"/>
      <c r="AD16" s="66"/>
      <c r="AE16" s="66"/>
      <c r="AF16" s="65"/>
      <c r="AG16" s="66"/>
      <c r="AH16" s="66"/>
      <c r="AI16" s="66"/>
      <c r="AJ16" s="67"/>
    </row>
    <row r="17" spans="1:36" x14ac:dyDescent="0.3">
      <c r="A17" s="54" t="s">
        <v>548</v>
      </c>
      <c r="B17" s="242" t="str">
        <f t="shared" si="4"/>
        <v>Titres à court terme</v>
      </c>
      <c r="C17" s="548"/>
      <c r="D17" s="549"/>
      <c r="E17" s="549"/>
      <c r="F17" s="549"/>
      <c r="G17" s="549"/>
      <c r="H17" s="548"/>
      <c r="I17" s="549"/>
      <c r="J17" s="549"/>
      <c r="K17" s="549"/>
      <c r="L17" s="550"/>
      <c r="N17" s="125" t="s">
        <v>549</v>
      </c>
      <c r="O17" s="186"/>
      <c r="P17" s="187"/>
      <c r="Q17" s="187"/>
      <c r="R17" s="187"/>
      <c r="S17" s="187"/>
      <c r="T17" s="186"/>
      <c r="U17" s="187"/>
      <c r="V17" s="187"/>
      <c r="W17" s="187"/>
      <c r="X17" s="188"/>
      <c r="Z17" s="125" t="s">
        <v>550</v>
      </c>
      <c r="AA17" s="186"/>
      <c r="AB17" s="187"/>
      <c r="AC17" s="187"/>
      <c r="AD17" s="187"/>
      <c r="AE17" s="187"/>
      <c r="AF17" s="186"/>
      <c r="AG17" s="187"/>
      <c r="AH17" s="187"/>
      <c r="AI17" s="187"/>
      <c r="AJ17" s="188"/>
    </row>
    <row r="18" spans="1:36" x14ac:dyDescent="0.3">
      <c r="A18" s="54" t="s">
        <v>258</v>
      </c>
      <c r="B18" s="243" t="str">
        <f t="shared" si="4"/>
        <v>Obligations</v>
      </c>
      <c r="C18" s="569"/>
      <c r="D18" s="570"/>
      <c r="E18" s="570"/>
      <c r="F18" s="570"/>
      <c r="G18" s="570"/>
      <c r="H18" s="569"/>
      <c r="I18" s="570"/>
      <c r="J18" s="570"/>
      <c r="K18" s="570"/>
      <c r="L18" s="571"/>
      <c r="N18" s="126" t="s">
        <v>551</v>
      </c>
      <c r="O18" s="189"/>
      <c r="P18" s="190"/>
      <c r="Q18" s="190"/>
      <c r="R18" s="190"/>
      <c r="S18" s="190"/>
      <c r="T18" s="189"/>
      <c r="U18" s="190"/>
      <c r="V18" s="190"/>
      <c r="W18" s="190"/>
      <c r="X18" s="191"/>
      <c r="Z18" s="126" t="s">
        <v>552</v>
      </c>
      <c r="AA18" s="189"/>
      <c r="AB18" s="190"/>
      <c r="AC18" s="190"/>
      <c r="AD18" s="190"/>
      <c r="AE18" s="190"/>
      <c r="AF18" s="189"/>
      <c r="AG18" s="190"/>
      <c r="AH18" s="190"/>
      <c r="AI18" s="190"/>
      <c r="AJ18" s="191"/>
    </row>
    <row r="19" spans="1:36" x14ac:dyDescent="0.3">
      <c r="A19" s="54" t="s">
        <v>255</v>
      </c>
      <c r="B19" s="243" t="str">
        <f t="shared" si="4"/>
        <v>Titres adossés</v>
      </c>
      <c r="C19" s="569"/>
      <c r="D19" s="570"/>
      <c r="E19" s="570"/>
      <c r="F19" s="570"/>
      <c r="G19" s="570"/>
      <c r="H19" s="569"/>
      <c r="I19" s="570"/>
      <c r="J19" s="570"/>
      <c r="K19" s="570"/>
      <c r="L19" s="571"/>
      <c r="N19" s="126" t="s">
        <v>553</v>
      </c>
      <c r="O19" s="189"/>
      <c r="P19" s="190"/>
      <c r="Q19" s="190"/>
      <c r="R19" s="190"/>
      <c r="S19" s="190"/>
      <c r="T19" s="189"/>
      <c r="U19" s="190"/>
      <c r="V19" s="190"/>
      <c r="W19" s="190"/>
      <c r="X19" s="191"/>
      <c r="Z19" s="126" t="s">
        <v>554</v>
      </c>
      <c r="AA19" s="189"/>
      <c r="AB19" s="190"/>
      <c r="AC19" s="190"/>
      <c r="AD19" s="190"/>
      <c r="AE19" s="190"/>
      <c r="AF19" s="189"/>
      <c r="AG19" s="190"/>
      <c r="AH19" s="190"/>
      <c r="AI19" s="190"/>
      <c r="AJ19" s="191"/>
    </row>
    <row r="20" spans="1:36" x14ac:dyDescent="0.3">
      <c r="A20" s="54" t="s">
        <v>261</v>
      </c>
      <c r="B20" s="243" t="str">
        <f t="shared" si="4"/>
        <v>Prêts hypothécaires</v>
      </c>
      <c r="C20" s="569"/>
      <c r="D20" s="570"/>
      <c r="E20" s="570"/>
      <c r="F20" s="570"/>
      <c r="G20" s="570"/>
      <c r="H20" s="569"/>
      <c r="I20" s="570"/>
      <c r="J20" s="570"/>
      <c r="K20" s="570"/>
      <c r="L20" s="571"/>
      <c r="N20" s="126" t="s">
        <v>555</v>
      </c>
      <c r="O20" s="189"/>
      <c r="P20" s="190"/>
      <c r="Q20" s="190"/>
      <c r="R20" s="190"/>
      <c r="S20" s="190"/>
      <c r="T20" s="189"/>
      <c r="U20" s="190"/>
      <c r="V20" s="190"/>
      <c r="W20" s="190"/>
      <c r="X20" s="191"/>
      <c r="Z20" s="126" t="s">
        <v>556</v>
      </c>
      <c r="AA20" s="189"/>
      <c r="AB20" s="190"/>
      <c r="AC20" s="190"/>
      <c r="AD20" s="190"/>
      <c r="AE20" s="190"/>
      <c r="AF20" s="189"/>
      <c r="AG20" s="190"/>
      <c r="AH20" s="190"/>
      <c r="AI20" s="190"/>
      <c r="AJ20" s="191"/>
    </row>
    <row r="21" spans="1:36" ht="17.25" customHeight="1" x14ac:dyDescent="0.3">
      <c r="A21" s="54" t="s">
        <v>267</v>
      </c>
      <c r="B21" s="244" t="str">
        <f t="shared" si="4"/>
        <v>Contrats de réassurance détenus, comptes débiteurs et autres actifs</v>
      </c>
      <c r="C21" s="569"/>
      <c r="D21" s="570"/>
      <c r="E21" s="570"/>
      <c r="F21" s="570"/>
      <c r="G21" s="570"/>
      <c r="H21" s="569"/>
      <c r="I21" s="570"/>
      <c r="J21" s="570"/>
      <c r="K21" s="570"/>
      <c r="L21" s="571"/>
      <c r="N21" s="134" t="s">
        <v>557</v>
      </c>
      <c r="O21" s="189"/>
      <c r="P21" s="190"/>
      <c r="Q21" s="190"/>
      <c r="R21" s="190"/>
      <c r="S21" s="190"/>
      <c r="T21" s="189"/>
      <c r="U21" s="190"/>
      <c r="V21" s="190"/>
      <c r="W21" s="190"/>
      <c r="X21" s="191"/>
      <c r="Z21" s="134" t="s">
        <v>558</v>
      </c>
      <c r="AA21" s="189"/>
      <c r="AB21" s="190"/>
      <c r="AC21" s="190"/>
      <c r="AD21" s="190"/>
      <c r="AE21" s="190"/>
      <c r="AF21" s="189"/>
      <c r="AG21" s="190"/>
      <c r="AH21" s="190"/>
      <c r="AI21" s="190"/>
      <c r="AJ21" s="191"/>
    </row>
    <row r="22" spans="1:36" x14ac:dyDescent="0.3">
      <c r="A22" s="54" t="s">
        <v>301</v>
      </c>
      <c r="B22" s="243" t="str">
        <f t="shared" si="4"/>
        <v>Baux et autres prêts</v>
      </c>
      <c r="C22" s="569"/>
      <c r="D22" s="570"/>
      <c r="E22" s="570"/>
      <c r="F22" s="570"/>
      <c r="G22" s="570"/>
      <c r="H22" s="569"/>
      <c r="I22" s="570"/>
      <c r="J22" s="570"/>
      <c r="K22" s="570"/>
      <c r="L22" s="571"/>
      <c r="N22" s="126" t="s">
        <v>559</v>
      </c>
      <c r="O22" s="189"/>
      <c r="P22" s="190"/>
      <c r="Q22" s="190"/>
      <c r="R22" s="190"/>
      <c r="S22" s="190"/>
      <c r="T22" s="189"/>
      <c r="U22" s="190"/>
      <c r="V22" s="190"/>
      <c r="W22" s="190"/>
      <c r="X22" s="191"/>
      <c r="Z22" s="126" t="s">
        <v>560</v>
      </c>
      <c r="AA22" s="189"/>
      <c r="AB22" s="190"/>
      <c r="AC22" s="190"/>
      <c r="AD22" s="190"/>
      <c r="AE22" s="190"/>
      <c r="AF22" s="189"/>
      <c r="AG22" s="190"/>
      <c r="AH22" s="190"/>
      <c r="AI22" s="190"/>
      <c r="AJ22" s="191"/>
    </row>
    <row r="23" spans="1:36" x14ac:dyDescent="0.3">
      <c r="A23" s="54" t="s">
        <v>561</v>
      </c>
      <c r="B23" s="127" t="str">
        <f t="shared" si="4"/>
        <v>Activités hors bilan</v>
      </c>
      <c r="C23" s="569"/>
      <c r="D23" s="570"/>
      <c r="E23" s="570"/>
      <c r="F23" s="570"/>
      <c r="G23" s="570"/>
      <c r="H23" s="569"/>
      <c r="I23" s="570"/>
      <c r="J23" s="570"/>
      <c r="K23" s="570"/>
      <c r="L23" s="571"/>
      <c r="N23" s="127" t="s">
        <v>562</v>
      </c>
      <c r="O23" s="204"/>
      <c r="P23" s="205"/>
      <c r="Q23" s="205"/>
      <c r="R23" s="205"/>
      <c r="S23" s="205"/>
      <c r="T23" s="204"/>
      <c r="U23" s="205"/>
      <c r="V23" s="205"/>
      <c r="W23" s="205"/>
      <c r="X23" s="206"/>
      <c r="Z23" s="127" t="s">
        <v>563</v>
      </c>
      <c r="AA23" s="204"/>
      <c r="AB23" s="205"/>
      <c r="AC23" s="205"/>
      <c r="AD23" s="205"/>
      <c r="AE23" s="205"/>
      <c r="AF23" s="204"/>
      <c r="AG23" s="205"/>
      <c r="AH23" s="205"/>
      <c r="AI23" s="205"/>
      <c r="AJ23" s="206"/>
    </row>
    <row r="24" spans="1:36" ht="26.25" customHeight="1" x14ac:dyDescent="0.3">
      <c r="A24" s="54" t="s">
        <v>564</v>
      </c>
      <c r="B24" s="128" t="str">
        <f t="shared" si="4"/>
        <v>Véhicules de garantie utilisés pour obtenir un crédit de capital pour la réassurance non agréée</v>
      </c>
      <c r="C24" s="605"/>
      <c r="D24" s="606"/>
      <c r="E24" s="606"/>
      <c r="F24" s="606"/>
      <c r="G24" s="606"/>
      <c r="H24" s="605"/>
      <c r="I24" s="606"/>
      <c r="J24" s="606"/>
      <c r="K24" s="606"/>
      <c r="L24" s="607"/>
      <c r="N24" s="128" t="s">
        <v>565</v>
      </c>
      <c r="O24" s="189"/>
      <c r="P24" s="190"/>
      <c r="Q24" s="190"/>
      <c r="R24" s="190"/>
      <c r="S24" s="190"/>
      <c r="T24" s="189"/>
      <c r="U24" s="190"/>
      <c r="V24" s="190"/>
      <c r="W24" s="190"/>
      <c r="X24" s="191"/>
      <c r="Z24" s="128" t="s">
        <v>566</v>
      </c>
      <c r="AA24" s="189"/>
      <c r="AB24" s="190"/>
      <c r="AC24" s="190"/>
      <c r="AD24" s="190"/>
      <c r="AE24" s="190"/>
      <c r="AF24" s="189"/>
      <c r="AG24" s="190"/>
      <c r="AH24" s="190"/>
      <c r="AI24" s="190"/>
      <c r="AJ24" s="191"/>
    </row>
    <row r="25" spans="1:36" x14ac:dyDescent="0.3">
      <c r="A25" s="54" t="s">
        <v>276</v>
      </c>
      <c r="B25" s="47" t="str">
        <f t="shared" si="4"/>
        <v>Risque de marché</v>
      </c>
      <c r="C25" s="65">
        <f>SUM(C26:C32)</f>
        <v>0</v>
      </c>
      <c r="D25" s="66">
        <f>SUM(D26:D32)</f>
        <v>0</v>
      </c>
      <c r="E25" s="66">
        <f>SUM(E26:E32)</f>
        <v>0</v>
      </c>
      <c r="F25" s="66">
        <f>SUM(F26:F32)</f>
        <v>0</v>
      </c>
      <c r="G25" s="66">
        <f t="shared" ref="G25:L25" si="7">SUM(G26:G32)</f>
        <v>0</v>
      </c>
      <c r="H25" s="65">
        <f t="shared" si="7"/>
        <v>0</v>
      </c>
      <c r="I25" s="66">
        <f t="shared" si="7"/>
        <v>0</v>
      </c>
      <c r="J25" s="66">
        <f t="shared" si="7"/>
        <v>0</v>
      </c>
      <c r="K25" s="66">
        <f t="shared" si="7"/>
        <v>0</v>
      </c>
      <c r="L25" s="67">
        <f t="shared" si="7"/>
        <v>0</v>
      </c>
      <c r="N25" s="47" t="s">
        <v>567</v>
      </c>
      <c r="O25" s="65"/>
      <c r="P25" s="66"/>
      <c r="Q25" s="66"/>
      <c r="R25" s="66"/>
      <c r="S25" s="66"/>
      <c r="T25" s="65"/>
      <c r="U25" s="66"/>
      <c r="V25" s="66"/>
      <c r="W25" s="66"/>
      <c r="X25" s="67"/>
      <c r="Z25" s="47" t="s">
        <v>568</v>
      </c>
      <c r="AA25" s="65"/>
      <c r="AB25" s="66"/>
      <c r="AC25" s="66"/>
      <c r="AD25" s="66"/>
      <c r="AE25" s="66"/>
      <c r="AF25" s="65"/>
      <c r="AG25" s="66"/>
      <c r="AH25" s="66"/>
      <c r="AI25" s="66"/>
      <c r="AJ25" s="67"/>
    </row>
    <row r="26" spans="1:36" x14ac:dyDescent="0.3">
      <c r="A26" s="54" t="s">
        <v>569</v>
      </c>
      <c r="B26" s="242" t="str">
        <f t="shared" si="4"/>
        <v>Taux d’intérêt</v>
      </c>
      <c r="C26" s="548"/>
      <c r="D26" s="549"/>
      <c r="E26" s="549"/>
      <c r="F26" s="549"/>
      <c r="G26" s="549"/>
      <c r="H26" s="548"/>
      <c r="I26" s="549"/>
      <c r="J26" s="549"/>
      <c r="K26" s="549"/>
      <c r="L26" s="550"/>
      <c r="N26" s="125" t="s">
        <v>570</v>
      </c>
      <c r="O26" s="186"/>
      <c r="P26" s="187"/>
      <c r="Q26" s="187"/>
      <c r="R26" s="187"/>
      <c r="S26" s="187"/>
      <c r="T26" s="186"/>
      <c r="U26" s="187"/>
      <c r="V26" s="187"/>
      <c r="W26" s="187"/>
      <c r="X26" s="188"/>
      <c r="Z26" s="125" t="s">
        <v>571</v>
      </c>
      <c r="AA26" s="186"/>
      <c r="AB26" s="187"/>
      <c r="AC26" s="187"/>
      <c r="AD26" s="187"/>
      <c r="AE26" s="187"/>
      <c r="AF26" s="186"/>
      <c r="AG26" s="187"/>
      <c r="AH26" s="187"/>
      <c r="AI26" s="187"/>
      <c r="AJ26" s="188"/>
    </row>
    <row r="27" spans="1:36" x14ac:dyDescent="0.3">
      <c r="A27" s="54" t="s">
        <v>572</v>
      </c>
      <c r="B27" s="243" t="str">
        <f t="shared" si="4"/>
        <v>Actions</v>
      </c>
      <c r="C27" s="569"/>
      <c r="D27" s="570"/>
      <c r="E27" s="570"/>
      <c r="F27" s="570"/>
      <c r="G27" s="570"/>
      <c r="H27" s="569"/>
      <c r="I27" s="570"/>
      <c r="J27" s="570"/>
      <c r="K27" s="570"/>
      <c r="L27" s="571"/>
      <c r="N27" s="126" t="s">
        <v>573</v>
      </c>
      <c r="O27" s="189"/>
      <c r="P27" s="190"/>
      <c r="Q27" s="190"/>
      <c r="R27" s="190"/>
      <c r="S27" s="190"/>
      <c r="T27" s="189"/>
      <c r="U27" s="190"/>
      <c r="V27" s="190"/>
      <c r="W27" s="190"/>
      <c r="X27" s="191"/>
      <c r="Z27" s="126" t="s">
        <v>574</v>
      </c>
      <c r="AA27" s="189"/>
      <c r="AB27" s="190"/>
      <c r="AC27" s="190"/>
      <c r="AD27" s="190"/>
      <c r="AE27" s="190"/>
      <c r="AF27" s="189"/>
      <c r="AG27" s="190"/>
      <c r="AH27" s="190"/>
      <c r="AI27" s="190"/>
      <c r="AJ27" s="191"/>
    </row>
    <row r="28" spans="1:36" x14ac:dyDescent="0.3">
      <c r="A28" s="54" t="s">
        <v>575</v>
      </c>
      <c r="B28" s="243" t="str">
        <f t="shared" si="4"/>
        <v>Actions privilégiées</v>
      </c>
      <c r="C28" s="569"/>
      <c r="D28" s="570"/>
      <c r="E28" s="570"/>
      <c r="F28" s="570"/>
      <c r="G28" s="570"/>
      <c r="H28" s="569"/>
      <c r="I28" s="570"/>
      <c r="J28" s="570"/>
      <c r="K28" s="570"/>
      <c r="L28" s="571"/>
      <c r="N28" s="126" t="s">
        <v>253</v>
      </c>
      <c r="O28" s="189"/>
      <c r="P28" s="190"/>
      <c r="Q28" s="190"/>
      <c r="R28" s="190"/>
      <c r="S28" s="190"/>
      <c r="T28" s="189"/>
      <c r="U28" s="190"/>
      <c r="V28" s="190"/>
      <c r="W28" s="190"/>
      <c r="X28" s="191"/>
      <c r="Z28" s="126" t="s">
        <v>254</v>
      </c>
      <c r="AA28" s="189"/>
      <c r="AB28" s="190"/>
      <c r="AC28" s="190"/>
      <c r="AD28" s="190"/>
      <c r="AE28" s="190"/>
      <c r="AF28" s="189"/>
      <c r="AG28" s="190"/>
      <c r="AH28" s="190"/>
      <c r="AI28" s="190"/>
      <c r="AJ28" s="191"/>
    </row>
    <row r="29" spans="1:36" x14ac:dyDescent="0.3">
      <c r="A29" s="54" t="s">
        <v>576</v>
      </c>
      <c r="B29" s="243" t="str">
        <f t="shared" si="4"/>
        <v>Immobilier</v>
      </c>
      <c r="C29" s="569"/>
      <c r="D29" s="570"/>
      <c r="E29" s="570"/>
      <c r="F29" s="570"/>
      <c r="G29" s="570"/>
      <c r="H29" s="569"/>
      <c r="I29" s="570"/>
      <c r="J29" s="570"/>
      <c r="K29" s="570"/>
      <c r="L29" s="571"/>
      <c r="N29" s="126" t="s">
        <v>577</v>
      </c>
      <c r="O29" s="189"/>
      <c r="P29" s="190"/>
      <c r="Q29" s="190"/>
      <c r="R29" s="190"/>
      <c r="S29" s="190"/>
      <c r="T29" s="189"/>
      <c r="U29" s="190"/>
      <c r="V29" s="190"/>
      <c r="W29" s="190"/>
      <c r="X29" s="191"/>
      <c r="Z29" s="126" t="s">
        <v>578</v>
      </c>
      <c r="AA29" s="189"/>
      <c r="AB29" s="190"/>
      <c r="AC29" s="190"/>
      <c r="AD29" s="190"/>
      <c r="AE29" s="190"/>
      <c r="AF29" s="189"/>
      <c r="AG29" s="190"/>
      <c r="AH29" s="190"/>
      <c r="AI29" s="190"/>
      <c r="AJ29" s="191"/>
    </row>
    <row r="30" spans="1:36" x14ac:dyDescent="0.3">
      <c r="A30" s="54" t="s">
        <v>579</v>
      </c>
      <c r="B30" s="243" t="str">
        <f t="shared" si="4"/>
        <v>Produits indexés</v>
      </c>
      <c r="C30" s="569"/>
      <c r="D30" s="570"/>
      <c r="E30" s="570"/>
      <c r="F30" s="570"/>
      <c r="G30" s="570"/>
      <c r="H30" s="569"/>
      <c r="I30" s="570"/>
      <c r="J30" s="570"/>
      <c r="K30" s="570"/>
      <c r="L30" s="571"/>
      <c r="N30" s="126" t="s">
        <v>580</v>
      </c>
      <c r="O30" s="189"/>
      <c r="P30" s="190"/>
      <c r="Q30" s="190"/>
      <c r="R30" s="190"/>
      <c r="S30" s="190"/>
      <c r="T30" s="189"/>
      <c r="U30" s="190"/>
      <c r="V30" s="190"/>
      <c r="W30" s="190"/>
      <c r="X30" s="191"/>
      <c r="Z30" s="126" t="s">
        <v>581</v>
      </c>
      <c r="AA30" s="189"/>
      <c r="AB30" s="190"/>
      <c r="AC30" s="190"/>
      <c r="AD30" s="190"/>
      <c r="AE30" s="190"/>
      <c r="AF30" s="189"/>
      <c r="AG30" s="190"/>
      <c r="AH30" s="190"/>
      <c r="AI30" s="190"/>
      <c r="AJ30" s="191"/>
    </row>
    <row r="31" spans="1:36" x14ac:dyDescent="0.3">
      <c r="A31" s="54" t="s">
        <v>582</v>
      </c>
      <c r="B31" s="243" t="str">
        <f t="shared" si="4"/>
        <v>Change</v>
      </c>
      <c r="C31" s="569"/>
      <c r="D31" s="570"/>
      <c r="E31" s="570"/>
      <c r="F31" s="570"/>
      <c r="G31" s="570"/>
      <c r="H31" s="569"/>
      <c r="I31" s="570"/>
      <c r="J31" s="570"/>
      <c r="K31" s="570"/>
      <c r="L31" s="571"/>
      <c r="N31" s="126" t="s">
        <v>583</v>
      </c>
      <c r="O31" s="189"/>
      <c r="P31" s="190"/>
      <c r="Q31" s="190"/>
      <c r="R31" s="190"/>
      <c r="S31" s="190"/>
      <c r="T31" s="189"/>
      <c r="U31" s="190"/>
      <c r="V31" s="190"/>
      <c r="W31" s="190"/>
      <c r="X31" s="191"/>
      <c r="Z31" s="126" t="s">
        <v>584</v>
      </c>
      <c r="AA31" s="189"/>
      <c r="AB31" s="190"/>
      <c r="AC31" s="190"/>
      <c r="AD31" s="190"/>
      <c r="AE31" s="190"/>
      <c r="AF31" s="189"/>
      <c r="AG31" s="190"/>
      <c r="AH31" s="190"/>
      <c r="AI31" s="190"/>
      <c r="AJ31" s="191"/>
    </row>
    <row r="32" spans="1:36" ht="27.75" customHeight="1" x14ac:dyDescent="0.3">
      <c r="A32" s="54" t="s">
        <v>585</v>
      </c>
      <c r="B32" s="128" t="str">
        <f t="shared" si="4"/>
        <v>Véhicules de garantie utilisés pour obtenir un crédit de capital pour la réassurance non agréée</v>
      </c>
      <c r="C32" s="569"/>
      <c r="D32" s="570"/>
      <c r="E32" s="570"/>
      <c r="F32" s="570"/>
      <c r="G32" s="570"/>
      <c r="H32" s="569"/>
      <c r="I32" s="570"/>
      <c r="J32" s="570"/>
      <c r="K32" s="570"/>
      <c r="L32" s="571"/>
      <c r="N32" s="128" t="s">
        <v>565</v>
      </c>
      <c r="O32" s="189"/>
      <c r="P32" s="190"/>
      <c r="Q32" s="190"/>
      <c r="R32" s="190"/>
      <c r="S32" s="190"/>
      <c r="T32" s="189"/>
      <c r="U32" s="190"/>
      <c r="V32" s="190"/>
      <c r="W32" s="190"/>
      <c r="X32" s="191"/>
      <c r="Z32" s="128" t="s">
        <v>586</v>
      </c>
      <c r="AA32" s="189"/>
      <c r="AB32" s="190"/>
      <c r="AC32" s="190"/>
      <c r="AD32" s="190"/>
      <c r="AE32" s="190"/>
      <c r="AF32" s="189"/>
      <c r="AG32" s="190"/>
      <c r="AH32" s="190"/>
      <c r="AI32" s="190"/>
      <c r="AJ32" s="191"/>
    </row>
    <row r="33" spans="1:36" x14ac:dyDescent="0.3">
      <c r="A33" s="54" t="s">
        <v>279</v>
      </c>
      <c r="B33" s="47" t="str">
        <f t="shared" si="4"/>
        <v>Risque d'assurance</v>
      </c>
      <c r="C33" s="65">
        <f>SUM(C34:C39)</f>
        <v>0</v>
      </c>
      <c r="D33" s="66">
        <f t="shared" ref="D33:L33" si="8">SUM(D34:D39)</f>
        <v>0</v>
      </c>
      <c r="E33" s="66">
        <f t="shared" si="8"/>
        <v>0</v>
      </c>
      <c r="F33" s="66">
        <f t="shared" si="8"/>
        <v>0</v>
      </c>
      <c r="G33" s="66">
        <f t="shared" si="8"/>
        <v>0</v>
      </c>
      <c r="H33" s="65">
        <f t="shared" si="8"/>
        <v>0</v>
      </c>
      <c r="I33" s="66">
        <f t="shared" si="8"/>
        <v>0</v>
      </c>
      <c r="J33" s="66">
        <f t="shared" si="8"/>
        <v>0</v>
      </c>
      <c r="K33" s="66">
        <f t="shared" si="8"/>
        <v>0</v>
      </c>
      <c r="L33" s="67">
        <f t="shared" si="8"/>
        <v>0</v>
      </c>
      <c r="N33" s="47" t="s">
        <v>587</v>
      </c>
      <c r="O33" s="65"/>
      <c r="P33" s="66"/>
      <c r="Q33" s="66"/>
      <c r="R33" s="66"/>
      <c r="S33" s="66"/>
      <c r="T33" s="65"/>
      <c r="U33" s="66"/>
      <c r="V33" s="66"/>
      <c r="W33" s="66"/>
      <c r="X33" s="67"/>
      <c r="Z33" s="47" t="s">
        <v>588</v>
      </c>
      <c r="AA33" s="65"/>
      <c r="AB33" s="66"/>
      <c r="AC33" s="66"/>
      <c r="AD33" s="66"/>
      <c r="AE33" s="66"/>
      <c r="AF33" s="65"/>
      <c r="AG33" s="66"/>
      <c r="AH33" s="66"/>
      <c r="AI33" s="66"/>
      <c r="AJ33" s="67"/>
    </row>
    <row r="34" spans="1:36" x14ac:dyDescent="0.3">
      <c r="A34" s="54" t="s">
        <v>273</v>
      </c>
      <c r="B34" s="242" t="str">
        <f t="shared" si="4"/>
        <v>Mortalité</v>
      </c>
      <c r="C34" s="548"/>
      <c r="D34" s="549"/>
      <c r="E34" s="549"/>
      <c r="F34" s="549"/>
      <c r="G34" s="549"/>
      <c r="H34" s="548"/>
      <c r="I34" s="549"/>
      <c r="J34" s="549"/>
      <c r="K34" s="549"/>
      <c r="L34" s="550"/>
      <c r="N34" s="125" t="s">
        <v>589</v>
      </c>
      <c r="O34" s="186"/>
      <c r="P34" s="187"/>
      <c r="Q34" s="187"/>
      <c r="R34" s="187"/>
      <c r="S34" s="187"/>
      <c r="T34" s="186"/>
      <c r="U34" s="187"/>
      <c r="V34" s="187"/>
      <c r="W34" s="187"/>
      <c r="X34" s="188"/>
      <c r="Z34" s="125" t="s">
        <v>590</v>
      </c>
      <c r="AA34" s="186"/>
      <c r="AB34" s="187"/>
      <c r="AC34" s="187"/>
      <c r="AD34" s="187"/>
      <c r="AE34" s="187"/>
      <c r="AF34" s="186"/>
      <c r="AG34" s="187"/>
      <c r="AH34" s="187"/>
      <c r="AI34" s="187"/>
      <c r="AJ34" s="188"/>
    </row>
    <row r="35" spans="1:36" x14ac:dyDescent="0.3">
      <c r="A35" s="54" t="s">
        <v>591</v>
      </c>
      <c r="B35" s="243" t="str">
        <f t="shared" si="4"/>
        <v>Longévité</v>
      </c>
      <c r="C35" s="569"/>
      <c r="D35" s="570"/>
      <c r="E35" s="570"/>
      <c r="F35" s="570"/>
      <c r="G35" s="570"/>
      <c r="H35" s="569"/>
      <c r="I35" s="570"/>
      <c r="J35" s="570"/>
      <c r="K35" s="570"/>
      <c r="L35" s="571"/>
      <c r="N35" s="126" t="s">
        <v>592</v>
      </c>
      <c r="O35" s="189"/>
      <c r="P35" s="190"/>
      <c r="Q35" s="190"/>
      <c r="R35" s="190"/>
      <c r="S35" s="190"/>
      <c r="T35" s="189"/>
      <c r="U35" s="190"/>
      <c r="V35" s="190"/>
      <c r="W35" s="190"/>
      <c r="X35" s="191"/>
      <c r="Z35" s="126" t="s">
        <v>593</v>
      </c>
      <c r="AA35" s="189"/>
      <c r="AB35" s="190"/>
      <c r="AC35" s="190"/>
      <c r="AD35" s="190"/>
      <c r="AE35" s="190"/>
      <c r="AF35" s="189"/>
      <c r="AG35" s="190"/>
      <c r="AH35" s="190"/>
      <c r="AI35" s="190"/>
      <c r="AJ35" s="191"/>
    </row>
    <row r="36" spans="1:36" x14ac:dyDescent="0.3">
      <c r="A36" s="54" t="s">
        <v>594</v>
      </c>
      <c r="B36" s="243" t="str">
        <f t="shared" si="4"/>
        <v>Morbidité</v>
      </c>
      <c r="C36" s="569"/>
      <c r="D36" s="570"/>
      <c r="E36" s="570"/>
      <c r="F36" s="570"/>
      <c r="G36" s="570"/>
      <c r="H36" s="569"/>
      <c r="I36" s="570"/>
      <c r="J36" s="570"/>
      <c r="K36" s="570"/>
      <c r="L36" s="571"/>
      <c r="N36" s="126" t="s">
        <v>595</v>
      </c>
      <c r="O36" s="189"/>
      <c r="P36" s="190"/>
      <c r="Q36" s="190"/>
      <c r="R36" s="190"/>
      <c r="S36" s="190"/>
      <c r="T36" s="189"/>
      <c r="U36" s="190"/>
      <c r="V36" s="190"/>
      <c r="W36" s="190"/>
      <c r="X36" s="191"/>
      <c r="Z36" s="126" t="s">
        <v>596</v>
      </c>
      <c r="AA36" s="189"/>
      <c r="AB36" s="190"/>
      <c r="AC36" s="190"/>
      <c r="AD36" s="190"/>
      <c r="AE36" s="190"/>
      <c r="AF36" s="189"/>
      <c r="AG36" s="190"/>
      <c r="AH36" s="190"/>
      <c r="AI36" s="190"/>
      <c r="AJ36" s="191"/>
    </row>
    <row r="37" spans="1:36" x14ac:dyDescent="0.3">
      <c r="A37" s="54" t="s">
        <v>597</v>
      </c>
      <c r="B37" s="243" t="str">
        <f t="shared" si="4"/>
        <v>Déchéance</v>
      </c>
      <c r="C37" s="569"/>
      <c r="D37" s="570"/>
      <c r="E37" s="570"/>
      <c r="F37" s="570"/>
      <c r="G37" s="570"/>
      <c r="H37" s="569"/>
      <c r="I37" s="570"/>
      <c r="J37" s="570"/>
      <c r="K37" s="570"/>
      <c r="L37" s="571"/>
      <c r="N37" s="126" t="s">
        <v>598</v>
      </c>
      <c r="O37" s="189"/>
      <c r="P37" s="190"/>
      <c r="Q37" s="190"/>
      <c r="R37" s="190"/>
      <c r="S37" s="190"/>
      <c r="T37" s="189"/>
      <c r="U37" s="190"/>
      <c r="V37" s="190"/>
      <c r="W37" s="190"/>
      <c r="X37" s="191"/>
      <c r="Z37" s="126" t="s">
        <v>599</v>
      </c>
      <c r="AA37" s="189"/>
      <c r="AB37" s="190"/>
      <c r="AC37" s="190"/>
      <c r="AD37" s="190"/>
      <c r="AE37" s="190"/>
      <c r="AF37" s="189"/>
      <c r="AG37" s="190"/>
      <c r="AH37" s="190"/>
      <c r="AI37" s="190"/>
      <c r="AJ37" s="191"/>
    </row>
    <row r="38" spans="1:36" x14ac:dyDescent="0.3">
      <c r="A38" s="54" t="s">
        <v>600</v>
      </c>
      <c r="B38" s="163" t="str">
        <f t="shared" si="4"/>
        <v>Dépenses</v>
      </c>
      <c r="C38" s="569"/>
      <c r="D38" s="570"/>
      <c r="E38" s="570"/>
      <c r="F38" s="570"/>
      <c r="G38" s="570"/>
      <c r="H38" s="569"/>
      <c r="I38" s="570"/>
      <c r="J38" s="570"/>
      <c r="K38" s="570"/>
      <c r="L38" s="571"/>
      <c r="N38" s="162" t="s">
        <v>601</v>
      </c>
      <c r="O38" s="189"/>
      <c r="P38" s="190"/>
      <c r="Q38" s="190"/>
      <c r="R38" s="190"/>
      <c r="S38" s="190"/>
      <c r="T38" s="189"/>
      <c r="U38" s="190"/>
      <c r="V38" s="190"/>
      <c r="W38" s="190"/>
      <c r="X38" s="191"/>
      <c r="Z38" s="163" t="s">
        <v>602</v>
      </c>
      <c r="AA38" s="189"/>
      <c r="AB38" s="190"/>
      <c r="AC38" s="190"/>
      <c r="AD38" s="190"/>
      <c r="AE38" s="190"/>
      <c r="AF38" s="189"/>
      <c r="AG38" s="190"/>
      <c r="AH38" s="190"/>
      <c r="AI38" s="190"/>
      <c r="AJ38" s="191"/>
    </row>
    <row r="39" spans="1:36" x14ac:dyDescent="0.3">
      <c r="A39" s="54" t="s">
        <v>603</v>
      </c>
      <c r="B39" s="177" t="str">
        <f t="shared" si="4"/>
        <v>TSAV uniquement : Assurances multirisques (selon le TCM)</v>
      </c>
      <c r="C39" s="569"/>
      <c r="D39" s="570"/>
      <c r="E39" s="570"/>
      <c r="F39" s="570"/>
      <c r="G39" s="570"/>
      <c r="H39" s="569"/>
      <c r="I39" s="570"/>
      <c r="J39" s="570"/>
      <c r="K39" s="570"/>
      <c r="L39" s="571"/>
      <c r="N39" s="177" t="s">
        <v>604</v>
      </c>
      <c r="O39" s="189"/>
      <c r="P39" s="190"/>
      <c r="Q39" s="190"/>
      <c r="R39" s="190"/>
      <c r="S39" s="190"/>
      <c r="T39" s="189"/>
      <c r="U39" s="190"/>
      <c r="V39" s="190"/>
      <c r="W39" s="190"/>
      <c r="X39" s="191"/>
      <c r="Z39" s="177" t="s">
        <v>605</v>
      </c>
      <c r="AA39" s="189"/>
      <c r="AB39" s="190"/>
      <c r="AC39" s="190"/>
      <c r="AD39" s="190"/>
      <c r="AE39" s="190"/>
      <c r="AF39" s="189"/>
      <c r="AG39" s="190"/>
      <c r="AH39" s="190"/>
      <c r="AI39" s="190"/>
      <c r="AJ39" s="191"/>
    </row>
    <row r="40" spans="1:36" ht="26.25" customHeight="1" thickBot="1" x14ac:dyDescent="0.35">
      <c r="A40" s="54" t="s">
        <v>606</v>
      </c>
      <c r="B40" s="49" t="str">
        <f t="shared" si="4"/>
        <v>Capital requis (ESCAP/TSAV) ou Marge requise (TSMAV) 
- avant les crédits et les risques non diversifiables</v>
      </c>
      <c r="C40" s="65">
        <f t="shared" ref="C40:L40" si="9">C16+C25+C33</f>
        <v>0</v>
      </c>
      <c r="D40" s="66">
        <f t="shared" si="9"/>
        <v>0</v>
      </c>
      <c r="E40" s="66">
        <f t="shared" si="9"/>
        <v>0</v>
      </c>
      <c r="F40" s="66">
        <f t="shared" si="9"/>
        <v>0</v>
      </c>
      <c r="G40" s="66">
        <f t="shared" si="9"/>
        <v>0</v>
      </c>
      <c r="H40" s="65">
        <f t="shared" si="9"/>
        <v>0</v>
      </c>
      <c r="I40" s="66">
        <f t="shared" si="9"/>
        <v>0</v>
      </c>
      <c r="J40" s="66">
        <f t="shared" si="9"/>
        <v>0</v>
      </c>
      <c r="K40" s="66">
        <f t="shared" si="9"/>
        <v>0</v>
      </c>
      <c r="L40" s="67">
        <f t="shared" si="9"/>
        <v>0</v>
      </c>
      <c r="N40" s="49" t="s">
        <v>607</v>
      </c>
      <c r="O40" s="65"/>
      <c r="P40" s="66"/>
      <c r="Q40" s="66"/>
      <c r="R40" s="66"/>
      <c r="S40" s="66"/>
      <c r="T40" s="65"/>
      <c r="U40" s="66"/>
      <c r="V40" s="66"/>
      <c r="W40" s="66"/>
      <c r="X40" s="67"/>
      <c r="Z40" s="49" t="s">
        <v>608</v>
      </c>
      <c r="AA40" s="65"/>
      <c r="AB40" s="66"/>
      <c r="AC40" s="66"/>
      <c r="AD40" s="66"/>
      <c r="AE40" s="66"/>
      <c r="AF40" s="65"/>
      <c r="AG40" s="66"/>
      <c r="AH40" s="66"/>
      <c r="AI40" s="66"/>
      <c r="AJ40" s="67"/>
    </row>
    <row r="41" spans="1:36" x14ac:dyDescent="0.3">
      <c r="A41" s="54" t="s">
        <v>609</v>
      </c>
      <c r="B41" s="242" t="str">
        <f t="shared" si="4"/>
        <v>Crédit pour diversification</v>
      </c>
      <c r="C41" s="584"/>
      <c r="D41" s="585"/>
      <c r="E41" s="585"/>
      <c r="F41" s="585"/>
      <c r="G41" s="585"/>
      <c r="H41" s="584"/>
      <c r="I41" s="585"/>
      <c r="J41" s="585"/>
      <c r="K41" s="585"/>
      <c r="L41" s="586"/>
      <c r="N41" s="125" t="s">
        <v>610</v>
      </c>
      <c r="O41" s="192"/>
      <c r="P41" s="193"/>
      <c r="Q41" s="193"/>
      <c r="R41" s="193"/>
      <c r="S41" s="193"/>
      <c r="T41" s="192"/>
      <c r="U41" s="193"/>
      <c r="V41" s="193"/>
      <c r="W41" s="193"/>
      <c r="X41" s="194"/>
      <c r="Z41" s="125" t="s">
        <v>611</v>
      </c>
      <c r="AA41" s="192"/>
      <c r="AB41" s="193"/>
      <c r="AC41" s="193"/>
      <c r="AD41" s="193"/>
      <c r="AE41" s="193"/>
      <c r="AF41" s="192"/>
      <c r="AG41" s="193"/>
      <c r="AH41" s="193"/>
      <c r="AI41" s="193"/>
      <c r="AJ41" s="194"/>
    </row>
    <row r="42" spans="1:36" x14ac:dyDescent="0.3">
      <c r="A42" s="54" t="s">
        <v>284</v>
      </c>
      <c r="B42" s="243" t="str">
        <f t="shared" si="4"/>
        <v>Crédit pour les produits avec participation</v>
      </c>
      <c r="C42" s="569"/>
      <c r="D42" s="570"/>
      <c r="E42" s="570"/>
      <c r="F42" s="570"/>
      <c r="G42" s="570"/>
      <c r="H42" s="569"/>
      <c r="I42" s="570"/>
      <c r="J42" s="570"/>
      <c r="K42" s="570"/>
      <c r="L42" s="571"/>
      <c r="N42" s="126" t="s">
        <v>612</v>
      </c>
      <c r="O42" s="189"/>
      <c r="P42" s="190"/>
      <c r="Q42" s="190"/>
      <c r="R42" s="190"/>
      <c r="S42" s="190"/>
      <c r="T42" s="189"/>
      <c r="U42" s="190"/>
      <c r="V42" s="190"/>
      <c r="W42" s="190"/>
      <c r="X42" s="191"/>
      <c r="Z42" s="126" t="s">
        <v>613</v>
      </c>
      <c r="AA42" s="189"/>
      <c r="AB42" s="190"/>
      <c r="AC42" s="190"/>
      <c r="AD42" s="190"/>
      <c r="AE42" s="190"/>
      <c r="AF42" s="189"/>
      <c r="AG42" s="190"/>
      <c r="AH42" s="190"/>
      <c r="AI42" s="190"/>
      <c r="AJ42" s="191"/>
    </row>
    <row r="43" spans="1:36" x14ac:dyDescent="0.3">
      <c r="A43" s="54" t="s">
        <v>614</v>
      </c>
      <c r="B43" s="243" t="str">
        <f t="shared" si="4"/>
        <v>Crédit pour les produits ajustables</v>
      </c>
      <c r="C43" s="569"/>
      <c r="D43" s="570"/>
      <c r="E43" s="570"/>
      <c r="F43" s="570"/>
      <c r="G43" s="570"/>
      <c r="H43" s="569"/>
      <c r="I43" s="570"/>
      <c r="J43" s="570"/>
      <c r="K43" s="570"/>
      <c r="L43" s="571"/>
      <c r="N43" s="126" t="s">
        <v>615</v>
      </c>
      <c r="O43" s="189"/>
      <c r="P43" s="190"/>
      <c r="Q43" s="190"/>
      <c r="R43" s="190"/>
      <c r="S43" s="190"/>
      <c r="T43" s="189"/>
      <c r="U43" s="190"/>
      <c r="V43" s="190"/>
      <c r="W43" s="190"/>
      <c r="X43" s="191"/>
      <c r="Z43" s="126" t="s">
        <v>616</v>
      </c>
      <c r="AA43" s="189"/>
      <c r="AB43" s="190"/>
      <c r="AC43" s="190"/>
      <c r="AD43" s="190"/>
      <c r="AE43" s="190"/>
      <c r="AF43" s="189"/>
      <c r="AG43" s="190"/>
      <c r="AH43" s="190"/>
      <c r="AI43" s="190"/>
      <c r="AJ43" s="191"/>
    </row>
    <row r="44" spans="1:36" ht="30" customHeight="1" x14ac:dyDescent="0.3">
      <c r="A44" s="54" t="s">
        <v>287</v>
      </c>
      <c r="B44" s="128" t="str">
        <f t="shared" si="4"/>
        <v>Crédits pour les dépôts de titulaires de contrats et pour les produits d'assurance collective</v>
      </c>
      <c r="C44" s="569"/>
      <c r="D44" s="570"/>
      <c r="E44" s="570"/>
      <c r="F44" s="570"/>
      <c r="G44" s="570"/>
      <c r="H44" s="569"/>
      <c r="I44" s="570"/>
      <c r="J44" s="570"/>
      <c r="K44" s="570"/>
      <c r="L44" s="571"/>
      <c r="N44" s="128" t="s">
        <v>617</v>
      </c>
      <c r="O44" s="189"/>
      <c r="P44" s="190"/>
      <c r="Q44" s="190"/>
      <c r="R44" s="190"/>
      <c r="S44" s="190"/>
      <c r="T44" s="189"/>
      <c r="U44" s="190"/>
      <c r="V44" s="190"/>
      <c r="W44" s="190"/>
      <c r="X44" s="191"/>
      <c r="Z44" s="128" t="s">
        <v>618</v>
      </c>
      <c r="AA44" s="189"/>
      <c r="AB44" s="190"/>
      <c r="AC44" s="190"/>
      <c r="AD44" s="190"/>
      <c r="AE44" s="190"/>
      <c r="AF44" s="189"/>
      <c r="AG44" s="190"/>
      <c r="AH44" s="190"/>
      <c r="AI44" s="190"/>
      <c r="AJ44" s="191"/>
    </row>
    <row r="45" spans="1:36" ht="15" customHeight="1" thickBot="1" x14ac:dyDescent="0.35">
      <c r="A45" s="54" t="s">
        <v>619</v>
      </c>
      <c r="B45" s="46" t="str">
        <f t="shared" si="4"/>
        <v>Crédits totaux</v>
      </c>
      <c r="C45" s="65">
        <f>SUM(C41:C44)</f>
        <v>0</v>
      </c>
      <c r="D45" s="66">
        <f>SUM(D41:D44)</f>
        <v>0</v>
      </c>
      <c r="E45" s="66">
        <f>SUM(E41:E44)</f>
        <v>0</v>
      </c>
      <c r="F45" s="66">
        <f>SUM(F41:F44)</f>
        <v>0</v>
      </c>
      <c r="G45" s="66">
        <f t="shared" ref="G45:L45" si="10">SUM(G41:G44)</f>
        <v>0</v>
      </c>
      <c r="H45" s="65">
        <f t="shared" si="10"/>
        <v>0</v>
      </c>
      <c r="I45" s="66">
        <f t="shared" si="10"/>
        <v>0</v>
      </c>
      <c r="J45" s="66">
        <f t="shared" si="10"/>
        <v>0</v>
      </c>
      <c r="K45" s="66">
        <f t="shared" si="10"/>
        <v>0</v>
      </c>
      <c r="L45" s="67">
        <f t="shared" si="10"/>
        <v>0</v>
      </c>
      <c r="N45" s="46" t="s">
        <v>620</v>
      </c>
      <c r="O45" s="65"/>
      <c r="P45" s="66"/>
      <c r="Q45" s="66"/>
      <c r="R45" s="66"/>
      <c r="S45" s="66"/>
      <c r="T45" s="65"/>
      <c r="U45" s="66"/>
      <c r="V45" s="66"/>
      <c r="W45" s="66"/>
      <c r="X45" s="67"/>
      <c r="Z45" s="46" t="s">
        <v>621</v>
      </c>
      <c r="AA45" s="65"/>
      <c r="AB45" s="66"/>
      <c r="AC45" s="66"/>
      <c r="AD45" s="66"/>
      <c r="AE45" s="66"/>
      <c r="AF45" s="65"/>
      <c r="AG45" s="66"/>
      <c r="AH45" s="66"/>
      <c r="AI45" s="66"/>
      <c r="AJ45" s="67"/>
    </row>
    <row r="46" spans="1:36" ht="15" customHeight="1" x14ac:dyDescent="0.3">
      <c r="A46" s="54" t="s">
        <v>622</v>
      </c>
      <c r="B46" s="245" t="str">
        <f t="shared" si="4"/>
        <v>Risque relatif aux garanties des fonds distincts</v>
      </c>
      <c r="C46" s="584"/>
      <c r="D46" s="585"/>
      <c r="E46" s="585"/>
      <c r="F46" s="585"/>
      <c r="G46" s="585"/>
      <c r="H46" s="584"/>
      <c r="I46" s="585"/>
      <c r="J46" s="585"/>
      <c r="K46" s="585"/>
      <c r="L46" s="586"/>
      <c r="N46" s="129" t="s">
        <v>623</v>
      </c>
      <c r="O46" s="192"/>
      <c r="P46" s="193"/>
      <c r="Q46" s="193"/>
      <c r="R46" s="193"/>
      <c r="S46" s="193"/>
      <c r="T46" s="192"/>
      <c r="U46" s="193"/>
      <c r="V46" s="193"/>
      <c r="W46" s="193"/>
      <c r="X46" s="194"/>
      <c r="Z46" s="129" t="s">
        <v>624</v>
      </c>
      <c r="AA46" s="192"/>
      <c r="AB46" s="193"/>
      <c r="AC46" s="193"/>
      <c r="AD46" s="193"/>
      <c r="AE46" s="193"/>
      <c r="AF46" s="192"/>
      <c r="AG46" s="193"/>
      <c r="AH46" s="193"/>
      <c r="AI46" s="193"/>
      <c r="AJ46" s="194"/>
    </row>
    <row r="47" spans="1:36" x14ac:dyDescent="0.3">
      <c r="A47" s="54" t="s">
        <v>625</v>
      </c>
      <c r="B47" s="124" t="str">
        <f t="shared" si="4"/>
        <v>Risque opérationnel</v>
      </c>
      <c r="C47" s="569"/>
      <c r="D47" s="570"/>
      <c r="E47" s="570"/>
      <c r="F47" s="570"/>
      <c r="G47" s="570"/>
      <c r="H47" s="569"/>
      <c r="I47" s="570"/>
      <c r="J47" s="570"/>
      <c r="K47" s="570"/>
      <c r="L47" s="571"/>
      <c r="N47" s="124" t="s">
        <v>626</v>
      </c>
      <c r="O47" s="189"/>
      <c r="P47" s="190"/>
      <c r="Q47" s="190"/>
      <c r="R47" s="190"/>
      <c r="S47" s="190"/>
      <c r="T47" s="189"/>
      <c r="U47" s="190"/>
      <c r="V47" s="190"/>
      <c r="W47" s="190"/>
      <c r="X47" s="191"/>
      <c r="Z47" s="124" t="s">
        <v>627</v>
      </c>
      <c r="AA47" s="189"/>
      <c r="AB47" s="190"/>
      <c r="AC47" s="190"/>
      <c r="AD47" s="190"/>
      <c r="AE47" s="190"/>
      <c r="AF47" s="189"/>
      <c r="AG47" s="190"/>
      <c r="AH47" s="190"/>
      <c r="AI47" s="190"/>
      <c r="AJ47" s="191"/>
    </row>
    <row r="48" spans="1:36" ht="31.2" customHeight="1" thickBot="1" x14ac:dyDescent="0.35">
      <c r="A48" s="54" t="s">
        <v>628</v>
      </c>
      <c r="B48" s="49" t="str">
        <f t="shared" si="4"/>
        <v>Capital requis (ESCAP/TSAV) ou Marge requise (TSMAV) 
- risques non diversifiables</v>
      </c>
      <c r="C48" s="65">
        <f>SUM(C46:C47)</f>
        <v>0</v>
      </c>
      <c r="D48" s="66">
        <f>SUM(D46:D47)</f>
        <v>0</v>
      </c>
      <c r="E48" s="66">
        <f>SUM(E46:E47)</f>
        <v>0</v>
      </c>
      <c r="F48" s="66">
        <f>SUM(F46:F47)</f>
        <v>0</v>
      </c>
      <c r="G48" s="66">
        <f t="shared" ref="G48:L48" si="11">SUM(G46:G47)</f>
        <v>0</v>
      </c>
      <c r="H48" s="65">
        <f t="shared" si="11"/>
        <v>0</v>
      </c>
      <c r="I48" s="66">
        <f t="shared" si="11"/>
        <v>0</v>
      </c>
      <c r="J48" s="66">
        <f t="shared" si="11"/>
        <v>0</v>
      </c>
      <c r="K48" s="66">
        <f t="shared" si="11"/>
        <v>0</v>
      </c>
      <c r="L48" s="67">
        <f t="shared" si="11"/>
        <v>0</v>
      </c>
      <c r="N48" s="49" t="s">
        <v>629</v>
      </c>
      <c r="O48" s="65"/>
      <c r="P48" s="66"/>
      <c r="Q48" s="66"/>
      <c r="R48" s="66"/>
      <c r="S48" s="66"/>
      <c r="T48" s="65"/>
      <c r="U48" s="66"/>
      <c r="V48" s="66"/>
      <c r="W48" s="66"/>
      <c r="X48" s="67"/>
      <c r="Z48" s="49" t="s">
        <v>630</v>
      </c>
      <c r="AA48" s="65"/>
      <c r="AB48" s="66"/>
      <c r="AC48" s="66"/>
      <c r="AD48" s="66"/>
      <c r="AE48" s="66"/>
      <c r="AF48" s="65"/>
      <c r="AG48" s="66"/>
      <c r="AH48" s="66"/>
      <c r="AI48" s="66"/>
      <c r="AJ48" s="67"/>
    </row>
    <row r="49" spans="1:36" ht="31.2" customHeight="1" thickBot="1" x14ac:dyDescent="0.35">
      <c r="A49" s="54" t="s">
        <v>631</v>
      </c>
      <c r="B49" s="161" t="str">
        <f t="shared" si="4"/>
        <v>Coussin de solvabilité global / de base (ESCAP/TSAV)
ou Marge requise (TSMAV)</v>
      </c>
      <c r="C49" s="68">
        <f>(C40-C45+C48)</f>
        <v>0</v>
      </c>
      <c r="D49" s="69">
        <f t="shared" ref="D49:L49" si="12">(D40-D45+D48)</f>
        <v>0</v>
      </c>
      <c r="E49" s="69">
        <f t="shared" si="12"/>
        <v>0</v>
      </c>
      <c r="F49" s="69">
        <f t="shared" si="12"/>
        <v>0</v>
      </c>
      <c r="G49" s="69">
        <f t="shared" si="12"/>
        <v>0</v>
      </c>
      <c r="H49" s="68">
        <f t="shared" si="12"/>
        <v>0</v>
      </c>
      <c r="I49" s="69">
        <f t="shared" si="12"/>
        <v>0</v>
      </c>
      <c r="J49" s="69">
        <f t="shared" si="12"/>
        <v>0</v>
      </c>
      <c r="K49" s="69">
        <f t="shared" si="12"/>
        <v>0</v>
      </c>
      <c r="L49" s="70">
        <f t="shared" si="12"/>
        <v>0</v>
      </c>
      <c r="N49" s="161" t="s">
        <v>632</v>
      </c>
      <c r="O49" s="68"/>
      <c r="P49" s="69"/>
      <c r="Q49" s="69"/>
      <c r="R49" s="69"/>
      <c r="S49" s="69"/>
      <c r="T49" s="68"/>
      <c r="U49" s="69"/>
      <c r="V49" s="69"/>
      <c r="W49" s="69"/>
      <c r="X49" s="70"/>
      <c r="Z49" s="161" t="s">
        <v>633</v>
      </c>
      <c r="AA49" s="68"/>
      <c r="AB49" s="69"/>
      <c r="AC49" s="69"/>
      <c r="AD49" s="69"/>
      <c r="AE49" s="69"/>
      <c r="AF49" s="68"/>
      <c r="AG49" s="69"/>
      <c r="AH49" s="69"/>
      <c r="AI49" s="69"/>
      <c r="AJ49" s="70"/>
    </row>
    <row r="50" spans="1:36" ht="31.2" customHeight="1" x14ac:dyDescent="0.3">
      <c r="A50" s="54" t="s">
        <v>634</v>
      </c>
      <c r="B50" s="53" t="str">
        <f t="shared" si="4"/>
        <v>Ratio (ESCAP/TSAV/TSMAV) total (%)</v>
      </c>
      <c r="C50" s="71">
        <f t="shared" ref="C50:L50" si="13">IF(C49=0,0,(C8+C13+C14)/C49)</f>
        <v>0</v>
      </c>
      <c r="D50" s="72">
        <f t="shared" si="13"/>
        <v>0</v>
      </c>
      <c r="E50" s="72">
        <f t="shared" si="13"/>
        <v>0</v>
      </c>
      <c r="F50" s="72">
        <f t="shared" si="13"/>
        <v>0</v>
      </c>
      <c r="G50" s="72">
        <f t="shared" si="13"/>
        <v>0</v>
      </c>
      <c r="H50" s="71">
        <f t="shared" si="13"/>
        <v>0</v>
      </c>
      <c r="I50" s="72">
        <f t="shared" si="13"/>
        <v>0</v>
      </c>
      <c r="J50" s="72">
        <f t="shared" si="13"/>
        <v>0</v>
      </c>
      <c r="K50" s="72">
        <f t="shared" si="13"/>
        <v>0</v>
      </c>
      <c r="L50" s="73">
        <f t="shared" si="13"/>
        <v>0</v>
      </c>
      <c r="N50" s="53" t="s">
        <v>635</v>
      </c>
      <c r="O50" s="71"/>
      <c r="P50" s="72"/>
      <c r="Q50" s="72"/>
      <c r="R50" s="72"/>
      <c r="S50" s="72"/>
      <c r="T50" s="71"/>
      <c r="U50" s="72"/>
      <c r="V50" s="72"/>
      <c r="W50" s="72"/>
      <c r="X50" s="73"/>
      <c r="Z50" s="53" t="s">
        <v>636</v>
      </c>
      <c r="AA50" s="71"/>
      <c r="AB50" s="72"/>
      <c r="AC50" s="72"/>
      <c r="AD50" s="72"/>
      <c r="AE50" s="72"/>
      <c r="AF50" s="71"/>
      <c r="AG50" s="72"/>
      <c r="AH50" s="72"/>
      <c r="AI50" s="72"/>
      <c r="AJ50" s="73"/>
    </row>
    <row r="51" spans="1:36" ht="31.2" customHeight="1" thickBot="1" x14ac:dyDescent="0.35">
      <c r="A51" s="54" t="s">
        <v>637</v>
      </c>
      <c r="B51" s="114" t="str">
        <f t="shared" si="4"/>
        <v>Ratio (ESCAP/TSAV/TSMAV) de base / du noyau de capital (%)</v>
      </c>
      <c r="C51" s="74">
        <f t="shared" ref="C51:L51" si="14">IF(C49=0,0,(C9+0.7*C13+0.7*C14)/C49)</f>
        <v>0</v>
      </c>
      <c r="D51" s="75">
        <f t="shared" si="14"/>
        <v>0</v>
      </c>
      <c r="E51" s="75">
        <f t="shared" si="14"/>
        <v>0</v>
      </c>
      <c r="F51" s="75">
        <f t="shared" si="14"/>
        <v>0</v>
      </c>
      <c r="G51" s="75">
        <f t="shared" si="14"/>
        <v>0</v>
      </c>
      <c r="H51" s="74">
        <f t="shared" si="14"/>
        <v>0</v>
      </c>
      <c r="I51" s="75">
        <f t="shared" si="14"/>
        <v>0</v>
      </c>
      <c r="J51" s="75">
        <f t="shared" si="14"/>
        <v>0</v>
      </c>
      <c r="K51" s="75">
        <f t="shared" si="14"/>
        <v>0</v>
      </c>
      <c r="L51" s="76">
        <f t="shared" si="14"/>
        <v>0</v>
      </c>
      <c r="N51" s="114" t="s">
        <v>638</v>
      </c>
      <c r="O51" s="74"/>
      <c r="P51" s="75"/>
      <c r="Q51" s="75"/>
      <c r="R51" s="75"/>
      <c r="S51" s="75"/>
      <c r="T51" s="74"/>
      <c r="U51" s="75"/>
      <c r="V51" s="75"/>
      <c r="W51" s="75"/>
      <c r="X51" s="76"/>
      <c r="Z51" s="114" t="s">
        <v>639</v>
      </c>
      <c r="AA51" s="74"/>
      <c r="AB51" s="75"/>
      <c r="AC51" s="75"/>
      <c r="AD51" s="75"/>
      <c r="AE51" s="75"/>
      <c r="AF51" s="74"/>
      <c r="AG51" s="75"/>
      <c r="AH51" s="75"/>
      <c r="AI51" s="75"/>
      <c r="AJ51" s="76"/>
    </row>
    <row r="52" spans="1:36" ht="21.75" customHeight="1" thickBot="1" x14ac:dyDescent="0.35">
      <c r="A52" s="148"/>
      <c r="B52" s="122"/>
      <c r="C52" s="246"/>
      <c r="D52" s="246"/>
      <c r="E52" s="246"/>
      <c r="F52" s="246"/>
      <c r="G52" s="246"/>
      <c r="H52" s="246"/>
      <c r="I52" s="246"/>
      <c r="J52" s="246"/>
      <c r="K52" s="246"/>
      <c r="L52" s="246"/>
      <c r="N52" s="122"/>
      <c r="O52" s="123"/>
      <c r="P52" s="123"/>
      <c r="Q52" s="123"/>
      <c r="R52" s="123"/>
      <c r="S52" s="123"/>
      <c r="T52" s="123"/>
      <c r="U52" s="123"/>
      <c r="V52" s="123"/>
      <c r="W52" s="123"/>
      <c r="X52" s="123"/>
      <c r="Z52" s="122"/>
      <c r="AA52" s="123"/>
      <c r="AB52" s="123"/>
      <c r="AC52" s="123"/>
      <c r="AD52" s="123"/>
      <c r="AE52" s="123"/>
      <c r="AF52" s="123"/>
      <c r="AG52" s="123"/>
      <c r="AH52" s="123"/>
      <c r="AI52" s="123"/>
      <c r="AJ52" s="123"/>
    </row>
    <row r="53" spans="1:36" ht="42.6" customHeight="1" x14ac:dyDescent="0.3">
      <c r="B53" s="103" t="str">
        <f>IF(Lang,N53,Z53)</f>
        <v>Informations additionnelles
Ratios cibles et certaines composantes du capital disponible (1)
(en milliers de dollars ou en pourcentage)</v>
      </c>
      <c r="C53" s="115">
        <f>+C6</f>
        <v>2025</v>
      </c>
      <c r="D53" s="116">
        <f t="shared" ref="D53:L53" si="15">+D6</f>
        <v>2026</v>
      </c>
      <c r="E53" s="116">
        <f t="shared" si="15"/>
        <v>2027</v>
      </c>
      <c r="F53" s="116">
        <f t="shared" si="15"/>
        <v>2028</v>
      </c>
      <c r="G53" s="117">
        <f t="shared" si="15"/>
        <v>2029</v>
      </c>
      <c r="H53" s="118">
        <f t="shared" si="15"/>
        <v>2030</v>
      </c>
      <c r="I53" s="116">
        <f t="shared" si="15"/>
        <v>2031</v>
      </c>
      <c r="J53" s="116">
        <f t="shared" si="15"/>
        <v>2032</v>
      </c>
      <c r="K53" s="116">
        <f t="shared" si="15"/>
        <v>2033</v>
      </c>
      <c r="L53" s="117">
        <f t="shared" si="15"/>
        <v>2034</v>
      </c>
      <c r="N53" s="103" t="s">
        <v>640</v>
      </c>
      <c r="O53" s="115">
        <f>+O6</f>
        <v>2024</v>
      </c>
      <c r="P53" s="116">
        <f t="shared" ref="P53:X53" si="16">+P6</f>
        <v>2025</v>
      </c>
      <c r="Q53" s="116">
        <f t="shared" si="16"/>
        <v>2026</v>
      </c>
      <c r="R53" s="116">
        <f t="shared" si="16"/>
        <v>2027</v>
      </c>
      <c r="S53" s="117">
        <f t="shared" si="16"/>
        <v>2028</v>
      </c>
      <c r="T53" s="118">
        <f t="shared" si="16"/>
        <v>2029</v>
      </c>
      <c r="U53" s="116">
        <f t="shared" si="16"/>
        <v>2030</v>
      </c>
      <c r="V53" s="116">
        <f t="shared" si="16"/>
        <v>2031</v>
      </c>
      <c r="W53" s="116">
        <f t="shared" si="16"/>
        <v>2032</v>
      </c>
      <c r="X53" s="117">
        <f t="shared" si="16"/>
        <v>2033</v>
      </c>
      <c r="Z53" s="103" t="s">
        <v>641</v>
      </c>
      <c r="AA53" s="115">
        <f>+AA6</f>
        <v>2024</v>
      </c>
      <c r="AB53" s="116">
        <f t="shared" ref="AB53:AJ53" si="17">+AB6</f>
        <v>2025</v>
      </c>
      <c r="AC53" s="116">
        <f t="shared" si="17"/>
        <v>2026</v>
      </c>
      <c r="AD53" s="116">
        <f t="shared" si="17"/>
        <v>2027</v>
      </c>
      <c r="AE53" s="117">
        <f t="shared" si="17"/>
        <v>2028</v>
      </c>
      <c r="AF53" s="118">
        <f t="shared" si="17"/>
        <v>2029</v>
      </c>
      <c r="AG53" s="116">
        <f t="shared" si="17"/>
        <v>2030</v>
      </c>
      <c r="AH53" s="116">
        <f t="shared" si="17"/>
        <v>2031</v>
      </c>
      <c r="AI53" s="116">
        <f t="shared" si="17"/>
        <v>2032</v>
      </c>
      <c r="AJ53" s="117">
        <f t="shared" si="17"/>
        <v>2033</v>
      </c>
    </row>
    <row r="54" spans="1:36" ht="3" customHeight="1" thickBot="1" x14ac:dyDescent="0.35">
      <c r="A54" s="7"/>
      <c r="B54" s="11"/>
      <c r="C54" s="248" t="s">
        <v>62</v>
      </c>
      <c r="D54" s="13" t="s">
        <v>63</v>
      </c>
      <c r="E54" s="13" t="s">
        <v>64</v>
      </c>
      <c r="F54" s="13" t="s">
        <v>65</v>
      </c>
      <c r="G54" s="14" t="s">
        <v>66</v>
      </c>
      <c r="H54" s="80" t="s">
        <v>67</v>
      </c>
      <c r="I54" s="81" t="s">
        <v>68</v>
      </c>
      <c r="J54" s="81" t="s">
        <v>69</v>
      </c>
      <c r="K54" s="81" t="s">
        <v>70</v>
      </c>
      <c r="L54" s="82" t="s">
        <v>71</v>
      </c>
      <c r="N54" s="11"/>
      <c r="O54" s="119" t="s">
        <v>62</v>
      </c>
      <c r="P54" s="17" t="s">
        <v>63</v>
      </c>
      <c r="Q54" s="17" t="s">
        <v>64</v>
      </c>
      <c r="R54" s="17" t="s">
        <v>65</v>
      </c>
      <c r="S54" s="18" t="s">
        <v>66</v>
      </c>
      <c r="T54" s="77" t="s">
        <v>67</v>
      </c>
      <c r="U54" s="78" t="s">
        <v>68</v>
      </c>
      <c r="V54" s="78" t="s">
        <v>69</v>
      </c>
      <c r="W54" s="78" t="s">
        <v>70</v>
      </c>
      <c r="X54" s="79" t="s">
        <v>71</v>
      </c>
      <c r="Z54" s="11"/>
      <c r="AA54" s="119" t="s">
        <v>62</v>
      </c>
      <c r="AB54" s="17" t="s">
        <v>63</v>
      </c>
      <c r="AC54" s="17" t="s">
        <v>64</v>
      </c>
      <c r="AD54" s="17" t="s">
        <v>65</v>
      </c>
      <c r="AE54" s="18" t="s">
        <v>66</v>
      </c>
      <c r="AF54" s="77" t="s">
        <v>67</v>
      </c>
      <c r="AG54" s="78" t="s">
        <v>68</v>
      </c>
      <c r="AH54" s="78" t="s">
        <v>69</v>
      </c>
      <c r="AI54" s="78" t="s">
        <v>70</v>
      </c>
      <c r="AJ54" s="79" t="s">
        <v>71</v>
      </c>
    </row>
    <row r="55" spans="1:36" ht="15" customHeight="1" x14ac:dyDescent="0.3">
      <c r="A55" s="54" t="s">
        <v>642</v>
      </c>
      <c r="B55" s="247" t="str">
        <f t="shared" ref="B55:B68" si="18">IF(Lang,N55,Z55)</f>
        <v>Ratio cible interne de capital total (%)</v>
      </c>
      <c r="C55" s="608"/>
      <c r="D55" s="609"/>
      <c r="E55" s="609"/>
      <c r="F55" s="609"/>
      <c r="G55" s="609"/>
      <c r="H55" s="608"/>
      <c r="I55" s="609"/>
      <c r="J55" s="609"/>
      <c r="K55" s="609"/>
      <c r="L55" s="610"/>
      <c r="N55" s="132" t="s">
        <v>643</v>
      </c>
      <c r="O55" s="218"/>
      <c r="P55" s="219"/>
      <c r="Q55" s="219"/>
      <c r="R55" s="219"/>
      <c r="S55" s="219"/>
      <c r="T55" s="218"/>
      <c r="U55" s="219"/>
      <c r="V55" s="219"/>
      <c r="W55" s="219"/>
      <c r="X55" s="220"/>
      <c r="Z55" s="132" t="s">
        <v>644</v>
      </c>
      <c r="AA55" s="218"/>
      <c r="AB55" s="219"/>
      <c r="AC55" s="219"/>
      <c r="AD55" s="219"/>
      <c r="AE55" s="219"/>
      <c r="AF55" s="218"/>
      <c r="AG55" s="219"/>
      <c r="AH55" s="219"/>
      <c r="AI55" s="219"/>
      <c r="AJ55" s="220"/>
    </row>
    <row r="56" spans="1:36" ht="15" customHeight="1" x14ac:dyDescent="0.3">
      <c r="A56" s="54" t="s">
        <v>645</v>
      </c>
      <c r="B56" s="249" t="str">
        <f t="shared" si="18"/>
        <v>Ratio cible interne de base / du noyau de capital (%)</v>
      </c>
      <c r="C56" s="611"/>
      <c r="D56" s="612"/>
      <c r="E56" s="612"/>
      <c r="F56" s="612"/>
      <c r="G56" s="612"/>
      <c r="H56" s="611"/>
      <c r="I56" s="612"/>
      <c r="J56" s="612"/>
      <c r="K56" s="612"/>
      <c r="L56" s="613"/>
      <c r="N56" s="133" t="s">
        <v>646</v>
      </c>
      <c r="O56" s="218"/>
      <c r="P56" s="219"/>
      <c r="Q56" s="219"/>
      <c r="R56" s="219"/>
      <c r="S56" s="219"/>
      <c r="T56" s="218"/>
      <c r="U56" s="219"/>
      <c r="V56" s="219"/>
      <c r="W56" s="219"/>
      <c r="X56" s="220"/>
      <c r="Z56" s="133" t="s">
        <v>647</v>
      </c>
      <c r="AA56" s="218"/>
      <c r="AB56" s="219"/>
      <c r="AC56" s="219"/>
      <c r="AD56" s="219"/>
      <c r="AE56" s="219"/>
      <c r="AF56" s="218"/>
      <c r="AG56" s="219"/>
      <c r="AH56" s="219"/>
      <c r="AI56" s="219"/>
      <c r="AJ56" s="220"/>
    </row>
    <row r="57" spans="1:36" ht="15" customHeight="1" x14ac:dyDescent="0.3">
      <c r="A57" s="54" t="s">
        <v>648</v>
      </c>
      <c r="B57" s="249" t="str">
        <f t="shared" si="18"/>
        <v>Ratio cible opérationnel total (%)</v>
      </c>
      <c r="C57" s="611"/>
      <c r="D57" s="612"/>
      <c r="E57" s="612"/>
      <c r="F57" s="612"/>
      <c r="G57" s="612"/>
      <c r="H57" s="611"/>
      <c r="I57" s="612"/>
      <c r="J57" s="612"/>
      <c r="K57" s="612"/>
      <c r="L57" s="613"/>
      <c r="N57" s="133" t="s">
        <v>649</v>
      </c>
      <c r="O57" s="218"/>
      <c r="P57" s="219"/>
      <c r="Q57" s="219"/>
      <c r="R57" s="219"/>
      <c r="S57" s="219"/>
      <c r="T57" s="218"/>
      <c r="U57" s="219"/>
      <c r="V57" s="219"/>
      <c r="W57" s="219"/>
      <c r="X57" s="220"/>
      <c r="Z57" s="133" t="s">
        <v>650</v>
      </c>
      <c r="AA57" s="218"/>
      <c r="AB57" s="219"/>
      <c r="AC57" s="219"/>
      <c r="AD57" s="219"/>
      <c r="AE57" s="219"/>
      <c r="AF57" s="218"/>
      <c r="AG57" s="219"/>
      <c r="AH57" s="219"/>
      <c r="AI57" s="219"/>
      <c r="AJ57" s="220"/>
    </row>
    <row r="58" spans="1:36" ht="15" customHeight="1" x14ac:dyDescent="0.3">
      <c r="A58" s="54" t="s">
        <v>651</v>
      </c>
      <c r="B58" s="130" t="str">
        <f t="shared" si="18"/>
        <v>Ratio cible opérationnel de base / du noyau de capital (%)</v>
      </c>
      <c r="C58" s="611"/>
      <c r="D58" s="612"/>
      <c r="E58" s="612"/>
      <c r="F58" s="612"/>
      <c r="G58" s="612"/>
      <c r="H58" s="611"/>
      <c r="I58" s="612"/>
      <c r="J58" s="612"/>
      <c r="K58" s="612"/>
      <c r="L58" s="613"/>
      <c r="N58" s="130" t="s">
        <v>652</v>
      </c>
      <c r="O58" s="221"/>
      <c r="P58" s="222"/>
      <c r="Q58" s="222"/>
      <c r="R58" s="222"/>
      <c r="S58" s="222"/>
      <c r="T58" s="221"/>
      <c r="U58" s="222"/>
      <c r="V58" s="222"/>
      <c r="W58" s="222"/>
      <c r="X58" s="223"/>
      <c r="Z58" s="130" t="s">
        <v>653</v>
      </c>
      <c r="AA58" s="221"/>
      <c r="AB58" s="222"/>
      <c r="AC58" s="222"/>
      <c r="AD58" s="222"/>
      <c r="AE58" s="222"/>
      <c r="AF58" s="221"/>
      <c r="AG58" s="222"/>
      <c r="AH58" s="222"/>
      <c r="AI58" s="222"/>
      <c r="AJ58" s="223"/>
    </row>
    <row r="59" spans="1:36" ht="56.25" customHeight="1" x14ac:dyDescent="0.3">
      <c r="A59" s="54" t="s">
        <v>654</v>
      </c>
      <c r="B59" s="131" t="str">
        <f t="shared" si="18"/>
        <v>ESCAP/TSAV uniquement : Marges sur services contractuels présentées comme passif moins marges sur services contractuels présentées comme actif (sauf celles liées aux contrats de fonds distincts) - incluses dans l'ajustement de l'avoir aux fins de l'ESCAP / incluses dans les bénéfices non répartis ajustés aux fins du TSAV (1)</v>
      </c>
      <c r="C59" s="578"/>
      <c r="D59" s="579"/>
      <c r="E59" s="579"/>
      <c r="F59" s="579"/>
      <c r="G59" s="579"/>
      <c r="H59" s="578"/>
      <c r="I59" s="579"/>
      <c r="J59" s="579"/>
      <c r="K59" s="579"/>
      <c r="L59" s="580"/>
      <c r="N59" s="663" t="s">
        <v>655</v>
      </c>
      <c r="O59" s="207"/>
      <c r="P59" s="208"/>
      <c r="Q59" s="208"/>
      <c r="R59" s="208"/>
      <c r="S59" s="208"/>
      <c r="T59" s="207"/>
      <c r="U59" s="208"/>
      <c r="V59" s="208"/>
      <c r="W59" s="208"/>
      <c r="X59" s="209"/>
      <c r="Z59" s="131" t="s">
        <v>656</v>
      </c>
      <c r="AA59" s="207"/>
      <c r="AB59" s="208"/>
      <c r="AC59" s="208"/>
      <c r="AD59" s="208"/>
      <c r="AE59" s="208"/>
      <c r="AF59" s="207"/>
      <c r="AG59" s="208"/>
      <c r="AH59" s="208"/>
      <c r="AI59" s="208"/>
      <c r="AJ59" s="209"/>
    </row>
    <row r="60" spans="1:36" ht="31.2" customHeight="1" x14ac:dyDescent="0.3">
      <c r="A60" s="54" t="s">
        <v>657</v>
      </c>
      <c r="B60" s="120" t="str">
        <f>IF(Lang,N60,Z60)</f>
        <v>ESCAP/TSAV uniquement : Déductions du capital (brut) de catégorie 1 (1)</v>
      </c>
      <c r="C60" s="578"/>
      <c r="D60" s="579"/>
      <c r="E60" s="579"/>
      <c r="F60" s="579"/>
      <c r="G60" s="579"/>
      <c r="H60" s="578"/>
      <c r="I60" s="579"/>
      <c r="J60" s="579"/>
      <c r="K60" s="579"/>
      <c r="L60" s="580"/>
      <c r="N60" s="120" t="s">
        <v>658</v>
      </c>
      <c r="O60" s="207"/>
      <c r="P60" s="208"/>
      <c r="Q60" s="208"/>
      <c r="R60" s="208"/>
      <c r="S60" s="208"/>
      <c r="T60" s="207"/>
      <c r="U60" s="208"/>
      <c r="V60" s="208"/>
      <c r="W60" s="208"/>
      <c r="X60" s="209"/>
      <c r="Z60" s="120" t="s">
        <v>659</v>
      </c>
      <c r="AA60" s="207"/>
      <c r="AB60" s="208"/>
      <c r="AC60" s="208"/>
      <c r="AD60" s="208"/>
      <c r="AE60" s="208"/>
      <c r="AF60" s="207"/>
      <c r="AG60" s="208"/>
      <c r="AH60" s="208"/>
      <c r="AI60" s="208"/>
      <c r="AJ60" s="209"/>
    </row>
    <row r="61" spans="1:36" ht="28.2" customHeight="1" x14ac:dyDescent="0.3">
      <c r="A61" s="54" t="s">
        <v>660</v>
      </c>
      <c r="B61" s="250" t="str">
        <f t="shared" si="18"/>
        <v xml:space="preserve"> ESCAP/TSAV uniquement : Passifs négatifs - inclus dans les déductions du Capital (brut) de catégorie 1 (1)</v>
      </c>
      <c r="C61" s="548"/>
      <c r="D61" s="549"/>
      <c r="E61" s="549"/>
      <c r="F61" s="549"/>
      <c r="G61" s="549"/>
      <c r="H61" s="548"/>
      <c r="I61" s="549"/>
      <c r="J61" s="549"/>
      <c r="K61" s="549"/>
      <c r="L61" s="550"/>
      <c r="N61" s="178" t="s">
        <v>661</v>
      </c>
      <c r="O61" s="189"/>
      <c r="P61" s="190"/>
      <c r="Q61" s="190"/>
      <c r="R61" s="190"/>
      <c r="S61" s="190"/>
      <c r="T61" s="189"/>
      <c r="U61" s="190"/>
      <c r="V61" s="190"/>
      <c r="W61" s="190"/>
      <c r="X61" s="191"/>
      <c r="Z61" s="136" t="s">
        <v>662</v>
      </c>
      <c r="AA61" s="189"/>
      <c r="AB61" s="190"/>
      <c r="AC61" s="190"/>
      <c r="AD61" s="190"/>
      <c r="AE61" s="190"/>
      <c r="AF61" s="189"/>
      <c r="AG61" s="190"/>
      <c r="AH61" s="190"/>
      <c r="AI61" s="190"/>
      <c r="AJ61" s="191"/>
    </row>
    <row r="62" spans="1:36" ht="28.2" customHeight="1" x14ac:dyDescent="0.3">
      <c r="A62" s="54" t="s">
        <v>663</v>
      </c>
      <c r="B62" s="251" t="str">
        <f t="shared" si="18"/>
        <v>ESCAP/TSAV uniquement : Écarts d'acquisition - inclus dans les déductions du Capital (brut) de catégorie 1 (1)</v>
      </c>
      <c r="C62" s="569"/>
      <c r="D62" s="570"/>
      <c r="E62" s="570"/>
      <c r="F62" s="570"/>
      <c r="G62" s="570"/>
      <c r="H62" s="569"/>
      <c r="I62" s="570"/>
      <c r="J62" s="570"/>
      <c r="K62" s="570"/>
      <c r="L62" s="571"/>
      <c r="N62" s="139" t="s">
        <v>664</v>
      </c>
      <c r="O62" s="189"/>
      <c r="P62" s="190"/>
      <c r="Q62" s="190"/>
      <c r="R62" s="190"/>
      <c r="S62" s="190"/>
      <c r="T62" s="189"/>
      <c r="U62" s="190"/>
      <c r="V62" s="190"/>
      <c r="W62" s="190"/>
      <c r="X62" s="191"/>
      <c r="Z62" s="137" t="s">
        <v>665</v>
      </c>
      <c r="AA62" s="189"/>
      <c r="AB62" s="190"/>
      <c r="AC62" s="190"/>
      <c r="AD62" s="190"/>
      <c r="AE62" s="190"/>
      <c r="AF62" s="189"/>
      <c r="AG62" s="190"/>
      <c r="AH62" s="190"/>
      <c r="AI62" s="190"/>
      <c r="AJ62" s="191"/>
    </row>
    <row r="63" spans="1:36" ht="28.2" customHeight="1" x14ac:dyDescent="0.3">
      <c r="A63" s="54" t="s">
        <v>666</v>
      </c>
      <c r="B63" s="251" t="str">
        <f t="shared" si="18"/>
        <v>ESCAP/TSAV uniquement :Autres actifs incorporels (incluant ceux liés aux logiciels) - inclus dans les déductions du Capital (brut) de catégorie (1)</v>
      </c>
      <c r="C63" s="569"/>
      <c r="D63" s="570"/>
      <c r="E63" s="570"/>
      <c r="F63" s="570"/>
      <c r="G63" s="570"/>
      <c r="H63" s="569"/>
      <c r="I63" s="570"/>
      <c r="J63" s="570"/>
      <c r="K63" s="570"/>
      <c r="L63" s="571"/>
      <c r="N63" s="139" t="s">
        <v>667</v>
      </c>
      <c r="O63" s="189"/>
      <c r="P63" s="190"/>
      <c r="Q63" s="190"/>
      <c r="R63" s="190"/>
      <c r="S63" s="190"/>
      <c r="T63" s="189"/>
      <c r="U63" s="190"/>
      <c r="V63" s="190"/>
      <c r="W63" s="190"/>
      <c r="X63" s="191"/>
      <c r="Z63" s="139" t="s">
        <v>668</v>
      </c>
      <c r="AA63" s="189"/>
      <c r="AB63" s="190"/>
      <c r="AC63" s="190"/>
      <c r="AD63" s="190"/>
      <c r="AE63" s="190"/>
      <c r="AF63" s="189"/>
      <c r="AG63" s="190"/>
      <c r="AH63" s="190"/>
      <c r="AI63" s="190"/>
      <c r="AJ63" s="191"/>
    </row>
    <row r="64" spans="1:36" ht="31.2" customHeight="1" x14ac:dyDescent="0.3">
      <c r="A64" s="54" t="s">
        <v>304</v>
      </c>
      <c r="B64" s="120" t="str">
        <f t="shared" si="18"/>
        <v>ESCAP/TSAV uniquement : Déductions du Capital (brut) de catégorie 2 (1)</v>
      </c>
      <c r="C64" s="578"/>
      <c r="D64" s="579"/>
      <c r="E64" s="579"/>
      <c r="F64" s="579"/>
      <c r="G64" s="579"/>
      <c r="H64" s="578"/>
      <c r="I64" s="579"/>
      <c r="J64" s="579"/>
      <c r="K64" s="579"/>
      <c r="L64" s="580"/>
      <c r="N64" s="120" t="s">
        <v>669</v>
      </c>
      <c r="O64" s="207"/>
      <c r="P64" s="208"/>
      <c r="Q64" s="208"/>
      <c r="R64" s="208"/>
      <c r="S64" s="208"/>
      <c r="T64" s="207"/>
      <c r="U64" s="208"/>
      <c r="V64" s="208"/>
      <c r="W64" s="208"/>
      <c r="X64" s="209"/>
      <c r="Z64" s="120" t="s">
        <v>670</v>
      </c>
      <c r="AA64" s="207"/>
      <c r="AB64" s="208"/>
      <c r="AC64" s="208"/>
      <c r="AD64" s="208"/>
      <c r="AE64" s="208"/>
      <c r="AF64" s="207"/>
      <c r="AG64" s="208"/>
      <c r="AH64" s="208"/>
      <c r="AI64" s="208"/>
      <c r="AJ64" s="209"/>
    </row>
    <row r="65" spans="1:36" ht="69.75" customHeight="1" x14ac:dyDescent="0.3">
      <c r="A65" s="54" t="s">
        <v>671</v>
      </c>
      <c r="B65" s="121" t="str">
        <f t="shared" si="18"/>
        <v>ESCAP/TSAV uniquement : Montant d’ajustement pour amortir l’impact de la période courante sur le Capital disponible lié aux passifs (actifs) nets au titre des régimes de retraite à prestations définies - inclus dans les éléments de capital de catégorie 2, autres que des instruments de capital (1)</v>
      </c>
      <c r="C65" s="548"/>
      <c r="D65" s="549"/>
      <c r="E65" s="549"/>
      <c r="F65" s="549"/>
      <c r="G65" s="549"/>
      <c r="H65" s="548"/>
      <c r="I65" s="549"/>
      <c r="J65" s="549"/>
      <c r="K65" s="549"/>
      <c r="L65" s="550"/>
      <c r="N65" s="121" t="s">
        <v>672</v>
      </c>
      <c r="O65" s="210"/>
      <c r="P65" s="211"/>
      <c r="Q65" s="211"/>
      <c r="R65" s="211"/>
      <c r="S65" s="211"/>
      <c r="T65" s="210"/>
      <c r="U65" s="211"/>
      <c r="V65" s="211"/>
      <c r="W65" s="211"/>
      <c r="X65" s="212"/>
      <c r="Z65" s="121" t="s">
        <v>673</v>
      </c>
      <c r="AA65" s="210"/>
      <c r="AB65" s="211"/>
      <c r="AC65" s="211"/>
      <c r="AD65" s="211"/>
      <c r="AE65" s="211"/>
      <c r="AF65" s="210"/>
      <c r="AG65" s="211"/>
      <c r="AH65" s="211"/>
      <c r="AI65" s="211"/>
      <c r="AJ65" s="212"/>
    </row>
    <row r="66" spans="1:36" ht="45" customHeight="1" x14ac:dyDescent="0.3">
      <c r="A66" s="54" t="s">
        <v>674</v>
      </c>
      <c r="B66" s="252" t="str">
        <f t="shared" si="18"/>
        <v>ESCAP/TSAV uniquement : Actions privilégiées et dettes subordonnées admissibles (données 2020010020 + 2020010030) - inclus dans les instruments de capital de catégorie 2 (1)</v>
      </c>
      <c r="C66" s="548"/>
      <c r="D66" s="549"/>
      <c r="E66" s="549"/>
      <c r="F66" s="549"/>
      <c r="G66" s="549"/>
      <c r="H66" s="548"/>
      <c r="I66" s="549"/>
      <c r="J66" s="549"/>
      <c r="K66" s="549"/>
      <c r="L66" s="550"/>
      <c r="N66" s="135" t="s">
        <v>675</v>
      </c>
      <c r="O66" s="189"/>
      <c r="P66" s="190"/>
      <c r="Q66" s="190"/>
      <c r="R66" s="190"/>
      <c r="S66" s="190"/>
      <c r="T66" s="189"/>
      <c r="U66" s="190"/>
      <c r="V66" s="190"/>
      <c r="W66" s="190"/>
      <c r="X66" s="191"/>
      <c r="Z66" s="135" t="s">
        <v>676</v>
      </c>
      <c r="AA66" s="189"/>
      <c r="AB66" s="190"/>
      <c r="AC66" s="190"/>
      <c r="AD66" s="190"/>
      <c r="AE66" s="190"/>
      <c r="AF66" s="189"/>
      <c r="AG66" s="190"/>
      <c r="AH66" s="190"/>
      <c r="AI66" s="190"/>
      <c r="AJ66" s="191"/>
    </row>
    <row r="67" spans="1:36" ht="40.200000000000003" customHeight="1" thickBot="1" x14ac:dyDescent="0.35">
      <c r="A67" s="54" t="s">
        <v>307</v>
      </c>
      <c r="B67" s="179" t="str">
        <f t="shared" si="18"/>
        <v>ESCAP/TSAV uniquement - Moins : Cumul des amortissements aux fins de suffisance du capital (donnée 2020010040) - inclus dans les instruments de capital de catégorie 2 (1)</v>
      </c>
      <c r="C67" s="614"/>
      <c r="D67" s="615"/>
      <c r="E67" s="615"/>
      <c r="F67" s="615"/>
      <c r="G67" s="615"/>
      <c r="H67" s="614"/>
      <c r="I67" s="615"/>
      <c r="J67" s="615"/>
      <c r="K67" s="615"/>
      <c r="L67" s="616"/>
      <c r="N67" s="138" t="s">
        <v>677</v>
      </c>
      <c r="O67" s="195"/>
      <c r="P67" s="196"/>
      <c r="Q67" s="196"/>
      <c r="R67" s="196"/>
      <c r="S67" s="196"/>
      <c r="T67" s="195"/>
      <c r="U67" s="196"/>
      <c r="V67" s="196"/>
      <c r="W67" s="196"/>
      <c r="X67" s="197"/>
      <c r="Z67" s="138" t="s">
        <v>678</v>
      </c>
      <c r="AA67" s="195"/>
      <c r="AB67" s="196"/>
      <c r="AC67" s="196"/>
      <c r="AD67" s="196"/>
      <c r="AE67" s="196"/>
      <c r="AF67" s="195"/>
      <c r="AG67" s="196"/>
      <c r="AH67" s="196"/>
      <c r="AI67" s="196"/>
      <c r="AJ67" s="197"/>
    </row>
    <row r="68" spans="1:36" x14ac:dyDescent="0.3">
      <c r="B68" s="185" t="str">
        <f t="shared" si="18"/>
        <v>(1) Ces montants doivent être inscrits à zéro s'ils sont nuls ou ne s'appliquent pas.</v>
      </c>
      <c r="N68" s="83" t="s">
        <v>679</v>
      </c>
      <c r="Z68" s="83" t="s">
        <v>680</v>
      </c>
    </row>
    <row r="70" spans="1:36" x14ac:dyDescent="0.3">
      <c r="B70" s="15"/>
      <c r="N70" s="15"/>
      <c r="Z70" s="15"/>
    </row>
    <row r="71" spans="1:36" x14ac:dyDescent="0.3">
      <c r="B71" s="15"/>
      <c r="N71" s="15"/>
      <c r="Z71" s="15"/>
    </row>
    <row r="72" spans="1:36" x14ac:dyDescent="0.3">
      <c r="B72" s="15"/>
      <c r="N72" s="15"/>
      <c r="Z72" s="15"/>
    </row>
    <row r="73" spans="1:36" x14ac:dyDescent="0.3">
      <c r="B73" s="15"/>
      <c r="N73" s="15"/>
      <c r="Z73" s="15"/>
    </row>
    <row r="74" spans="1:36" ht="15" thickBot="1" x14ac:dyDescent="0.35">
      <c r="B74" s="15"/>
      <c r="N74" s="15"/>
      <c r="Z74" s="15"/>
    </row>
  </sheetData>
  <sheetProtection algorithmName="SHA-512" hashValue="zuBdcRby+k1RJiQf89ybVt+CbunL+NS08UOl80orusiXJXhek+JNJkCM4n10LpLaoLZy+ZRqVZHQmRYzr1wyJA==" saltValue="uWE/0LZm7LfWfsNR1RyXCQ==" spinCount="100000" sheet="1" formatColumns="0" formatRows="0"/>
  <mergeCells count="13">
    <mergeCell ref="H1:L1"/>
    <mergeCell ref="C5:L5"/>
    <mergeCell ref="D2:L3"/>
    <mergeCell ref="B5:B6"/>
    <mergeCell ref="A2:A3"/>
    <mergeCell ref="T1:X1"/>
    <mergeCell ref="P2:X3"/>
    <mergeCell ref="N5:N6"/>
    <mergeCell ref="O5:X5"/>
    <mergeCell ref="AF1:AJ1"/>
    <mergeCell ref="AB2:AJ3"/>
    <mergeCell ref="Z5:Z6"/>
    <mergeCell ref="AA5:AJ5"/>
  </mergeCells>
  <printOptions horizontalCentered="1"/>
  <pageMargins left="0.15748031496063" right="0.27559055118110198" top="0.74803149606299202" bottom="0.39370078740157499" header="0.31496062992126" footer="0.15748031496063"/>
  <pageSetup scale="54" orientation="portrait" r:id="rId1"/>
  <headerFooter>
    <oddFooter>&amp;LAutorité des marchés financiers&amp;CCAP - Base&amp;R&amp;P</oddFooter>
  </headerFooter>
  <rowBreaks count="1" manualBreakCount="1">
    <brk id="52"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D68"/>
  <sheetViews>
    <sheetView zoomScale="85" zoomScaleNormal="85" zoomScaleSheetLayoutView="100" workbookViewId="0">
      <selection activeCell="B3" sqref="B3"/>
    </sheetView>
  </sheetViews>
  <sheetFormatPr baseColWidth="10" defaultColWidth="0" defaultRowHeight="14.4" x14ac:dyDescent="0.3"/>
  <cols>
    <col min="1" max="1" width="4" customWidth="1"/>
    <col min="2" max="2" width="61.44140625" customWidth="1"/>
    <col min="3" max="12" width="11.44140625" customWidth="1"/>
    <col min="13" max="13" width="2" customWidth="1"/>
    <col min="14" max="14" width="61.33203125" customWidth="1"/>
    <col min="15" max="24" width="11.44140625" style="262" customWidth="1"/>
    <col min="25" max="25" width="2.6640625" style="262" customWidth="1"/>
    <col min="26" max="26" width="34.109375" style="262" bestFit="1" customWidth="1"/>
    <col min="27" max="27" width="30.109375" style="262" hidden="1" customWidth="1"/>
    <col min="28" max="28" width="29.88671875" style="262" hidden="1" customWidth="1"/>
    <col min="29" max="29" width="27.5546875" style="262" hidden="1" customWidth="1"/>
    <col min="30" max="30" width="15.44140625" style="262" hidden="1" customWidth="1"/>
    <col min="31" max="16384" width="11.44140625" style="262" hidden="1"/>
  </cols>
  <sheetData>
    <row r="1" spans="1:24" ht="15" thickBot="1" x14ac:dyDescent="0.35">
      <c r="A1" s="3" t="s">
        <v>27</v>
      </c>
      <c r="B1" s="2" t="str">
        <f>+CAP_base!B1</f>
        <v>Résumé des indicateurs financiers (suite)</v>
      </c>
      <c r="C1" s="1"/>
      <c r="D1" s="4" t="s">
        <v>28</v>
      </c>
      <c r="F1" s="4" t="s">
        <v>29</v>
      </c>
      <c r="G1" s="230" t="str">
        <f>+CAP_base!G1</f>
        <v>Assureur :</v>
      </c>
      <c r="H1" s="760" t="str">
        <f>IF(+LEFT(Instructions!$C$33,3)="","",Instructions!$C$33)</f>
        <v/>
      </c>
      <c r="I1" s="760"/>
      <c r="J1" s="760"/>
      <c r="K1" s="760"/>
      <c r="L1" s="761"/>
      <c r="N1" s="2" t="str">
        <f>+CAP_base!B1</f>
        <v>Résumé des indicateurs financiers (suite)</v>
      </c>
      <c r="O1" s="260"/>
      <c r="P1" s="261" t="s">
        <v>312</v>
      </c>
      <c r="Q1" s="410"/>
      <c r="S1" s="263" t="str">
        <f>+CAP_base!G1</f>
        <v>Assureur :</v>
      </c>
      <c r="T1" s="736" t="str">
        <f>IF(+LEFT(Instructions!$C$33,3)="","",Instructions!$C$33)</f>
        <v/>
      </c>
      <c r="U1" s="736"/>
      <c r="V1" s="736"/>
      <c r="W1" s="736"/>
      <c r="X1" s="764"/>
    </row>
    <row r="2" spans="1:24" ht="15" customHeight="1" x14ac:dyDescent="0.3">
      <c r="A2" s="830" t="s">
        <v>30</v>
      </c>
      <c r="C2" s="534" t="str">
        <f>+ESF_scn1!C2</f>
        <v>Description du scénario défavorable #1 :</v>
      </c>
      <c r="D2" s="820" t="str">
        <f>IF(+ESF_scn1!D1:L3="","",+ESF_scn1!D1:L3)</f>
        <v/>
      </c>
      <c r="E2" s="821"/>
      <c r="F2" s="821"/>
      <c r="G2" s="821"/>
      <c r="H2" s="821"/>
      <c r="I2" s="821"/>
      <c r="J2" s="821"/>
      <c r="K2" s="821"/>
      <c r="L2" s="822"/>
      <c r="P2" s="810" t="str">
        <f>+ESF_scn1!P2</f>
        <v>Scénario #1 moins scénario de base</v>
      </c>
      <c r="Q2" s="811"/>
      <c r="R2" s="811"/>
      <c r="S2" s="811"/>
      <c r="T2" s="811"/>
      <c r="U2" s="811"/>
      <c r="V2" s="811"/>
      <c r="W2" s="811"/>
      <c r="X2" s="812"/>
    </row>
    <row r="3" spans="1:24" ht="15" thickBot="1" x14ac:dyDescent="0.35">
      <c r="A3" s="831"/>
      <c r="D3" s="823"/>
      <c r="E3" s="824"/>
      <c r="F3" s="824"/>
      <c r="G3" s="824"/>
      <c r="H3" s="824"/>
      <c r="I3" s="824"/>
      <c r="J3" s="824"/>
      <c r="K3" s="824"/>
      <c r="L3" s="825"/>
      <c r="P3" s="813"/>
      <c r="Q3" s="814"/>
      <c r="R3" s="814"/>
      <c r="S3" s="814"/>
      <c r="T3" s="814"/>
      <c r="U3" s="814"/>
      <c r="V3" s="814"/>
      <c r="W3" s="814"/>
      <c r="X3" s="815"/>
    </row>
    <row r="4" spans="1:24" ht="15.75" customHeight="1" thickBot="1" x14ac:dyDescent="0.35">
      <c r="A4" s="54" t="s">
        <v>35</v>
      </c>
      <c r="D4" s="790" t="str">
        <f>+ESF_scn1!C4</f>
        <v>Type de scénario :</v>
      </c>
      <c r="E4" s="790"/>
      <c r="F4" s="843" t="str">
        <f>+ESF_scn1!F4</f>
        <v>Scénario de solvabilité (le 1er ayant le plus d'impact sur les capitaux propres)</v>
      </c>
      <c r="G4" s="844"/>
      <c r="H4" s="844"/>
      <c r="I4" s="844"/>
      <c r="J4" s="844"/>
      <c r="K4" s="844"/>
      <c r="L4" s="845"/>
      <c r="P4" s="376"/>
      <c r="Q4" s="411"/>
      <c r="R4" s="411"/>
      <c r="S4" s="411"/>
      <c r="T4" s="411"/>
      <c r="U4" s="411"/>
      <c r="V4" s="411"/>
      <c r="W4" s="411"/>
      <c r="X4" s="411"/>
    </row>
    <row r="5" spans="1:24" ht="15.75" customHeight="1" x14ac:dyDescent="0.3">
      <c r="B5" s="762" t="str">
        <f>+CAP_base!B5</f>
        <v>Exigences de suffisance du capital en assurance de personnes (ESCAP)
/ Test de suffisance du capital des société d'assurance-vie (TSAV/TSMAV)
(en milliers de dollars ou en pourcentage)</v>
      </c>
      <c r="C5" s="773" t="str">
        <f>+CAP_base!C5</f>
        <v>Projeté</v>
      </c>
      <c r="D5" s="768"/>
      <c r="E5" s="768"/>
      <c r="F5" s="768"/>
      <c r="G5" s="768"/>
      <c r="H5" s="768"/>
      <c r="I5" s="768"/>
      <c r="J5" s="768"/>
      <c r="K5" s="768"/>
      <c r="L5" s="769"/>
      <c r="N5" s="762" t="str">
        <f>+CAP_base!B5</f>
        <v>Exigences de suffisance du capital en assurance de personnes (ESCAP)
/ Test de suffisance du capital des société d'assurance-vie (TSAV/TSMAV)
(en milliers de dollars ou en pourcentage)</v>
      </c>
      <c r="O5" s="774" t="str">
        <f>+CAP_base!C5</f>
        <v>Projeté</v>
      </c>
      <c r="P5" s="818"/>
      <c r="Q5" s="818"/>
      <c r="R5" s="818"/>
      <c r="S5" s="818"/>
      <c r="T5" s="818"/>
      <c r="U5" s="818"/>
      <c r="V5" s="818"/>
      <c r="W5" s="818"/>
      <c r="X5" s="819"/>
    </row>
    <row r="6" spans="1:24" ht="55.5" customHeight="1" x14ac:dyDescent="0.3">
      <c r="B6" s="829"/>
      <c r="C6" s="37">
        <f>+ESF_base!C6</f>
        <v>2025</v>
      </c>
      <c r="D6" s="8">
        <f>C6+1</f>
        <v>2026</v>
      </c>
      <c r="E6" s="9">
        <f>D6+1</f>
        <v>2027</v>
      </c>
      <c r="F6" s="9">
        <f>E6+1</f>
        <v>2028</v>
      </c>
      <c r="G6" s="43">
        <f t="shared" ref="G6:L6" si="0">F6+1</f>
        <v>2029</v>
      </c>
      <c r="H6" s="39">
        <f t="shared" si="0"/>
        <v>2030</v>
      </c>
      <c r="I6" s="38">
        <f t="shared" si="0"/>
        <v>2031</v>
      </c>
      <c r="J6" s="38">
        <f t="shared" si="0"/>
        <v>2032</v>
      </c>
      <c r="K6" s="38">
        <f t="shared" si="0"/>
        <v>2033</v>
      </c>
      <c r="L6" s="10">
        <f t="shared" si="0"/>
        <v>2034</v>
      </c>
      <c r="N6" s="829"/>
      <c r="O6" s="238">
        <f>C6</f>
        <v>2025</v>
      </c>
      <c r="P6" s="466">
        <f>D6</f>
        <v>2026</v>
      </c>
      <c r="Q6" s="466">
        <f>E6</f>
        <v>2027</v>
      </c>
      <c r="R6" s="466">
        <f>F6</f>
        <v>2028</v>
      </c>
      <c r="S6" s="466">
        <f t="shared" ref="S6:X6" si="1">G6</f>
        <v>2029</v>
      </c>
      <c r="T6" s="238">
        <f t="shared" si="1"/>
        <v>2030</v>
      </c>
      <c r="U6" s="466">
        <f t="shared" si="1"/>
        <v>2031</v>
      </c>
      <c r="V6" s="466">
        <f t="shared" si="1"/>
        <v>2032</v>
      </c>
      <c r="W6" s="466">
        <f t="shared" si="1"/>
        <v>2033</v>
      </c>
      <c r="X6" s="467">
        <f t="shared" si="1"/>
        <v>2034</v>
      </c>
    </row>
    <row r="7" spans="1:24" ht="9" customHeight="1" thickBot="1" x14ac:dyDescent="0.35">
      <c r="B7" s="11"/>
      <c r="C7" s="12" t="s">
        <v>62</v>
      </c>
      <c r="D7" s="13" t="s">
        <v>63</v>
      </c>
      <c r="E7" s="13" t="s">
        <v>64</v>
      </c>
      <c r="F7" s="13" t="s">
        <v>65</v>
      </c>
      <c r="G7" s="14" t="s">
        <v>66</v>
      </c>
      <c r="H7" s="80" t="s">
        <v>67</v>
      </c>
      <c r="I7" s="81" t="s">
        <v>68</v>
      </c>
      <c r="J7" s="81" t="s">
        <v>69</v>
      </c>
      <c r="K7" s="81" t="s">
        <v>70</v>
      </c>
      <c r="L7" s="82" t="s">
        <v>71</v>
      </c>
      <c r="N7" s="11"/>
      <c r="O7" s="298" t="s">
        <v>321</v>
      </c>
      <c r="P7" s="299" t="s">
        <v>322</v>
      </c>
      <c r="Q7" s="299" t="s">
        <v>323</v>
      </c>
      <c r="R7" s="299" t="s">
        <v>324</v>
      </c>
      <c r="S7" s="300" t="s">
        <v>325</v>
      </c>
      <c r="T7" s="301" t="s">
        <v>326</v>
      </c>
      <c r="U7" s="302" t="s">
        <v>327</v>
      </c>
      <c r="V7" s="302" t="s">
        <v>328</v>
      </c>
      <c r="W7" s="302" t="s">
        <v>329</v>
      </c>
      <c r="X7" s="303" t="s">
        <v>330</v>
      </c>
    </row>
    <row r="8" spans="1:24" x14ac:dyDescent="0.3">
      <c r="A8" s="54" t="s">
        <v>524</v>
      </c>
      <c r="B8" s="50" t="str">
        <f>+CAP_base!B8</f>
        <v>Capital disponible</v>
      </c>
      <c r="C8" s="68">
        <f>SUM(C9,C12)</f>
        <v>0</v>
      </c>
      <c r="D8" s="69">
        <f t="shared" ref="D8:L8" si="2">SUM(D9,D12)</f>
        <v>0</v>
      </c>
      <c r="E8" s="69">
        <f t="shared" si="2"/>
        <v>0</v>
      </c>
      <c r="F8" s="69">
        <f t="shared" si="2"/>
        <v>0</v>
      </c>
      <c r="G8" s="69">
        <f t="shared" si="2"/>
        <v>0</v>
      </c>
      <c r="H8" s="68">
        <f t="shared" si="2"/>
        <v>0</v>
      </c>
      <c r="I8" s="69">
        <f t="shared" si="2"/>
        <v>0</v>
      </c>
      <c r="J8" s="69">
        <f t="shared" si="2"/>
        <v>0</v>
      </c>
      <c r="K8" s="69">
        <f t="shared" si="2"/>
        <v>0</v>
      </c>
      <c r="L8" s="70">
        <f t="shared" si="2"/>
        <v>0</v>
      </c>
      <c r="N8" s="50" t="str">
        <f>+CAP_base!B8</f>
        <v>Capital disponible</v>
      </c>
      <c r="O8" s="68">
        <f>C8-CAP_base!C8</f>
        <v>0</v>
      </c>
      <c r="P8" s="69">
        <f>D8-CAP_base!D8</f>
        <v>0</v>
      </c>
      <c r="Q8" s="69">
        <f>E8-CAP_base!E8</f>
        <v>0</v>
      </c>
      <c r="R8" s="69">
        <f>F8-CAP_base!F8</f>
        <v>0</v>
      </c>
      <c r="S8" s="69">
        <f>G8-CAP_base!G8</f>
        <v>0</v>
      </c>
      <c r="T8" s="68">
        <f>H8-CAP_base!H8</f>
        <v>0</v>
      </c>
      <c r="U8" s="69">
        <f>I8-CAP_base!I8</f>
        <v>0</v>
      </c>
      <c r="V8" s="69">
        <f>J8-CAP_base!J8</f>
        <v>0</v>
      </c>
      <c r="W8" s="69">
        <f>K8-CAP_base!K8</f>
        <v>0</v>
      </c>
      <c r="X8" s="70">
        <f>L8-CAP_base!L8</f>
        <v>0</v>
      </c>
    </row>
    <row r="9" spans="1:24" x14ac:dyDescent="0.3">
      <c r="A9" s="54" t="s">
        <v>527</v>
      </c>
      <c r="B9" s="240" t="str">
        <f>+CAP_base!B9</f>
        <v>Capital de catégorie 1 (ESCAP/TSAV/TSMAV)</v>
      </c>
      <c r="C9" s="548"/>
      <c r="D9" s="549"/>
      <c r="E9" s="549"/>
      <c r="F9" s="549"/>
      <c r="G9" s="549"/>
      <c r="H9" s="548"/>
      <c r="I9" s="549"/>
      <c r="J9" s="549"/>
      <c r="K9" s="549"/>
      <c r="L9" s="550"/>
      <c r="N9" s="240" t="str">
        <f>+CAP_base!B9</f>
        <v>Capital de catégorie 1 (ESCAP/TSAV/TSMAV)</v>
      </c>
      <c r="O9" s="548">
        <f>C9-CAP_base!C9</f>
        <v>0</v>
      </c>
      <c r="P9" s="549">
        <f>D9-CAP_base!D9</f>
        <v>0</v>
      </c>
      <c r="Q9" s="549">
        <f>E9-CAP_base!E9</f>
        <v>0</v>
      </c>
      <c r="R9" s="549">
        <f>F9-CAP_base!F9</f>
        <v>0</v>
      </c>
      <c r="S9" s="549">
        <f>G9-CAP_base!G9</f>
        <v>0</v>
      </c>
      <c r="T9" s="548">
        <f>H9-CAP_base!H9</f>
        <v>0</v>
      </c>
      <c r="U9" s="549">
        <f>I9-CAP_base!I9</f>
        <v>0</v>
      </c>
      <c r="V9" s="549">
        <f>J9-CAP_base!J9</f>
        <v>0</v>
      </c>
      <c r="W9" s="549">
        <f>K9-CAP_base!K9</f>
        <v>0</v>
      </c>
      <c r="X9" s="550">
        <f>L9-CAP_base!L9</f>
        <v>0</v>
      </c>
    </row>
    <row r="10" spans="1:24" x14ac:dyDescent="0.3">
      <c r="A10" s="54" t="s">
        <v>159</v>
      </c>
      <c r="B10" s="241" t="str">
        <f>+CAP_base!B10</f>
        <v>TSMAV uniquement : Actifs disponibles</v>
      </c>
      <c r="C10" s="605"/>
      <c r="D10" s="606"/>
      <c r="E10" s="606"/>
      <c r="F10" s="606"/>
      <c r="G10" s="606"/>
      <c r="H10" s="605"/>
      <c r="I10" s="606"/>
      <c r="J10" s="606"/>
      <c r="K10" s="606"/>
      <c r="L10" s="607"/>
      <c r="N10" s="241" t="str">
        <f>+CAP_base!B10</f>
        <v>TSMAV uniquement : Actifs disponibles</v>
      </c>
      <c r="O10" s="605"/>
      <c r="P10" s="606"/>
      <c r="Q10" s="606"/>
      <c r="R10" s="606"/>
      <c r="S10" s="606"/>
      <c r="T10" s="605"/>
      <c r="U10" s="606"/>
      <c r="V10" s="606"/>
      <c r="W10" s="606"/>
      <c r="X10" s="607"/>
    </row>
    <row r="11" spans="1:24" x14ac:dyDescent="0.3">
      <c r="A11" s="54" t="s">
        <v>532</v>
      </c>
      <c r="B11" s="241" t="str">
        <f>+CAP_base!B11</f>
        <v>TSMAV uniquement : Actifs requis</v>
      </c>
      <c r="C11" s="569"/>
      <c r="D11" s="570"/>
      <c r="E11" s="570"/>
      <c r="F11" s="570"/>
      <c r="G11" s="570"/>
      <c r="H11" s="569"/>
      <c r="I11" s="570"/>
      <c r="J11" s="570"/>
      <c r="K11" s="570"/>
      <c r="L11" s="571"/>
      <c r="N11" s="241" t="str">
        <f>+CAP_base!B11</f>
        <v>TSMAV uniquement : Actifs requis</v>
      </c>
      <c r="O11" s="569"/>
      <c r="P11" s="570"/>
      <c r="Q11" s="570"/>
      <c r="R11" s="570"/>
      <c r="S11" s="570"/>
      <c r="T11" s="569"/>
      <c r="U11" s="570"/>
      <c r="V11" s="570"/>
      <c r="W11" s="570"/>
      <c r="X11" s="571"/>
    </row>
    <row r="12" spans="1:24" x14ac:dyDescent="0.3">
      <c r="A12" s="54" t="s">
        <v>535</v>
      </c>
      <c r="B12" s="124" t="str">
        <f>+CAP_base!B12</f>
        <v>Capital de catégorie 2 (ESCAP/TSAV) ou Autres actifs admissibles (TSMAV) (1)</v>
      </c>
      <c r="C12" s="569"/>
      <c r="D12" s="570"/>
      <c r="E12" s="570"/>
      <c r="F12" s="570"/>
      <c r="G12" s="570"/>
      <c r="H12" s="569"/>
      <c r="I12" s="570"/>
      <c r="J12" s="570"/>
      <c r="K12" s="570"/>
      <c r="L12" s="571"/>
      <c r="N12" s="124" t="str">
        <f>+CAP_base!B12</f>
        <v>Capital de catégorie 2 (ESCAP/TSAV) ou Autres actifs admissibles (TSMAV) (1)</v>
      </c>
      <c r="O12" s="569">
        <f>C12-CAP_base!C12</f>
        <v>0</v>
      </c>
      <c r="P12" s="570">
        <f>D12-CAP_base!D12</f>
        <v>0</v>
      </c>
      <c r="Q12" s="570">
        <f>E12-CAP_base!E12</f>
        <v>0</v>
      </c>
      <c r="R12" s="570">
        <f>F12-CAP_base!F12</f>
        <v>0</v>
      </c>
      <c r="S12" s="570">
        <f>G12-CAP_base!G12</f>
        <v>0</v>
      </c>
      <c r="T12" s="569">
        <f>H12-CAP_base!H12</f>
        <v>0</v>
      </c>
      <c r="U12" s="570">
        <f>I12-CAP_base!I12</f>
        <v>0</v>
      </c>
      <c r="V12" s="570">
        <f>J12-CAP_base!J12</f>
        <v>0</v>
      </c>
      <c r="W12" s="570">
        <f>K12-CAP_base!K12</f>
        <v>0</v>
      </c>
      <c r="X12" s="571">
        <f>L12-CAP_base!L12</f>
        <v>0</v>
      </c>
    </row>
    <row r="13" spans="1:24" x14ac:dyDescent="0.3">
      <c r="A13" s="54" t="s">
        <v>538</v>
      </c>
      <c r="B13" s="51" t="str">
        <f>+CAP_base!B13</f>
        <v xml:space="preserve">Attribution de l'avoir / Provision d'excédent </v>
      </c>
      <c r="C13" s="548"/>
      <c r="D13" s="549"/>
      <c r="E13" s="549"/>
      <c r="F13" s="549"/>
      <c r="G13" s="549"/>
      <c r="H13" s="548"/>
      <c r="I13" s="549"/>
      <c r="J13" s="549"/>
      <c r="K13" s="549"/>
      <c r="L13" s="550"/>
      <c r="N13" s="51" t="str">
        <f>+CAP_base!B13</f>
        <v xml:space="preserve">Attribution de l'avoir / Provision d'excédent </v>
      </c>
      <c r="O13" s="548">
        <f>C13-CAP_base!C13</f>
        <v>0</v>
      </c>
      <c r="P13" s="549">
        <f>D13-CAP_base!D13</f>
        <v>0</v>
      </c>
      <c r="Q13" s="549">
        <f>E13-CAP_base!E13</f>
        <v>0</v>
      </c>
      <c r="R13" s="549">
        <f>F13-CAP_base!F13</f>
        <v>0</v>
      </c>
      <c r="S13" s="549">
        <f>G13-CAP_base!G13</f>
        <v>0</v>
      </c>
      <c r="T13" s="548">
        <f>H13-CAP_base!H13</f>
        <v>0</v>
      </c>
      <c r="U13" s="549">
        <f>I13-CAP_base!I13</f>
        <v>0</v>
      </c>
      <c r="V13" s="549">
        <f>J13-CAP_base!J13</f>
        <v>0</v>
      </c>
      <c r="W13" s="549">
        <f>K13-CAP_base!K13</f>
        <v>0</v>
      </c>
      <c r="X13" s="550">
        <f>L13-CAP_base!L13</f>
        <v>0</v>
      </c>
    </row>
    <row r="14" spans="1:24" ht="15" thickBot="1" x14ac:dyDescent="0.35">
      <c r="A14" s="54" t="s">
        <v>541</v>
      </c>
      <c r="B14" s="52" t="str">
        <f>+CAP_base!B14</f>
        <v>Dépôts admissibles</v>
      </c>
      <c r="C14" s="599"/>
      <c r="D14" s="600"/>
      <c r="E14" s="600"/>
      <c r="F14" s="600"/>
      <c r="G14" s="600"/>
      <c r="H14" s="599"/>
      <c r="I14" s="600"/>
      <c r="J14" s="600"/>
      <c r="K14" s="600"/>
      <c r="L14" s="601"/>
      <c r="N14" s="52" t="str">
        <f>+CAP_base!B14</f>
        <v>Dépôts admissibles</v>
      </c>
      <c r="O14" s="599">
        <f>C14-CAP_base!C14</f>
        <v>0</v>
      </c>
      <c r="P14" s="600">
        <f>D14-CAP_base!D14</f>
        <v>0</v>
      </c>
      <c r="Q14" s="600">
        <f>E14-CAP_base!E14</f>
        <v>0</v>
      </c>
      <c r="R14" s="600">
        <f>F14-CAP_base!F14</f>
        <v>0</v>
      </c>
      <c r="S14" s="600">
        <f>G14-CAP_base!G14</f>
        <v>0</v>
      </c>
      <c r="T14" s="599">
        <f>H14-CAP_base!H14</f>
        <v>0</v>
      </c>
      <c r="U14" s="600">
        <f>I14-CAP_base!I14</f>
        <v>0</v>
      </c>
      <c r="V14" s="600">
        <f>J14-CAP_base!J14</f>
        <v>0</v>
      </c>
      <c r="W14" s="600">
        <f>K14-CAP_base!K14</f>
        <v>0</v>
      </c>
      <c r="X14" s="601">
        <f>L14-CAP_base!L14</f>
        <v>0</v>
      </c>
    </row>
    <row r="15" spans="1:24" ht="25.5" customHeight="1" x14ac:dyDescent="0.3">
      <c r="B15" s="159" t="str">
        <f>+CAP_base!B15</f>
        <v>Calcul du Coussin de Solvabilité Global/de Base (ESCAP/TSAV)
ou de la Marge requise (TSMAV)</v>
      </c>
      <c r="C15" s="64"/>
      <c r="D15" s="64"/>
      <c r="E15" s="64"/>
      <c r="F15" s="64"/>
      <c r="G15" s="64"/>
      <c r="H15" s="64"/>
      <c r="I15" s="64"/>
      <c r="J15" s="64"/>
      <c r="K15" s="64"/>
      <c r="L15" s="44"/>
      <c r="N15" s="159" t="str">
        <f>+CAP_base!B15</f>
        <v>Calcul du Coussin de Solvabilité Global/de Base (ESCAP/TSAV)
ou de la Marge requise (TSMAV)</v>
      </c>
      <c r="O15" s="64"/>
      <c r="P15" s="64"/>
      <c r="Q15" s="64"/>
      <c r="R15" s="64"/>
      <c r="S15" s="64"/>
      <c r="T15" s="64"/>
      <c r="U15" s="64"/>
      <c r="V15" s="64"/>
      <c r="W15" s="64"/>
      <c r="X15" s="44"/>
    </row>
    <row r="16" spans="1:24" x14ac:dyDescent="0.3">
      <c r="A16" s="54" t="s">
        <v>270</v>
      </c>
      <c r="B16" s="47" t="str">
        <f>+CAP_base!B16</f>
        <v>Risque de crédit</v>
      </c>
      <c r="C16" s="65">
        <f>SUM(C17:C24)</f>
        <v>0</v>
      </c>
      <c r="D16" s="66">
        <f>SUM(D17:D24)</f>
        <v>0</v>
      </c>
      <c r="E16" s="66">
        <f>SUM(E17:E24)</f>
        <v>0</v>
      </c>
      <c r="F16" s="66">
        <f>SUM(F17:F24)</f>
        <v>0</v>
      </c>
      <c r="G16" s="66">
        <f t="shared" ref="G16:L16" si="3">SUM(G17:G24)</f>
        <v>0</v>
      </c>
      <c r="H16" s="65">
        <f t="shared" si="3"/>
        <v>0</v>
      </c>
      <c r="I16" s="66">
        <f t="shared" si="3"/>
        <v>0</v>
      </c>
      <c r="J16" s="66">
        <f t="shared" si="3"/>
        <v>0</v>
      </c>
      <c r="K16" s="66">
        <f t="shared" si="3"/>
        <v>0</v>
      </c>
      <c r="L16" s="67">
        <f t="shared" si="3"/>
        <v>0</v>
      </c>
      <c r="N16" s="47" t="str">
        <f>+CAP_base!B16</f>
        <v>Risque de crédit</v>
      </c>
      <c r="O16" s="65">
        <f>C16-CAP_base!C16</f>
        <v>0</v>
      </c>
      <c r="P16" s="66">
        <f>D16-CAP_base!D16</f>
        <v>0</v>
      </c>
      <c r="Q16" s="66">
        <f>E16-CAP_base!E16</f>
        <v>0</v>
      </c>
      <c r="R16" s="66">
        <f>F16-CAP_base!F16</f>
        <v>0</v>
      </c>
      <c r="S16" s="66">
        <f>G16-CAP_base!G16</f>
        <v>0</v>
      </c>
      <c r="T16" s="65">
        <f>H16-CAP_base!H16</f>
        <v>0</v>
      </c>
      <c r="U16" s="66">
        <f>I16-CAP_base!I16</f>
        <v>0</v>
      </c>
      <c r="V16" s="66">
        <f>J16-CAP_base!J16</f>
        <v>0</v>
      </c>
      <c r="W16" s="66">
        <f>K16-CAP_base!K16</f>
        <v>0</v>
      </c>
      <c r="X16" s="67">
        <f>L16-CAP_base!L16</f>
        <v>0</v>
      </c>
    </row>
    <row r="17" spans="1:24" x14ac:dyDescent="0.3">
      <c r="A17" s="54" t="s">
        <v>548</v>
      </c>
      <c r="B17" s="242" t="str">
        <f>+CAP_base!B17</f>
        <v>Titres à court terme</v>
      </c>
      <c r="C17" s="548"/>
      <c r="D17" s="549"/>
      <c r="E17" s="549"/>
      <c r="F17" s="549"/>
      <c r="G17" s="549"/>
      <c r="H17" s="548"/>
      <c r="I17" s="549"/>
      <c r="J17" s="549"/>
      <c r="K17" s="549"/>
      <c r="L17" s="550"/>
      <c r="N17" s="242" t="str">
        <f>+CAP_base!B17</f>
        <v>Titres à court terme</v>
      </c>
      <c r="O17" s="548">
        <f>C17-CAP_base!C17</f>
        <v>0</v>
      </c>
      <c r="P17" s="549">
        <f>D17-CAP_base!D17</f>
        <v>0</v>
      </c>
      <c r="Q17" s="549">
        <f>E17-CAP_base!E17</f>
        <v>0</v>
      </c>
      <c r="R17" s="549">
        <f>F17-CAP_base!F17</f>
        <v>0</v>
      </c>
      <c r="S17" s="549">
        <f>G17-CAP_base!G17</f>
        <v>0</v>
      </c>
      <c r="T17" s="548">
        <f>H17-CAP_base!H17</f>
        <v>0</v>
      </c>
      <c r="U17" s="549">
        <f>I17-CAP_base!I17</f>
        <v>0</v>
      </c>
      <c r="V17" s="549">
        <f>J17-CAP_base!J17</f>
        <v>0</v>
      </c>
      <c r="W17" s="549">
        <f>K17-CAP_base!K17</f>
        <v>0</v>
      </c>
      <c r="X17" s="550">
        <f>L17-CAP_base!L17</f>
        <v>0</v>
      </c>
    </row>
    <row r="18" spans="1:24" x14ac:dyDescent="0.3">
      <c r="A18" s="54" t="s">
        <v>258</v>
      </c>
      <c r="B18" s="243" t="str">
        <f>+CAP_base!B18</f>
        <v>Obligations</v>
      </c>
      <c r="C18" s="569"/>
      <c r="D18" s="570"/>
      <c r="E18" s="570"/>
      <c r="F18" s="570"/>
      <c r="G18" s="570"/>
      <c r="H18" s="569"/>
      <c r="I18" s="570"/>
      <c r="J18" s="570"/>
      <c r="K18" s="570"/>
      <c r="L18" s="571"/>
      <c r="N18" s="243" t="str">
        <f>+CAP_base!B18</f>
        <v>Obligations</v>
      </c>
      <c r="O18" s="569">
        <f>C18-CAP_base!C18</f>
        <v>0</v>
      </c>
      <c r="P18" s="570">
        <f>D18-CAP_base!D18</f>
        <v>0</v>
      </c>
      <c r="Q18" s="570">
        <f>E18-CAP_base!E18</f>
        <v>0</v>
      </c>
      <c r="R18" s="570">
        <f>F18-CAP_base!F18</f>
        <v>0</v>
      </c>
      <c r="S18" s="570">
        <f>G18-CAP_base!G18</f>
        <v>0</v>
      </c>
      <c r="T18" s="569">
        <f>H18-CAP_base!H18</f>
        <v>0</v>
      </c>
      <c r="U18" s="570">
        <f>I18-CAP_base!I18</f>
        <v>0</v>
      </c>
      <c r="V18" s="570">
        <f>J18-CAP_base!J18</f>
        <v>0</v>
      </c>
      <c r="W18" s="570">
        <f>K18-CAP_base!K18</f>
        <v>0</v>
      </c>
      <c r="X18" s="571">
        <f>L18-CAP_base!L18</f>
        <v>0</v>
      </c>
    </row>
    <row r="19" spans="1:24" x14ac:dyDescent="0.3">
      <c r="A19" s="54" t="s">
        <v>255</v>
      </c>
      <c r="B19" s="243" t="str">
        <f>+CAP_base!B19</f>
        <v>Titres adossés</v>
      </c>
      <c r="C19" s="569"/>
      <c r="D19" s="570"/>
      <c r="E19" s="570"/>
      <c r="F19" s="570"/>
      <c r="G19" s="570"/>
      <c r="H19" s="569"/>
      <c r="I19" s="570"/>
      <c r="J19" s="570"/>
      <c r="K19" s="570"/>
      <c r="L19" s="571"/>
      <c r="N19" s="243" t="str">
        <f>+CAP_base!B19</f>
        <v>Titres adossés</v>
      </c>
      <c r="O19" s="569">
        <f>C19-CAP_base!C19</f>
        <v>0</v>
      </c>
      <c r="P19" s="570">
        <f>D19-CAP_base!D19</f>
        <v>0</v>
      </c>
      <c r="Q19" s="570">
        <f>E19-CAP_base!E19</f>
        <v>0</v>
      </c>
      <c r="R19" s="570">
        <f>F19-CAP_base!F19</f>
        <v>0</v>
      </c>
      <c r="S19" s="570">
        <f>G19-CAP_base!G19</f>
        <v>0</v>
      </c>
      <c r="T19" s="569">
        <f>H19-CAP_base!H19</f>
        <v>0</v>
      </c>
      <c r="U19" s="570">
        <f>I19-CAP_base!I19</f>
        <v>0</v>
      </c>
      <c r="V19" s="570">
        <f>J19-CAP_base!J19</f>
        <v>0</v>
      </c>
      <c r="W19" s="570">
        <f>K19-CAP_base!K19</f>
        <v>0</v>
      </c>
      <c r="X19" s="571">
        <f>L19-CAP_base!L19</f>
        <v>0</v>
      </c>
    </row>
    <row r="20" spans="1:24" x14ac:dyDescent="0.3">
      <c r="A20" s="54" t="s">
        <v>261</v>
      </c>
      <c r="B20" s="243" t="str">
        <f>+CAP_base!B20</f>
        <v>Prêts hypothécaires</v>
      </c>
      <c r="C20" s="569"/>
      <c r="D20" s="570"/>
      <c r="E20" s="570"/>
      <c r="F20" s="570"/>
      <c r="G20" s="570"/>
      <c r="H20" s="569"/>
      <c r="I20" s="570"/>
      <c r="J20" s="570"/>
      <c r="K20" s="570"/>
      <c r="L20" s="571"/>
      <c r="N20" s="243" t="str">
        <f>+CAP_base!B20</f>
        <v>Prêts hypothécaires</v>
      </c>
      <c r="O20" s="569">
        <f>C20-CAP_base!C20</f>
        <v>0</v>
      </c>
      <c r="P20" s="570">
        <f>D20-CAP_base!D20</f>
        <v>0</v>
      </c>
      <c r="Q20" s="570">
        <f>E20-CAP_base!E20</f>
        <v>0</v>
      </c>
      <c r="R20" s="570">
        <f>F20-CAP_base!F20</f>
        <v>0</v>
      </c>
      <c r="S20" s="570">
        <f>G20-CAP_base!G20</f>
        <v>0</v>
      </c>
      <c r="T20" s="569">
        <f>H20-CAP_base!H20</f>
        <v>0</v>
      </c>
      <c r="U20" s="570">
        <f>I20-CAP_base!I20</f>
        <v>0</v>
      </c>
      <c r="V20" s="570">
        <f>J20-CAP_base!J20</f>
        <v>0</v>
      </c>
      <c r="W20" s="570">
        <f>K20-CAP_base!K20</f>
        <v>0</v>
      </c>
      <c r="X20" s="571">
        <f>L20-CAP_base!L20</f>
        <v>0</v>
      </c>
    </row>
    <row r="21" spans="1:24" x14ac:dyDescent="0.3">
      <c r="A21" s="54" t="s">
        <v>267</v>
      </c>
      <c r="B21" s="244" t="str">
        <f>+CAP_base!B21</f>
        <v>Contrats de réassurance détenus, comptes débiteurs et autres actifs</v>
      </c>
      <c r="C21" s="569"/>
      <c r="D21" s="570"/>
      <c r="E21" s="570"/>
      <c r="F21" s="570"/>
      <c r="G21" s="570"/>
      <c r="H21" s="569"/>
      <c r="I21" s="570"/>
      <c r="J21" s="570"/>
      <c r="K21" s="570"/>
      <c r="L21" s="571"/>
      <c r="N21" s="244" t="str">
        <f>+CAP_base!B21</f>
        <v>Contrats de réassurance détenus, comptes débiteurs et autres actifs</v>
      </c>
      <c r="O21" s="569">
        <f>C21-CAP_base!C21</f>
        <v>0</v>
      </c>
      <c r="P21" s="570">
        <f>D21-CAP_base!D21</f>
        <v>0</v>
      </c>
      <c r="Q21" s="570">
        <f>E21-CAP_base!E21</f>
        <v>0</v>
      </c>
      <c r="R21" s="570">
        <f>F21-CAP_base!F21</f>
        <v>0</v>
      </c>
      <c r="S21" s="570">
        <f>G21-CAP_base!G21</f>
        <v>0</v>
      </c>
      <c r="T21" s="569">
        <f>H21-CAP_base!H21</f>
        <v>0</v>
      </c>
      <c r="U21" s="570">
        <f>I21-CAP_base!I21</f>
        <v>0</v>
      </c>
      <c r="V21" s="570">
        <f>J21-CAP_base!J21</f>
        <v>0</v>
      </c>
      <c r="W21" s="570">
        <f>K21-CAP_base!K21</f>
        <v>0</v>
      </c>
      <c r="X21" s="571">
        <f>L21-CAP_base!L21</f>
        <v>0</v>
      </c>
    </row>
    <row r="22" spans="1:24" x14ac:dyDescent="0.3">
      <c r="A22" s="54" t="s">
        <v>301</v>
      </c>
      <c r="B22" s="243" t="str">
        <f>+CAP_base!B22</f>
        <v>Baux et autres prêts</v>
      </c>
      <c r="C22" s="569"/>
      <c r="D22" s="570"/>
      <c r="E22" s="570"/>
      <c r="F22" s="570"/>
      <c r="G22" s="570"/>
      <c r="H22" s="569"/>
      <c r="I22" s="570"/>
      <c r="J22" s="570"/>
      <c r="K22" s="570"/>
      <c r="L22" s="571"/>
      <c r="N22" s="243" t="str">
        <f>+CAP_base!B22</f>
        <v>Baux et autres prêts</v>
      </c>
      <c r="O22" s="569">
        <f>C22-CAP_base!C22</f>
        <v>0</v>
      </c>
      <c r="P22" s="570">
        <f>D22-CAP_base!D22</f>
        <v>0</v>
      </c>
      <c r="Q22" s="570">
        <f>E22-CAP_base!E22</f>
        <v>0</v>
      </c>
      <c r="R22" s="570">
        <f>F22-CAP_base!F22</f>
        <v>0</v>
      </c>
      <c r="S22" s="570">
        <f>G22-CAP_base!G22</f>
        <v>0</v>
      </c>
      <c r="T22" s="569">
        <f>H22-CAP_base!H22</f>
        <v>0</v>
      </c>
      <c r="U22" s="570">
        <f>I22-CAP_base!I22</f>
        <v>0</v>
      </c>
      <c r="V22" s="570">
        <f>J22-CAP_base!J22</f>
        <v>0</v>
      </c>
      <c r="W22" s="570">
        <f>K22-CAP_base!K22</f>
        <v>0</v>
      </c>
      <c r="X22" s="571">
        <f>L22-CAP_base!L22</f>
        <v>0</v>
      </c>
    </row>
    <row r="23" spans="1:24" x14ac:dyDescent="0.3">
      <c r="A23" s="54" t="s">
        <v>561</v>
      </c>
      <c r="B23" s="127" t="str">
        <f>+CAP_base!B23</f>
        <v>Activités hors bilan</v>
      </c>
      <c r="C23" s="569"/>
      <c r="D23" s="570"/>
      <c r="E23" s="570"/>
      <c r="F23" s="570"/>
      <c r="G23" s="570"/>
      <c r="H23" s="569"/>
      <c r="I23" s="570"/>
      <c r="J23" s="570"/>
      <c r="K23" s="570"/>
      <c r="L23" s="571"/>
      <c r="N23" s="127" t="str">
        <f>+CAP_base!B23</f>
        <v>Activités hors bilan</v>
      </c>
      <c r="O23" s="569">
        <f>C23-CAP_base!C23</f>
        <v>0</v>
      </c>
      <c r="P23" s="570">
        <f>D23-CAP_base!D23</f>
        <v>0</v>
      </c>
      <c r="Q23" s="570">
        <f>E23-CAP_base!E23</f>
        <v>0</v>
      </c>
      <c r="R23" s="570">
        <f>F23-CAP_base!F23</f>
        <v>0</v>
      </c>
      <c r="S23" s="570">
        <f>G23-CAP_base!G23</f>
        <v>0</v>
      </c>
      <c r="T23" s="569">
        <f>H23-CAP_base!H23</f>
        <v>0</v>
      </c>
      <c r="U23" s="570">
        <f>I23-CAP_base!I23</f>
        <v>0</v>
      </c>
      <c r="V23" s="570">
        <f>J23-CAP_base!J23</f>
        <v>0</v>
      </c>
      <c r="W23" s="570">
        <f>K23-CAP_base!K23</f>
        <v>0</v>
      </c>
      <c r="X23" s="571">
        <f>L23-CAP_base!L23</f>
        <v>0</v>
      </c>
    </row>
    <row r="24" spans="1:24" ht="24" x14ac:dyDescent="0.3">
      <c r="A24" s="54" t="s">
        <v>564</v>
      </c>
      <c r="B24" s="128" t="str">
        <f>+CAP_base!B24</f>
        <v>Véhicules de garantie utilisés pour obtenir un crédit de capital pour la réassurance non agréée</v>
      </c>
      <c r="C24" s="605"/>
      <c r="D24" s="606"/>
      <c r="E24" s="606"/>
      <c r="F24" s="606"/>
      <c r="G24" s="606"/>
      <c r="H24" s="605"/>
      <c r="I24" s="606"/>
      <c r="J24" s="606"/>
      <c r="K24" s="606"/>
      <c r="L24" s="607"/>
      <c r="N24" s="128" t="str">
        <f>+CAP_base!B24</f>
        <v>Véhicules de garantie utilisés pour obtenir un crédit de capital pour la réassurance non agréée</v>
      </c>
      <c r="O24" s="605">
        <f>C24-CAP_base!C24</f>
        <v>0</v>
      </c>
      <c r="P24" s="606">
        <f>D24-CAP_base!D24</f>
        <v>0</v>
      </c>
      <c r="Q24" s="606">
        <f>E24-CAP_base!E24</f>
        <v>0</v>
      </c>
      <c r="R24" s="606">
        <f>F24-CAP_base!F24</f>
        <v>0</v>
      </c>
      <c r="S24" s="606">
        <f>G24-CAP_base!G24</f>
        <v>0</v>
      </c>
      <c r="T24" s="605">
        <f>H24-CAP_base!H24</f>
        <v>0</v>
      </c>
      <c r="U24" s="606">
        <f>I24-CAP_base!I24</f>
        <v>0</v>
      </c>
      <c r="V24" s="606">
        <f>J24-CAP_base!J24</f>
        <v>0</v>
      </c>
      <c r="W24" s="606">
        <f>K24-CAP_base!K24</f>
        <v>0</v>
      </c>
      <c r="X24" s="607">
        <f>L24-CAP_base!L24</f>
        <v>0</v>
      </c>
    </row>
    <row r="25" spans="1:24" x14ac:dyDescent="0.3">
      <c r="A25" s="54" t="s">
        <v>276</v>
      </c>
      <c r="B25" s="47" t="str">
        <f>+CAP_base!B25</f>
        <v>Risque de marché</v>
      </c>
      <c r="C25" s="65">
        <f>SUM(C26:C32)</f>
        <v>0</v>
      </c>
      <c r="D25" s="66">
        <f>SUM(D26:D32)</f>
        <v>0</v>
      </c>
      <c r="E25" s="66">
        <f>SUM(E26:E32)</f>
        <v>0</v>
      </c>
      <c r="F25" s="66">
        <f>SUM(F26:F32)</f>
        <v>0</v>
      </c>
      <c r="G25" s="66">
        <f t="shared" ref="G25:L25" si="4">SUM(G26:G32)</f>
        <v>0</v>
      </c>
      <c r="H25" s="65">
        <f t="shared" si="4"/>
        <v>0</v>
      </c>
      <c r="I25" s="66">
        <f t="shared" si="4"/>
        <v>0</v>
      </c>
      <c r="J25" s="66">
        <f t="shared" si="4"/>
        <v>0</v>
      </c>
      <c r="K25" s="66">
        <f t="shared" si="4"/>
        <v>0</v>
      </c>
      <c r="L25" s="67">
        <f t="shared" si="4"/>
        <v>0</v>
      </c>
      <c r="N25" s="47" t="str">
        <f>+CAP_base!B25</f>
        <v>Risque de marché</v>
      </c>
      <c r="O25" s="65">
        <f>C25-CAP_base!C25</f>
        <v>0</v>
      </c>
      <c r="P25" s="66">
        <f>D25-CAP_base!D25</f>
        <v>0</v>
      </c>
      <c r="Q25" s="66">
        <f>E25-CAP_base!E25</f>
        <v>0</v>
      </c>
      <c r="R25" s="66">
        <f>F25-CAP_base!F25</f>
        <v>0</v>
      </c>
      <c r="S25" s="66">
        <f>G25-CAP_base!G25</f>
        <v>0</v>
      </c>
      <c r="T25" s="65">
        <f>H25-CAP_base!H25</f>
        <v>0</v>
      </c>
      <c r="U25" s="66">
        <f>I25-CAP_base!I25</f>
        <v>0</v>
      </c>
      <c r="V25" s="66">
        <f>J25-CAP_base!J25</f>
        <v>0</v>
      </c>
      <c r="W25" s="66">
        <f>K25-CAP_base!K25</f>
        <v>0</v>
      </c>
      <c r="X25" s="67">
        <f>L25-CAP_base!L25</f>
        <v>0</v>
      </c>
    </row>
    <row r="26" spans="1:24" x14ac:dyDescent="0.3">
      <c r="A26" s="54" t="s">
        <v>569</v>
      </c>
      <c r="B26" s="242" t="str">
        <f>+CAP_base!B26</f>
        <v>Taux d’intérêt</v>
      </c>
      <c r="C26" s="548"/>
      <c r="D26" s="549"/>
      <c r="E26" s="549"/>
      <c r="F26" s="549"/>
      <c r="G26" s="549"/>
      <c r="H26" s="548"/>
      <c r="I26" s="549"/>
      <c r="J26" s="549"/>
      <c r="K26" s="549"/>
      <c r="L26" s="550"/>
      <c r="N26" s="242" t="str">
        <f>+CAP_base!B26</f>
        <v>Taux d’intérêt</v>
      </c>
      <c r="O26" s="548">
        <f>C26-CAP_base!C26</f>
        <v>0</v>
      </c>
      <c r="P26" s="549">
        <f>D26-CAP_base!D26</f>
        <v>0</v>
      </c>
      <c r="Q26" s="549">
        <f>E26-CAP_base!E26</f>
        <v>0</v>
      </c>
      <c r="R26" s="549">
        <f>F26-CAP_base!F26</f>
        <v>0</v>
      </c>
      <c r="S26" s="549">
        <f>G26-CAP_base!G26</f>
        <v>0</v>
      </c>
      <c r="T26" s="548">
        <f>H26-CAP_base!H26</f>
        <v>0</v>
      </c>
      <c r="U26" s="549">
        <f>I26-CAP_base!I26</f>
        <v>0</v>
      </c>
      <c r="V26" s="549">
        <f>J26-CAP_base!J26</f>
        <v>0</v>
      </c>
      <c r="W26" s="549">
        <f>K26-CAP_base!K26</f>
        <v>0</v>
      </c>
      <c r="X26" s="550">
        <f>L26-CAP_base!L26</f>
        <v>0</v>
      </c>
    </row>
    <row r="27" spans="1:24" x14ac:dyDescent="0.3">
      <c r="A27" s="54" t="s">
        <v>572</v>
      </c>
      <c r="B27" s="243" t="str">
        <f>+CAP_base!B27</f>
        <v>Actions</v>
      </c>
      <c r="C27" s="569"/>
      <c r="D27" s="570"/>
      <c r="E27" s="570"/>
      <c r="F27" s="570"/>
      <c r="G27" s="570"/>
      <c r="H27" s="569"/>
      <c r="I27" s="570"/>
      <c r="J27" s="570"/>
      <c r="K27" s="570"/>
      <c r="L27" s="571"/>
      <c r="N27" s="243" t="str">
        <f>+CAP_base!B27</f>
        <v>Actions</v>
      </c>
      <c r="O27" s="569">
        <f>C27-CAP_base!C27</f>
        <v>0</v>
      </c>
      <c r="P27" s="570">
        <f>D27-CAP_base!D27</f>
        <v>0</v>
      </c>
      <c r="Q27" s="570">
        <f>E27-CAP_base!E27</f>
        <v>0</v>
      </c>
      <c r="R27" s="570">
        <f>F27-CAP_base!F27</f>
        <v>0</v>
      </c>
      <c r="S27" s="570">
        <f>G27-CAP_base!G27</f>
        <v>0</v>
      </c>
      <c r="T27" s="569">
        <f>H27-CAP_base!H27</f>
        <v>0</v>
      </c>
      <c r="U27" s="570">
        <f>I27-CAP_base!I27</f>
        <v>0</v>
      </c>
      <c r="V27" s="570">
        <f>J27-CAP_base!J27</f>
        <v>0</v>
      </c>
      <c r="W27" s="570">
        <f>K27-CAP_base!K27</f>
        <v>0</v>
      </c>
      <c r="X27" s="571">
        <f>L27-CAP_base!L27</f>
        <v>0</v>
      </c>
    </row>
    <row r="28" spans="1:24" x14ac:dyDescent="0.3">
      <c r="A28" s="54" t="s">
        <v>575</v>
      </c>
      <c r="B28" s="243" t="str">
        <f>+CAP_base!B28</f>
        <v>Actions privilégiées</v>
      </c>
      <c r="C28" s="569"/>
      <c r="D28" s="570"/>
      <c r="E28" s="570"/>
      <c r="F28" s="570"/>
      <c r="G28" s="570"/>
      <c r="H28" s="569"/>
      <c r="I28" s="570"/>
      <c r="J28" s="570"/>
      <c r="K28" s="570"/>
      <c r="L28" s="571"/>
      <c r="N28" s="243" t="str">
        <f>+CAP_base!B28</f>
        <v>Actions privilégiées</v>
      </c>
      <c r="O28" s="569">
        <f>C28-CAP_base!C28</f>
        <v>0</v>
      </c>
      <c r="P28" s="570">
        <f>D28-CAP_base!D28</f>
        <v>0</v>
      </c>
      <c r="Q28" s="570">
        <f>E28-CAP_base!E28</f>
        <v>0</v>
      </c>
      <c r="R28" s="570">
        <f>F28-CAP_base!F28</f>
        <v>0</v>
      </c>
      <c r="S28" s="570">
        <f>G28-CAP_base!G28</f>
        <v>0</v>
      </c>
      <c r="T28" s="569">
        <f>H28-CAP_base!H28</f>
        <v>0</v>
      </c>
      <c r="U28" s="570">
        <f>I28-CAP_base!I28</f>
        <v>0</v>
      </c>
      <c r="V28" s="570">
        <f>J28-CAP_base!J28</f>
        <v>0</v>
      </c>
      <c r="W28" s="570">
        <f>K28-CAP_base!K28</f>
        <v>0</v>
      </c>
      <c r="X28" s="571">
        <f>L28-CAP_base!L28</f>
        <v>0</v>
      </c>
    </row>
    <row r="29" spans="1:24" x14ac:dyDescent="0.3">
      <c r="A29" s="54" t="s">
        <v>576</v>
      </c>
      <c r="B29" s="243" t="str">
        <f>+CAP_base!B29</f>
        <v>Immobilier</v>
      </c>
      <c r="C29" s="569"/>
      <c r="D29" s="570"/>
      <c r="E29" s="570"/>
      <c r="F29" s="570"/>
      <c r="G29" s="570"/>
      <c r="H29" s="569"/>
      <c r="I29" s="570"/>
      <c r="J29" s="570"/>
      <c r="K29" s="570"/>
      <c r="L29" s="571"/>
      <c r="N29" s="243" t="str">
        <f>+CAP_base!B29</f>
        <v>Immobilier</v>
      </c>
      <c r="O29" s="569">
        <f>C29-CAP_base!C29</f>
        <v>0</v>
      </c>
      <c r="P29" s="570">
        <f>D29-CAP_base!D29</f>
        <v>0</v>
      </c>
      <c r="Q29" s="570">
        <f>E29-CAP_base!E29</f>
        <v>0</v>
      </c>
      <c r="R29" s="570">
        <f>F29-CAP_base!F29</f>
        <v>0</v>
      </c>
      <c r="S29" s="570">
        <f>G29-CAP_base!G29</f>
        <v>0</v>
      </c>
      <c r="T29" s="569">
        <f>H29-CAP_base!H29</f>
        <v>0</v>
      </c>
      <c r="U29" s="570">
        <f>I29-CAP_base!I29</f>
        <v>0</v>
      </c>
      <c r="V29" s="570">
        <f>J29-CAP_base!J29</f>
        <v>0</v>
      </c>
      <c r="W29" s="570">
        <f>K29-CAP_base!K29</f>
        <v>0</v>
      </c>
      <c r="X29" s="571">
        <f>L29-CAP_base!L29</f>
        <v>0</v>
      </c>
    </row>
    <row r="30" spans="1:24" x14ac:dyDescent="0.3">
      <c r="A30" s="54" t="s">
        <v>579</v>
      </c>
      <c r="B30" s="243" t="str">
        <f>+CAP_base!B30</f>
        <v>Produits indexés</v>
      </c>
      <c r="C30" s="569"/>
      <c r="D30" s="570"/>
      <c r="E30" s="570"/>
      <c r="F30" s="570"/>
      <c r="G30" s="570"/>
      <c r="H30" s="569"/>
      <c r="I30" s="570"/>
      <c r="J30" s="570"/>
      <c r="K30" s="570"/>
      <c r="L30" s="571"/>
      <c r="N30" s="243" t="str">
        <f>+CAP_base!B30</f>
        <v>Produits indexés</v>
      </c>
      <c r="O30" s="569">
        <f>C30-CAP_base!C30</f>
        <v>0</v>
      </c>
      <c r="P30" s="570">
        <f>D30-CAP_base!D30</f>
        <v>0</v>
      </c>
      <c r="Q30" s="570">
        <f>E30-CAP_base!E30</f>
        <v>0</v>
      </c>
      <c r="R30" s="570">
        <f>F30-CAP_base!F30</f>
        <v>0</v>
      </c>
      <c r="S30" s="570">
        <f>G30-CAP_base!G30</f>
        <v>0</v>
      </c>
      <c r="T30" s="569">
        <f>H30-CAP_base!H30</f>
        <v>0</v>
      </c>
      <c r="U30" s="570">
        <f>I30-CAP_base!I30</f>
        <v>0</v>
      </c>
      <c r="V30" s="570">
        <f>J30-CAP_base!J30</f>
        <v>0</v>
      </c>
      <c r="W30" s="570">
        <f>K30-CAP_base!K30</f>
        <v>0</v>
      </c>
      <c r="X30" s="571">
        <f>L30-CAP_base!L30</f>
        <v>0</v>
      </c>
    </row>
    <row r="31" spans="1:24" x14ac:dyDescent="0.3">
      <c r="A31" s="54" t="s">
        <v>582</v>
      </c>
      <c r="B31" s="243" t="str">
        <f>+CAP_base!B31</f>
        <v>Change</v>
      </c>
      <c r="C31" s="569"/>
      <c r="D31" s="570"/>
      <c r="E31" s="570"/>
      <c r="F31" s="570"/>
      <c r="G31" s="570"/>
      <c r="H31" s="569"/>
      <c r="I31" s="570"/>
      <c r="J31" s="570"/>
      <c r="K31" s="570"/>
      <c r="L31" s="571"/>
      <c r="N31" s="243" t="str">
        <f>+CAP_base!B31</f>
        <v>Change</v>
      </c>
      <c r="O31" s="569">
        <f>C31-CAP_base!C31</f>
        <v>0</v>
      </c>
      <c r="P31" s="570">
        <f>D31-CAP_base!D31</f>
        <v>0</v>
      </c>
      <c r="Q31" s="570">
        <f>E31-CAP_base!E31</f>
        <v>0</v>
      </c>
      <c r="R31" s="570">
        <f>F31-CAP_base!F31</f>
        <v>0</v>
      </c>
      <c r="S31" s="570">
        <f>G31-CAP_base!G31</f>
        <v>0</v>
      </c>
      <c r="T31" s="569">
        <f>H31-CAP_base!H31</f>
        <v>0</v>
      </c>
      <c r="U31" s="570">
        <f>I31-CAP_base!I31</f>
        <v>0</v>
      </c>
      <c r="V31" s="570">
        <f>J31-CAP_base!J31</f>
        <v>0</v>
      </c>
      <c r="W31" s="570">
        <f>K31-CAP_base!K31</f>
        <v>0</v>
      </c>
      <c r="X31" s="571">
        <f>L31-CAP_base!L31</f>
        <v>0</v>
      </c>
    </row>
    <row r="32" spans="1:24" ht="24" x14ac:dyDescent="0.3">
      <c r="A32" s="54" t="s">
        <v>585</v>
      </c>
      <c r="B32" s="128" t="str">
        <f>+CAP_base!B32</f>
        <v>Véhicules de garantie utilisés pour obtenir un crédit de capital pour la réassurance non agréée</v>
      </c>
      <c r="C32" s="569"/>
      <c r="D32" s="570"/>
      <c r="E32" s="570"/>
      <c r="F32" s="570"/>
      <c r="G32" s="570"/>
      <c r="H32" s="569"/>
      <c r="I32" s="570"/>
      <c r="J32" s="570"/>
      <c r="K32" s="570"/>
      <c r="L32" s="571"/>
      <c r="N32" s="128" t="str">
        <f>+CAP_base!B32</f>
        <v>Véhicules de garantie utilisés pour obtenir un crédit de capital pour la réassurance non agréée</v>
      </c>
      <c r="O32" s="569">
        <f>C32-CAP_base!C32</f>
        <v>0</v>
      </c>
      <c r="P32" s="570">
        <f>D32-CAP_base!D32</f>
        <v>0</v>
      </c>
      <c r="Q32" s="570">
        <f>E32-CAP_base!E32</f>
        <v>0</v>
      </c>
      <c r="R32" s="570">
        <f>F32-CAP_base!F32</f>
        <v>0</v>
      </c>
      <c r="S32" s="570">
        <f>G32-CAP_base!G32</f>
        <v>0</v>
      </c>
      <c r="T32" s="569">
        <f>H32-CAP_base!H32</f>
        <v>0</v>
      </c>
      <c r="U32" s="570">
        <f>I32-CAP_base!I32</f>
        <v>0</v>
      </c>
      <c r="V32" s="570">
        <f>J32-CAP_base!J32</f>
        <v>0</v>
      </c>
      <c r="W32" s="570">
        <f>K32-CAP_base!K32</f>
        <v>0</v>
      </c>
      <c r="X32" s="571">
        <f>L32-CAP_base!L32</f>
        <v>0</v>
      </c>
    </row>
    <row r="33" spans="1:26" x14ac:dyDescent="0.3">
      <c r="A33" s="54" t="s">
        <v>279</v>
      </c>
      <c r="B33" s="47" t="str">
        <f>+CAP_base!B33</f>
        <v>Risque d'assurance</v>
      </c>
      <c r="C33" s="65">
        <f>SUM(C34:C39)</f>
        <v>0</v>
      </c>
      <c r="D33" s="66">
        <f t="shared" ref="D33:L33" si="5">SUM(D34:D39)</f>
        <v>0</v>
      </c>
      <c r="E33" s="66">
        <f t="shared" si="5"/>
        <v>0</v>
      </c>
      <c r="F33" s="66">
        <f t="shared" si="5"/>
        <v>0</v>
      </c>
      <c r="G33" s="66">
        <f t="shared" si="5"/>
        <v>0</v>
      </c>
      <c r="H33" s="65">
        <f t="shared" si="5"/>
        <v>0</v>
      </c>
      <c r="I33" s="66">
        <f t="shared" si="5"/>
        <v>0</v>
      </c>
      <c r="J33" s="66">
        <f t="shared" si="5"/>
        <v>0</v>
      </c>
      <c r="K33" s="66">
        <f t="shared" si="5"/>
        <v>0</v>
      </c>
      <c r="L33" s="67">
        <f t="shared" si="5"/>
        <v>0</v>
      </c>
      <c r="N33" s="47" t="str">
        <f>+CAP_base!B33</f>
        <v>Risque d'assurance</v>
      </c>
      <c r="O33" s="65">
        <f>C33-CAP_base!C33</f>
        <v>0</v>
      </c>
      <c r="P33" s="66">
        <f>D33-CAP_base!D33</f>
        <v>0</v>
      </c>
      <c r="Q33" s="66">
        <f>E33-CAP_base!E33</f>
        <v>0</v>
      </c>
      <c r="R33" s="66">
        <f>F33-CAP_base!F33</f>
        <v>0</v>
      </c>
      <c r="S33" s="66">
        <f>G33-CAP_base!G33</f>
        <v>0</v>
      </c>
      <c r="T33" s="65">
        <f>H33-CAP_base!H33</f>
        <v>0</v>
      </c>
      <c r="U33" s="66">
        <f>I33-CAP_base!I33</f>
        <v>0</v>
      </c>
      <c r="V33" s="66">
        <f>J33-CAP_base!J33</f>
        <v>0</v>
      </c>
      <c r="W33" s="66">
        <f>K33-CAP_base!K33</f>
        <v>0</v>
      </c>
      <c r="X33" s="67">
        <f>L33-CAP_base!L33</f>
        <v>0</v>
      </c>
    </row>
    <row r="34" spans="1:26" x14ac:dyDescent="0.3">
      <c r="A34" s="54" t="s">
        <v>273</v>
      </c>
      <c r="B34" s="242" t="str">
        <f>+CAP_base!B34</f>
        <v>Mortalité</v>
      </c>
      <c r="C34" s="548"/>
      <c r="D34" s="549"/>
      <c r="E34" s="549"/>
      <c r="F34" s="549"/>
      <c r="G34" s="549"/>
      <c r="H34" s="548"/>
      <c r="I34" s="549"/>
      <c r="J34" s="549"/>
      <c r="K34" s="549"/>
      <c r="L34" s="550"/>
      <c r="N34" s="242" t="str">
        <f>+CAP_base!B34</f>
        <v>Mortalité</v>
      </c>
      <c r="O34" s="548">
        <f>C34-CAP_base!C34</f>
        <v>0</v>
      </c>
      <c r="P34" s="549">
        <f>D34-CAP_base!D34</f>
        <v>0</v>
      </c>
      <c r="Q34" s="549">
        <f>E34-CAP_base!E34</f>
        <v>0</v>
      </c>
      <c r="R34" s="549">
        <f>F34-CAP_base!F34</f>
        <v>0</v>
      </c>
      <c r="S34" s="549">
        <f>G34-CAP_base!G34</f>
        <v>0</v>
      </c>
      <c r="T34" s="548">
        <f>H34-CAP_base!H34</f>
        <v>0</v>
      </c>
      <c r="U34" s="549">
        <f>I34-CAP_base!I34</f>
        <v>0</v>
      </c>
      <c r="V34" s="549">
        <f>J34-CAP_base!J34</f>
        <v>0</v>
      </c>
      <c r="W34" s="549">
        <f>K34-CAP_base!K34</f>
        <v>0</v>
      </c>
      <c r="X34" s="550">
        <f>L34-CAP_base!L34</f>
        <v>0</v>
      </c>
    </row>
    <row r="35" spans="1:26" x14ac:dyDescent="0.3">
      <c r="A35" s="54" t="s">
        <v>591</v>
      </c>
      <c r="B35" s="243" t="str">
        <f>+CAP_base!B35</f>
        <v>Longévité</v>
      </c>
      <c r="C35" s="569"/>
      <c r="D35" s="570"/>
      <c r="E35" s="570"/>
      <c r="F35" s="570"/>
      <c r="G35" s="570"/>
      <c r="H35" s="569"/>
      <c r="I35" s="570"/>
      <c r="J35" s="570"/>
      <c r="K35" s="570"/>
      <c r="L35" s="571"/>
      <c r="N35" s="243" t="str">
        <f>+CAP_base!B35</f>
        <v>Longévité</v>
      </c>
      <c r="O35" s="569">
        <f>C35-CAP_base!C35</f>
        <v>0</v>
      </c>
      <c r="P35" s="570">
        <f>D35-CAP_base!D35</f>
        <v>0</v>
      </c>
      <c r="Q35" s="570">
        <f>E35-CAP_base!E35</f>
        <v>0</v>
      </c>
      <c r="R35" s="570">
        <f>F35-CAP_base!F35</f>
        <v>0</v>
      </c>
      <c r="S35" s="570">
        <f>G35-CAP_base!G35</f>
        <v>0</v>
      </c>
      <c r="T35" s="569">
        <f>H35-CAP_base!H35</f>
        <v>0</v>
      </c>
      <c r="U35" s="570">
        <f>I35-CAP_base!I35</f>
        <v>0</v>
      </c>
      <c r="V35" s="570">
        <f>J35-CAP_base!J35</f>
        <v>0</v>
      </c>
      <c r="W35" s="570">
        <f>K35-CAP_base!K35</f>
        <v>0</v>
      </c>
      <c r="X35" s="571">
        <f>L35-CAP_base!L35</f>
        <v>0</v>
      </c>
    </row>
    <row r="36" spans="1:26" x14ac:dyDescent="0.3">
      <c r="A36" s="54" t="s">
        <v>594</v>
      </c>
      <c r="B36" s="243" t="str">
        <f>+CAP_base!B36</f>
        <v>Morbidité</v>
      </c>
      <c r="C36" s="569"/>
      <c r="D36" s="570"/>
      <c r="E36" s="570"/>
      <c r="F36" s="570"/>
      <c r="G36" s="570"/>
      <c r="H36" s="569"/>
      <c r="I36" s="570"/>
      <c r="J36" s="570"/>
      <c r="K36" s="570"/>
      <c r="L36" s="571"/>
      <c r="N36" s="243" t="str">
        <f>+CAP_base!B36</f>
        <v>Morbidité</v>
      </c>
      <c r="O36" s="569">
        <f>C36-CAP_base!C36</f>
        <v>0</v>
      </c>
      <c r="P36" s="570">
        <f>D36-CAP_base!D36</f>
        <v>0</v>
      </c>
      <c r="Q36" s="570">
        <f>E36-CAP_base!E36</f>
        <v>0</v>
      </c>
      <c r="R36" s="570">
        <f>F36-CAP_base!F36</f>
        <v>0</v>
      </c>
      <c r="S36" s="570">
        <f>G36-CAP_base!G36</f>
        <v>0</v>
      </c>
      <c r="T36" s="569">
        <f>H36-CAP_base!H36</f>
        <v>0</v>
      </c>
      <c r="U36" s="570">
        <f>I36-CAP_base!I36</f>
        <v>0</v>
      </c>
      <c r="V36" s="570">
        <f>J36-CAP_base!J36</f>
        <v>0</v>
      </c>
      <c r="W36" s="570">
        <f>K36-CAP_base!K36</f>
        <v>0</v>
      </c>
      <c r="X36" s="571">
        <f>L36-CAP_base!L36</f>
        <v>0</v>
      </c>
    </row>
    <row r="37" spans="1:26" x14ac:dyDescent="0.3">
      <c r="A37" s="54" t="s">
        <v>597</v>
      </c>
      <c r="B37" s="243" t="str">
        <f>+CAP_base!B37</f>
        <v>Déchéance</v>
      </c>
      <c r="C37" s="569"/>
      <c r="D37" s="570"/>
      <c r="E37" s="570"/>
      <c r="F37" s="570"/>
      <c r="G37" s="570"/>
      <c r="H37" s="569"/>
      <c r="I37" s="570"/>
      <c r="J37" s="570"/>
      <c r="K37" s="570"/>
      <c r="L37" s="571"/>
      <c r="N37" s="243" t="str">
        <f>+CAP_base!B37</f>
        <v>Déchéance</v>
      </c>
      <c r="O37" s="569">
        <f>C37-CAP_base!C37</f>
        <v>0</v>
      </c>
      <c r="P37" s="570">
        <f>D37-CAP_base!D37</f>
        <v>0</v>
      </c>
      <c r="Q37" s="570">
        <f>E37-CAP_base!E37</f>
        <v>0</v>
      </c>
      <c r="R37" s="570">
        <f>F37-CAP_base!F37</f>
        <v>0</v>
      </c>
      <c r="S37" s="570">
        <f>G37-CAP_base!G37</f>
        <v>0</v>
      </c>
      <c r="T37" s="569">
        <f>H37-CAP_base!H37</f>
        <v>0</v>
      </c>
      <c r="U37" s="570">
        <f>I37-CAP_base!I37</f>
        <v>0</v>
      </c>
      <c r="V37" s="570">
        <f>J37-CAP_base!J37</f>
        <v>0</v>
      </c>
      <c r="W37" s="570">
        <f>K37-CAP_base!K37</f>
        <v>0</v>
      </c>
      <c r="X37" s="571">
        <f>L37-CAP_base!L37</f>
        <v>0</v>
      </c>
    </row>
    <row r="38" spans="1:26" x14ac:dyDescent="0.3">
      <c r="A38" s="54" t="s">
        <v>600</v>
      </c>
      <c r="B38" s="163" t="str">
        <f>+CAP_base!B38</f>
        <v>Dépenses</v>
      </c>
      <c r="C38" s="569"/>
      <c r="D38" s="570"/>
      <c r="E38" s="570"/>
      <c r="F38" s="570"/>
      <c r="G38" s="570"/>
      <c r="H38" s="569"/>
      <c r="I38" s="570"/>
      <c r="J38" s="570"/>
      <c r="K38" s="570"/>
      <c r="L38" s="571"/>
      <c r="N38" s="163" t="str">
        <f>+CAP_base!B38</f>
        <v>Dépenses</v>
      </c>
      <c r="O38" s="569">
        <f>C38-CAP_base!C38</f>
        <v>0</v>
      </c>
      <c r="P38" s="570">
        <f>D38-CAP_base!D38</f>
        <v>0</v>
      </c>
      <c r="Q38" s="570">
        <f>E38-CAP_base!E38</f>
        <v>0</v>
      </c>
      <c r="R38" s="570">
        <f>F38-CAP_base!F38</f>
        <v>0</v>
      </c>
      <c r="S38" s="570">
        <f>G38-CAP_base!G38</f>
        <v>0</v>
      </c>
      <c r="T38" s="569">
        <f>H38-CAP_base!H38</f>
        <v>0</v>
      </c>
      <c r="U38" s="570">
        <f>I38-CAP_base!I38</f>
        <v>0</v>
      </c>
      <c r="V38" s="570">
        <f>J38-CAP_base!J38</f>
        <v>0</v>
      </c>
      <c r="W38" s="570">
        <f>K38-CAP_base!K38</f>
        <v>0</v>
      </c>
      <c r="X38" s="571">
        <f>L38-CAP_base!L38</f>
        <v>0</v>
      </c>
      <c r="Z38" s="413"/>
    </row>
    <row r="39" spans="1:26" x14ac:dyDescent="0.3">
      <c r="A39" s="54" t="s">
        <v>681</v>
      </c>
      <c r="B39" s="177" t="str">
        <f>+CAP_base!B39</f>
        <v>TSAV uniquement : Assurances multirisques (selon le TCM)</v>
      </c>
      <c r="C39" s="569"/>
      <c r="D39" s="570"/>
      <c r="E39" s="570"/>
      <c r="F39" s="570"/>
      <c r="G39" s="570"/>
      <c r="H39" s="569"/>
      <c r="I39" s="570"/>
      <c r="J39" s="570"/>
      <c r="K39" s="570"/>
      <c r="L39" s="571"/>
      <c r="N39" s="124" t="str">
        <f>+CAP_base!B39</f>
        <v>TSAV uniquement : Assurances multirisques (selon le TCM)</v>
      </c>
      <c r="O39" s="569">
        <f>C39-CAP_base!C39</f>
        <v>0</v>
      </c>
      <c r="P39" s="570">
        <f>D39-CAP_base!D39</f>
        <v>0</v>
      </c>
      <c r="Q39" s="570">
        <f>E39-CAP_base!E39</f>
        <v>0</v>
      </c>
      <c r="R39" s="570">
        <f>F39-CAP_base!F39</f>
        <v>0</v>
      </c>
      <c r="S39" s="570">
        <f>G39-CAP_base!G39</f>
        <v>0</v>
      </c>
      <c r="T39" s="569">
        <f>H39-CAP_base!H39</f>
        <v>0</v>
      </c>
      <c r="U39" s="570">
        <f>I39-CAP_base!I39</f>
        <v>0</v>
      </c>
      <c r="V39" s="570">
        <f>J39-CAP_base!J39</f>
        <v>0</v>
      </c>
      <c r="W39" s="570">
        <f>K39-CAP_base!K39</f>
        <v>0</v>
      </c>
      <c r="X39" s="571">
        <f>L39-CAP_base!L39</f>
        <v>0</v>
      </c>
    </row>
    <row r="40" spans="1:26" ht="25.2" thickBot="1" x14ac:dyDescent="0.35">
      <c r="A40" s="54" t="s">
        <v>606</v>
      </c>
      <c r="B40" s="49" t="str">
        <f>+CAP_base!B40</f>
        <v>Capital requis (ESCAP/TSAV) ou Marge requise (TSMAV) 
- avant les crédits et les risques non diversifiables</v>
      </c>
      <c r="C40" s="65">
        <f>C16+C25+C33</f>
        <v>0</v>
      </c>
      <c r="D40" s="66">
        <f>D16+D25+D33</f>
        <v>0</v>
      </c>
      <c r="E40" s="66">
        <f>E16+E25+E33</f>
        <v>0</v>
      </c>
      <c r="F40" s="66">
        <f>F16+F25+F33</f>
        <v>0</v>
      </c>
      <c r="G40" s="66">
        <f t="shared" ref="G40:L40" si="6">G16+G25+G33</f>
        <v>0</v>
      </c>
      <c r="H40" s="65">
        <f t="shared" si="6"/>
        <v>0</v>
      </c>
      <c r="I40" s="66">
        <f t="shared" si="6"/>
        <v>0</v>
      </c>
      <c r="J40" s="66">
        <f t="shared" si="6"/>
        <v>0</v>
      </c>
      <c r="K40" s="66">
        <f t="shared" si="6"/>
        <v>0</v>
      </c>
      <c r="L40" s="67">
        <f t="shared" si="6"/>
        <v>0</v>
      </c>
      <c r="N40" s="49" t="str">
        <f>+CAP_base!B40</f>
        <v>Capital requis (ESCAP/TSAV) ou Marge requise (TSMAV) 
- avant les crédits et les risques non diversifiables</v>
      </c>
      <c r="O40" s="65">
        <f>C40-CAP_base!C40</f>
        <v>0</v>
      </c>
      <c r="P40" s="66">
        <f>D40-CAP_base!D40</f>
        <v>0</v>
      </c>
      <c r="Q40" s="66">
        <f>E40-CAP_base!E40</f>
        <v>0</v>
      </c>
      <c r="R40" s="66">
        <f>F40-CAP_base!F40</f>
        <v>0</v>
      </c>
      <c r="S40" s="66">
        <f>G40-CAP_base!G40</f>
        <v>0</v>
      </c>
      <c r="T40" s="65">
        <f>H40-CAP_base!H40</f>
        <v>0</v>
      </c>
      <c r="U40" s="66">
        <f>I40-CAP_base!I40</f>
        <v>0</v>
      </c>
      <c r="V40" s="66">
        <f>J40-CAP_base!J40</f>
        <v>0</v>
      </c>
      <c r="W40" s="66">
        <f>K40-CAP_base!K40</f>
        <v>0</v>
      </c>
      <c r="X40" s="67">
        <f>L40-CAP_base!L40</f>
        <v>0</v>
      </c>
    </row>
    <row r="41" spans="1:26" x14ac:dyDescent="0.3">
      <c r="A41" s="54" t="s">
        <v>609</v>
      </c>
      <c r="B41" s="242" t="str">
        <f>+CAP_base!B41</f>
        <v>Crédit pour diversification</v>
      </c>
      <c r="C41" s="584"/>
      <c r="D41" s="585"/>
      <c r="E41" s="585"/>
      <c r="F41" s="585"/>
      <c r="G41" s="585"/>
      <c r="H41" s="584"/>
      <c r="I41" s="585"/>
      <c r="J41" s="585"/>
      <c r="K41" s="585"/>
      <c r="L41" s="586"/>
      <c r="N41" s="242" t="str">
        <f>+CAP_base!B41</f>
        <v>Crédit pour diversification</v>
      </c>
      <c r="O41" s="584">
        <f>C41-CAP_base!C41</f>
        <v>0</v>
      </c>
      <c r="P41" s="585">
        <f>D41-CAP_base!D41</f>
        <v>0</v>
      </c>
      <c r="Q41" s="585">
        <f>E41-CAP_base!E41</f>
        <v>0</v>
      </c>
      <c r="R41" s="585">
        <f>F41-CAP_base!F41</f>
        <v>0</v>
      </c>
      <c r="S41" s="585">
        <f>G41-CAP_base!G41</f>
        <v>0</v>
      </c>
      <c r="T41" s="584">
        <f>H41-CAP_base!H41</f>
        <v>0</v>
      </c>
      <c r="U41" s="585">
        <f>I41-CAP_base!I41</f>
        <v>0</v>
      </c>
      <c r="V41" s="585">
        <f>J41-CAP_base!J41</f>
        <v>0</v>
      </c>
      <c r="W41" s="585">
        <f>K41-CAP_base!K41</f>
        <v>0</v>
      </c>
      <c r="X41" s="586">
        <f>L41-CAP_base!L41</f>
        <v>0</v>
      </c>
    </row>
    <row r="42" spans="1:26" x14ac:dyDescent="0.3">
      <c r="A42" s="54" t="s">
        <v>284</v>
      </c>
      <c r="B42" s="243" t="str">
        <f>+CAP_base!B42</f>
        <v>Crédit pour les produits avec participation</v>
      </c>
      <c r="C42" s="569"/>
      <c r="D42" s="570"/>
      <c r="E42" s="570"/>
      <c r="F42" s="570"/>
      <c r="G42" s="570"/>
      <c r="H42" s="569"/>
      <c r="I42" s="570"/>
      <c r="J42" s="570"/>
      <c r="K42" s="570"/>
      <c r="L42" s="571"/>
      <c r="N42" s="243" t="str">
        <f>+CAP_base!B42</f>
        <v>Crédit pour les produits avec participation</v>
      </c>
      <c r="O42" s="569">
        <f>C42-CAP_base!C42</f>
        <v>0</v>
      </c>
      <c r="P42" s="570">
        <f>D42-CAP_base!D42</f>
        <v>0</v>
      </c>
      <c r="Q42" s="570">
        <f>E42-CAP_base!E42</f>
        <v>0</v>
      </c>
      <c r="R42" s="570">
        <f>F42-CAP_base!F42</f>
        <v>0</v>
      </c>
      <c r="S42" s="570">
        <f>G42-CAP_base!G42</f>
        <v>0</v>
      </c>
      <c r="T42" s="569">
        <f>H42-CAP_base!H42</f>
        <v>0</v>
      </c>
      <c r="U42" s="570">
        <f>I42-CAP_base!I42</f>
        <v>0</v>
      </c>
      <c r="V42" s="570">
        <f>J42-CAP_base!J42</f>
        <v>0</v>
      </c>
      <c r="W42" s="570">
        <f>K42-CAP_base!K42</f>
        <v>0</v>
      </c>
      <c r="X42" s="571">
        <f>L42-CAP_base!L42</f>
        <v>0</v>
      </c>
    </row>
    <row r="43" spans="1:26" x14ac:dyDescent="0.3">
      <c r="A43" s="54" t="s">
        <v>614</v>
      </c>
      <c r="B43" s="243" t="str">
        <f>+CAP_base!B43</f>
        <v>Crédit pour les produits ajustables</v>
      </c>
      <c r="C43" s="569"/>
      <c r="D43" s="570"/>
      <c r="E43" s="570"/>
      <c r="F43" s="570"/>
      <c r="G43" s="570"/>
      <c r="H43" s="569"/>
      <c r="I43" s="570"/>
      <c r="J43" s="570"/>
      <c r="K43" s="570"/>
      <c r="L43" s="571"/>
      <c r="N43" s="243" t="str">
        <f>+CAP_base!B43</f>
        <v>Crédit pour les produits ajustables</v>
      </c>
      <c r="O43" s="569">
        <f>C43-CAP_base!C43</f>
        <v>0</v>
      </c>
      <c r="P43" s="570">
        <f>D43-CAP_base!D43</f>
        <v>0</v>
      </c>
      <c r="Q43" s="570">
        <f>E43-CAP_base!E43</f>
        <v>0</v>
      </c>
      <c r="R43" s="570">
        <f>F43-CAP_base!F43</f>
        <v>0</v>
      </c>
      <c r="S43" s="570">
        <f>G43-CAP_base!G43</f>
        <v>0</v>
      </c>
      <c r="T43" s="569">
        <f>H43-CAP_base!H43</f>
        <v>0</v>
      </c>
      <c r="U43" s="570">
        <f>I43-CAP_base!I43</f>
        <v>0</v>
      </c>
      <c r="V43" s="570">
        <f>J43-CAP_base!J43</f>
        <v>0</v>
      </c>
      <c r="W43" s="570">
        <f>K43-CAP_base!K43</f>
        <v>0</v>
      </c>
      <c r="X43" s="571">
        <f>L43-CAP_base!L43</f>
        <v>0</v>
      </c>
    </row>
    <row r="44" spans="1:26" ht="24" x14ac:dyDescent="0.3">
      <c r="A44" s="54" t="s">
        <v>287</v>
      </c>
      <c r="B44" s="128" t="str">
        <f>+CAP_base!B44</f>
        <v>Crédits pour les dépôts de titulaires de contrats et pour les produits d'assurance collective</v>
      </c>
      <c r="C44" s="569"/>
      <c r="D44" s="570"/>
      <c r="E44" s="570"/>
      <c r="F44" s="570"/>
      <c r="G44" s="570"/>
      <c r="H44" s="569"/>
      <c r="I44" s="570"/>
      <c r="J44" s="570"/>
      <c r="K44" s="570"/>
      <c r="L44" s="571"/>
      <c r="N44" s="128" t="str">
        <f>+CAP_base!B44</f>
        <v>Crédits pour les dépôts de titulaires de contrats et pour les produits d'assurance collective</v>
      </c>
      <c r="O44" s="569">
        <f>C44-CAP_base!C44</f>
        <v>0</v>
      </c>
      <c r="P44" s="570">
        <f>D44-CAP_base!D44</f>
        <v>0</v>
      </c>
      <c r="Q44" s="570">
        <f>E44-CAP_base!E44</f>
        <v>0</v>
      </c>
      <c r="R44" s="570">
        <f>F44-CAP_base!F44</f>
        <v>0</v>
      </c>
      <c r="S44" s="570">
        <f>G44-CAP_base!G44</f>
        <v>0</v>
      </c>
      <c r="T44" s="569">
        <f>H44-CAP_base!H44</f>
        <v>0</v>
      </c>
      <c r="U44" s="570">
        <f>I44-CAP_base!I44</f>
        <v>0</v>
      </c>
      <c r="V44" s="570">
        <f>J44-CAP_base!J44</f>
        <v>0</v>
      </c>
      <c r="W44" s="570">
        <f>K44-CAP_base!K44</f>
        <v>0</v>
      </c>
      <c r="X44" s="571">
        <f>L44-CAP_base!L44</f>
        <v>0</v>
      </c>
    </row>
    <row r="45" spans="1:26" ht="15" customHeight="1" thickBot="1" x14ac:dyDescent="0.35">
      <c r="A45" s="54" t="s">
        <v>619</v>
      </c>
      <c r="B45" s="46" t="str">
        <f>+CAP_base!B45</f>
        <v>Crédits totaux</v>
      </c>
      <c r="C45" s="65">
        <f>SUM(C41:C44)</f>
        <v>0</v>
      </c>
      <c r="D45" s="66">
        <f>SUM(D41:D44)</f>
        <v>0</v>
      </c>
      <c r="E45" s="66">
        <f>SUM(E41:E44)</f>
        <v>0</v>
      </c>
      <c r="F45" s="66">
        <f>SUM(F41:F44)</f>
        <v>0</v>
      </c>
      <c r="G45" s="66">
        <f t="shared" ref="G45:L45" si="7">SUM(G41:G44)</f>
        <v>0</v>
      </c>
      <c r="H45" s="65">
        <f t="shared" si="7"/>
        <v>0</v>
      </c>
      <c r="I45" s="66">
        <f t="shared" si="7"/>
        <v>0</v>
      </c>
      <c r="J45" s="66">
        <f t="shared" si="7"/>
        <v>0</v>
      </c>
      <c r="K45" s="66">
        <f t="shared" si="7"/>
        <v>0</v>
      </c>
      <c r="L45" s="67">
        <f t="shared" si="7"/>
        <v>0</v>
      </c>
      <c r="N45" s="46" t="str">
        <f>+CAP_base!B45</f>
        <v>Crédits totaux</v>
      </c>
      <c r="O45" s="65">
        <f>C45-CAP_base!C45</f>
        <v>0</v>
      </c>
      <c r="P45" s="66">
        <f>D45-CAP_base!D45</f>
        <v>0</v>
      </c>
      <c r="Q45" s="66">
        <f>E45-CAP_base!E45</f>
        <v>0</v>
      </c>
      <c r="R45" s="66">
        <f>F45-CAP_base!F45</f>
        <v>0</v>
      </c>
      <c r="S45" s="66">
        <f>G45-CAP_base!G45</f>
        <v>0</v>
      </c>
      <c r="T45" s="65">
        <f>H45-CAP_base!H45</f>
        <v>0</v>
      </c>
      <c r="U45" s="66">
        <f>I45-CAP_base!I45</f>
        <v>0</v>
      </c>
      <c r="V45" s="66">
        <f>J45-CAP_base!J45</f>
        <v>0</v>
      </c>
      <c r="W45" s="66">
        <f>K45-CAP_base!K45</f>
        <v>0</v>
      </c>
      <c r="X45" s="67">
        <f>L45-CAP_base!L45</f>
        <v>0</v>
      </c>
    </row>
    <row r="46" spans="1:26" ht="15" customHeight="1" x14ac:dyDescent="0.3">
      <c r="A46" s="54" t="s">
        <v>622</v>
      </c>
      <c r="B46" s="245" t="str">
        <f>+CAP_base!B46</f>
        <v>Risque relatif aux garanties des fonds distincts</v>
      </c>
      <c r="C46" s="584"/>
      <c r="D46" s="585"/>
      <c r="E46" s="585"/>
      <c r="F46" s="585"/>
      <c r="G46" s="585"/>
      <c r="H46" s="584"/>
      <c r="I46" s="585"/>
      <c r="J46" s="585"/>
      <c r="K46" s="585"/>
      <c r="L46" s="586"/>
      <c r="N46" s="245" t="str">
        <f>+CAP_base!B46</f>
        <v>Risque relatif aux garanties des fonds distincts</v>
      </c>
      <c r="O46" s="584">
        <f>C46-CAP_base!C46</f>
        <v>0</v>
      </c>
      <c r="P46" s="585">
        <f>D46-CAP_base!D46</f>
        <v>0</v>
      </c>
      <c r="Q46" s="585">
        <f>E46-CAP_base!E46</f>
        <v>0</v>
      </c>
      <c r="R46" s="585">
        <f>F46-CAP_base!F46</f>
        <v>0</v>
      </c>
      <c r="S46" s="585">
        <f>G46-CAP_base!G46</f>
        <v>0</v>
      </c>
      <c r="T46" s="584">
        <f>H46-CAP_base!H46</f>
        <v>0</v>
      </c>
      <c r="U46" s="585">
        <f>I46-CAP_base!I46</f>
        <v>0</v>
      </c>
      <c r="V46" s="585">
        <f>J46-CAP_base!J46</f>
        <v>0</v>
      </c>
      <c r="W46" s="585">
        <f>K46-CAP_base!K46</f>
        <v>0</v>
      </c>
      <c r="X46" s="586">
        <f>L46-CAP_base!L46</f>
        <v>0</v>
      </c>
    </row>
    <row r="47" spans="1:26" x14ac:dyDescent="0.3">
      <c r="A47" s="54" t="s">
        <v>625</v>
      </c>
      <c r="B47" s="124" t="str">
        <f>+CAP_base!B47</f>
        <v>Risque opérationnel</v>
      </c>
      <c r="C47" s="569"/>
      <c r="D47" s="570"/>
      <c r="E47" s="570"/>
      <c r="F47" s="570"/>
      <c r="G47" s="570"/>
      <c r="H47" s="569"/>
      <c r="I47" s="570"/>
      <c r="J47" s="570"/>
      <c r="K47" s="570"/>
      <c r="L47" s="571"/>
      <c r="N47" s="124" t="str">
        <f>+CAP_base!B47</f>
        <v>Risque opérationnel</v>
      </c>
      <c r="O47" s="569">
        <f>C47-CAP_base!C47</f>
        <v>0</v>
      </c>
      <c r="P47" s="570">
        <f>D47-CAP_base!D47</f>
        <v>0</v>
      </c>
      <c r="Q47" s="570">
        <f>E47-CAP_base!E47</f>
        <v>0</v>
      </c>
      <c r="R47" s="570">
        <f>F47-CAP_base!F47</f>
        <v>0</v>
      </c>
      <c r="S47" s="570">
        <f>G47-CAP_base!G47</f>
        <v>0</v>
      </c>
      <c r="T47" s="569">
        <f>H47-CAP_base!H47</f>
        <v>0</v>
      </c>
      <c r="U47" s="570">
        <f>I47-CAP_base!I47</f>
        <v>0</v>
      </c>
      <c r="V47" s="570">
        <f>J47-CAP_base!J47</f>
        <v>0</v>
      </c>
      <c r="W47" s="570">
        <f>K47-CAP_base!K47</f>
        <v>0</v>
      </c>
      <c r="X47" s="571">
        <f>L47-CAP_base!L47</f>
        <v>0</v>
      </c>
    </row>
    <row r="48" spans="1:26" ht="31.2" customHeight="1" thickBot="1" x14ac:dyDescent="0.35">
      <c r="A48" s="54" t="s">
        <v>628</v>
      </c>
      <c r="B48" s="49" t="str">
        <f>+CAP_base!B48</f>
        <v>Capital requis (ESCAP/TSAV) ou Marge requise (TSMAV) 
- risques non diversifiables</v>
      </c>
      <c r="C48" s="65">
        <f>SUM(C46:C47)</f>
        <v>0</v>
      </c>
      <c r="D48" s="66">
        <f>SUM(D46:D47)</f>
        <v>0</v>
      </c>
      <c r="E48" s="66">
        <f>SUM(E46:E47)</f>
        <v>0</v>
      </c>
      <c r="F48" s="66">
        <f>SUM(F46:F47)</f>
        <v>0</v>
      </c>
      <c r="G48" s="66">
        <f t="shared" ref="G48:L48" si="8">SUM(G46:G47)</f>
        <v>0</v>
      </c>
      <c r="H48" s="65">
        <f t="shared" si="8"/>
        <v>0</v>
      </c>
      <c r="I48" s="66">
        <f t="shared" si="8"/>
        <v>0</v>
      </c>
      <c r="J48" s="66">
        <f t="shared" si="8"/>
        <v>0</v>
      </c>
      <c r="K48" s="66">
        <f t="shared" si="8"/>
        <v>0</v>
      </c>
      <c r="L48" s="67">
        <f t="shared" si="8"/>
        <v>0</v>
      </c>
      <c r="N48" s="49" t="str">
        <f>+CAP_base!B48</f>
        <v>Capital requis (ESCAP/TSAV) ou Marge requise (TSMAV) 
- risques non diversifiables</v>
      </c>
      <c r="O48" s="65">
        <f>C48-CAP_base!C48</f>
        <v>0</v>
      </c>
      <c r="P48" s="66">
        <f>D48-CAP_base!D48</f>
        <v>0</v>
      </c>
      <c r="Q48" s="66">
        <f>E48-CAP_base!E48</f>
        <v>0</v>
      </c>
      <c r="R48" s="66">
        <f>F48-CAP_base!F48</f>
        <v>0</v>
      </c>
      <c r="S48" s="66">
        <f>G48-CAP_base!G48</f>
        <v>0</v>
      </c>
      <c r="T48" s="65">
        <f>H48-CAP_base!H48</f>
        <v>0</v>
      </c>
      <c r="U48" s="66">
        <f>I48-CAP_base!I48</f>
        <v>0</v>
      </c>
      <c r="V48" s="66">
        <f>J48-CAP_base!J48</f>
        <v>0</v>
      </c>
      <c r="W48" s="66">
        <f>K48-CAP_base!K48</f>
        <v>0</v>
      </c>
      <c r="X48" s="67">
        <f>L48-CAP_base!L48</f>
        <v>0</v>
      </c>
    </row>
    <row r="49" spans="1:24" ht="31.2" customHeight="1" thickBot="1" x14ac:dyDescent="0.35">
      <c r="A49" s="54" t="s">
        <v>631</v>
      </c>
      <c r="B49" s="161" t="str">
        <f>+CAP_base!B49</f>
        <v>Coussin de solvabilité global / de base (ESCAP/TSAV)
ou Marge requise (TSMAV)</v>
      </c>
      <c r="C49" s="68">
        <f>(C40-C45+C48)</f>
        <v>0</v>
      </c>
      <c r="D49" s="69">
        <f t="shared" ref="D49:L49" si="9">(D40-D45+D48)</f>
        <v>0</v>
      </c>
      <c r="E49" s="69">
        <f t="shared" si="9"/>
        <v>0</v>
      </c>
      <c r="F49" s="69">
        <f t="shared" si="9"/>
        <v>0</v>
      </c>
      <c r="G49" s="69">
        <f t="shared" si="9"/>
        <v>0</v>
      </c>
      <c r="H49" s="68">
        <f t="shared" si="9"/>
        <v>0</v>
      </c>
      <c r="I49" s="69">
        <f t="shared" si="9"/>
        <v>0</v>
      </c>
      <c r="J49" s="69">
        <f t="shared" si="9"/>
        <v>0</v>
      </c>
      <c r="K49" s="69">
        <f t="shared" si="9"/>
        <v>0</v>
      </c>
      <c r="L49" s="70">
        <f t="shared" si="9"/>
        <v>0</v>
      </c>
      <c r="N49" s="161" t="str">
        <f>+CAP_base!B49</f>
        <v>Coussin de solvabilité global / de base (ESCAP/TSAV)
ou Marge requise (TSMAV)</v>
      </c>
      <c r="O49" s="68">
        <f>C49-CAP_base!C49</f>
        <v>0</v>
      </c>
      <c r="P49" s="69">
        <f>D49-CAP_base!D49</f>
        <v>0</v>
      </c>
      <c r="Q49" s="69">
        <f>E49-CAP_base!E49</f>
        <v>0</v>
      </c>
      <c r="R49" s="69">
        <f>F49-CAP_base!F49</f>
        <v>0</v>
      </c>
      <c r="S49" s="69">
        <f>G49-CAP_base!G49</f>
        <v>0</v>
      </c>
      <c r="T49" s="68">
        <f>H49-CAP_base!H49</f>
        <v>0</v>
      </c>
      <c r="U49" s="69">
        <f>I49-CAP_base!I49</f>
        <v>0</v>
      </c>
      <c r="V49" s="69">
        <f>J49-CAP_base!J49</f>
        <v>0</v>
      </c>
      <c r="W49" s="69">
        <f>K49-CAP_base!K49</f>
        <v>0</v>
      </c>
      <c r="X49" s="70">
        <f>L49-CAP_base!L49</f>
        <v>0</v>
      </c>
    </row>
    <row r="50" spans="1:24" ht="31.2" customHeight="1" x14ac:dyDescent="0.3">
      <c r="A50" s="54" t="s">
        <v>634</v>
      </c>
      <c r="B50" s="53" t="str">
        <f>+CAP_base!B50</f>
        <v>Ratio (ESCAP/TSAV/TSMAV) total (%)</v>
      </c>
      <c r="C50" s="71">
        <f>IF(C49=0,0,(C8+C13+C14)/C49)</f>
        <v>0</v>
      </c>
      <c r="D50" s="72">
        <f>IF(D49=0,0,(D8+D13+D14)/D49)</f>
        <v>0</v>
      </c>
      <c r="E50" s="72">
        <f>IF(E49=0,0,(E8+E13+E14)/E49)</f>
        <v>0</v>
      </c>
      <c r="F50" s="72">
        <f>IF(F49=0,0,(F8+F13+F14)/F49)</f>
        <v>0</v>
      </c>
      <c r="G50" s="72">
        <f t="shared" ref="G50:L50" si="10">IF(G49=0,0,(G8+G13+G14)/G49)</f>
        <v>0</v>
      </c>
      <c r="H50" s="71">
        <f t="shared" si="10"/>
        <v>0</v>
      </c>
      <c r="I50" s="72">
        <f t="shared" si="10"/>
        <v>0</v>
      </c>
      <c r="J50" s="72">
        <f t="shared" si="10"/>
        <v>0</v>
      </c>
      <c r="K50" s="72">
        <f t="shared" si="10"/>
        <v>0</v>
      </c>
      <c r="L50" s="73">
        <f t="shared" si="10"/>
        <v>0</v>
      </c>
      <c r="N50" s="53" t="str">
        <f>+CAP_base!B50</f>
        <v>Ratio (ESCAP/TSAV/TSMAV) total (%)</v>
      </c>
      <c r="O50" s="71">
        <f>C50-CAP_base!C50</f>
        <v>0</v>
      </c>
      <c r="P50" s="72">
        <f>D50-CAP_base!D50</f>
        <v>0</v>
      </c>
      <c r="Q50" s="72">
        <f>E50-CAP_base!E50</f>
        <v>0</v>
      </c>
      <c r="R50" s="72">
        <f>F50-CAP_base!F50</f>
        <v>0</v>
      </c>
      <c r="S50" s="72">
        <f>G50-CAP_base!G50</f>
        <v>0</v>
      </c>
      <c r="T50" s="71">
        <f>H50-CAP_base!H50</f>
        <v>0</v>
      </c>
      <c r="U50" s="72">
        <f>I50-CAP_base!I50</f>
        <v>0</v>
      </c>
      <c r="V50" s="72">
        <f>J50-CAP_base!J50</f>
        <v>0</v>
      </c>
      <c r="W50" s="72">
        <f>K50-CAP_base!K50</f>
        <v>0</v>
      </c>
      <c r="X50" s="73">
        <f>L50-CAP_base!L50</f>
        <v>0</v>
      </c>
    </row>
    <row r="51" spans="1:24" ht="31.2" customHeight="1" thickBot="1" x14ac:dyDescent="0.35">
      <c r="A51" s="54" t="s">
        <v>637</v>
      </c>
      <c r="B51" s="114" t="str">
        <f>+CAP_base!B51</f>
        <v>Ratio (ESCAP/TSAV/TSMAV) de base / du noyau de capital (%)</v>
      </c>
      <c r="C51" s="74">
        <f>IF(C49=0,0,(C9+0.7*C13+0.7*C14)/C49)</f>
        <v>0</v>
      </c>
      <c r="D51" s="75">
        <f>IF(D49=0,0,(D9+0.7*D13+0.7*D14)/D49)</f>
        <v>0</v>
      </c>
      <c r="E51" s="75">
        <f>IF(E49=0,0,(E9+0.7*E13+0.7*E14)/E49)</f>
        <v>0</v>
      </c>
      <c r="F51" s="75">
        <f>IF(F49=0,0,(F9+0.7*F13+0.7*F14)/F49)</f>
        <v>0</v>
      </c>
      <c r="G51" s="75">
        <f t="shared" ref="G51:L51" si="11">IF(G49=0,0,(G9+0.7*G13+0.7*G14)/G49)</f>
        <v>0</v>
      </c>
      <c r="H51" s="74">
        <f t="shared" si="11"/>
        <v>0</v>
      </c>
      <c r="I51" s="75">
        <f t="shared" si="11"/>
        <v>0</v>
      </c>
      <c r="J51" s="75">
        <f t="shared" si="11"/>
        <v>0</v>
      </c>
      <c r="K51" s="75">
        <f t="shared" si="11"/>
        <v>0</v>
      </c>
      <c r="L51" s="76">
        <f t="shared" si="11"/>
        <v>0</v>
      </c>
      <c r="N51" s="114" t="str">
        <f>+CAP_base!B51</f>
        <v>Ratio (ESCAP/TSAV/TSMAV) de base / du noyau de capital (%)</v>
      </c>
      <c r="O51" s="74">
        <f>C51-CAP_base!C51</f>
        <v>0</v>
      </c>
      <c r="P51" s="75">
        <f>D51-CAP_base!D51</f>
        <v>0</v>
      </c>
      <c r="Q51" s="75">
        <f>E51-CAP_base!E51</f>
        <v>0</v>
      </c>
      <c r="R51" s="75">
        <f>F51-CAP_base!F51</f>
        <v>0</v>
      </c>
      <c r="S51" s="75">
        <f>G51-CAP_base!G51</f>
        <v>0</v>
      </c>
      <c r="T51" s="74">
        <f>H51-CAP_base!H51</f>
        <v>0</v>
      </c>
      <c r="U51" s="75">
        <f>I51-CAP_base!I51</f>
        <v>0</v>
      </c>
      <c r="V51" s="75">
        <f>J51-CAP_base!J51</f>
        <v>0</v>
      </c>
      <c r="W51" s="75">
        <f>K51-CAP_base!K51</f>
        <v>0</v>
      </c>
      <c r="X51" s="76">
        <f>L51-CAP_base!L51</f>
        <v>0</v>
      </c>
    </row>
    <row r="52" spans="1:24" ht="21.75" customHeight="1" thickBot="1" x14ac:dyDescent="0.35">
      <c r="A52" s="148"/>
      <c r="B52" s="122"/>
      <c r="C52" s="246"/>
      <c r="D52" s="246"/>
      <c r="E52" s="246"/>
      <c r="F52" s="246"/>
      <c r="G52" s="246"/>
      <c r="H52" s="246"/>
      <c r="I52" s="246"/>
      <c r="J52" s="246"/>
      <c r="K52" s="246"/>
      <c r="L52" s="246"/>
      <c r="N52" s="122"/>
      <c r="O52" s="246"/>
      <c r="P52" s="246"/>
      <c r="Q52" s="246"/>
      <c r="R52" s="246"/>
      <c r="S52" s="246"/>
      <c r="T52" s="246"/>
      <c r="U52" s="246"/>
      <c r="V52" s="246"/>
      <c r="W52" s="246"/>
      <c r="X52" s="246"/>
    </row>
    <row r="53" spans="1:24" ht="36.6" x14ac:dyDescent="0.3">
      <c r="B53" s="103" t="str">
        <f>+CAP_base!B53</f>
        <v>Informations additionnelles
Ratios cibles et certaines composantes du capital disponible (1)
(en milliers de dollars ou en pourcentage)</v>
      </c>
      <c r="C53" s="115">
        <f>+C6</f>
        <v>2025</v>
      </c>
      <c r="D53" s="116">
        <f t="shared" ref="D53:L53" si="12">+D6</f>
        <v>2026</v>
      </c>
      <c r="E53" s="116">
        <f t="shared" si="12"/>
        <v>2027</v>
      </c>
      <c r="F53" s="116">
        <f t="shared" si="12"/>
        <v>2028</v>
      </c>
      <c r="G53" s="117">
        <f t="shared" si="12"/>
        <v>2029</v>
      </c>
      <c r="H53" s="118">
        <f t="shared" si="12"/>
        <v>2030</v>
      </c>
      <c r="I53" s="116">
        <f t="shared" si="12"/>
        <v>2031</v>
      </c>
      <c r="J53" s="116">
        <f t="shared" si="12"/>
        <v>2032</v>
      </c>
      <c r="K53" s="116">
        <f t="shared" si="12"/>
        <v>2033</v>
      </c>
      <c r="L53" s="117">
        <f t="shared" si="12"/>
        <v>2034</v>
      </c>
      <c r="N53" s="103" t="str">
        <f>+CAP_base!B53</f>
        <v>Informations additionnelles
Ratios cibles et certaines composantes du capital disponible (1)
(en milliers de dollars ou en pourcentage)</v>
      </c>
      <c r="O53" s="115">
        <f>C53-CAP_base!C55</f>
        <v>2025</v>
      </c>
      <c r="P53" s="116">
        <f>D53-CAP_base!D55</f>
        <v>2026</v>
      </c>
      <c r="Q53" s="116">
        <f>E53-CAP_base!E55</f>
        <v>2027</v>
      </c>
      <c r="R53" s="116">
        <f>F53-CAP_base!F55</f>
        <v>2028</v>
      </c>
      <c r="S53" s="117">
        <f>G53-CAP_base!G55</f>
        <v>2029</v>
      </c>
      <c r="T53" s="118">
        <f>H53-CAP_base!H55</f>
        <v>2030</v>
      </c>
      <c r="U53" s="116">
        <f>I53-CAP_base!I55</f>
        <v>2031</v>
      </c>
      <c r="V53" s="116">
        <f>J53-CAP_base!J55</f>
        <v>2032</v>
      </c>
      <c r="W53" s="116">
        <f>K53-CAP_base!K55</f>
        <v>2033</v>
      </c>
      <c r="X53" s="117">
        <f>L53-CAP_base!L55</f>
        <v>2034</v>
      </c>
    </row>
    <row r="54" spans="1:24" ht="9" customHeight="1" thickBot="1" x14ac:dyDescent="0.35">
      <c r="A54" s="7"/>
      <c r="B54" s="11"/>
      <c r="C54" s="248" t="s">
        <v>62</v>
      </c>
      <c r="D54" s="13" t="s">
        <v>63</v>
      </c>
      <c r="E54" s="13" t="s">
        <v>64</v>
      </c>
      <c r="F54" s="13" t="s">
        <v>65</v>
      </c>
      <c r="G54" s="14" t="s">
        <v>66</v>
      </c>
      <c r="H54" s="80" t="s">
        <v>67</v>
      </c>
      <c r="I54" s="81" t="s">
        <v>68</v>
      </c>
      <c r="J54" s="81" t="s">
        <v>69</v>
      </c>
      <c r="K54" s="81" t="s">
        <v>70</v>
      </c>
      <c r="L54" s="82" t="s">
        <v>71</v>
      </c>
      <c r="N54" s="239"/>
      <c r="O54" s="473" t="str">
        <f>O7</f>
        <v>71</v>
      </c>
      <c r="P54" s="473" t="str">
        <f t="shared" ref="P54:X54" si="13">P7</f>
        <v>72</v>
      </c>
      <c r="Q54" s="473" t="str">
        <f t="shared" si="13"/>
        <v>73</v>
      </c>
      <c r="R54" s="473" t="str">
        <f t="shared" si="13"/>
        <v>74</v>
      </c>
      <c r="S54" s="473" t="str">
        <f t="shared" si="13"/>
        <v>75</v>
      </c>
      <c r="T54" s="473" t="str">
        <f t="shared" si="13"/>
        <v>76</v>
      </c>
      <c r="U54" s="473" t="str">
        <f t="shared" si="13"/>
        <v>77</v>
      </c>
      <c r="V54" s="473" t="str">
        <f t="shared" si="13"/>
        <v>78</v>
      </c>
      <c r="W54" s="473" t="str">
        <f t="shared" si="13"/>
        <v>79</v>
      </c>
      <c r="X54" s="473" t="str">
        <f t="shared" si="13"/>
        <v>80</v>
      </c>
    </row>
    <row r="55" spans="1:24" ht="15" customHeight="1" x14ac:dyDescent="0.3">
      <c r="A55" s="54" t="s">
        <v>642</v>
      </c>
      <c r="B55" s="253" t="str">
        <f>+CAP_base!B55</f>
        <v>Ratio cible interne de capital total (%)</v>
      </c>
      <c r="C55" s="617">
        <f>+CAP_base!C55</f>
        <v>0</v>
      </c>
      <c r="D55" s="618">
        <f>+CAP_base!D55</f>
        <v>0</v>
      </c>
      <c r="E55" s="618">
        <f>+CAP_base!E55</f>
        <v>0</v>
      </c>
      <c r="F55" s="618">
        <f>+CAP_base!F55</f>
        <v>0</v>
      </c>
      <c r="G55" s="618">
        <f>+CAP_base!G55</f>
        <v>0</v>
      </c>
      <c r="H55" s="617">
        <f>+CAP_base!H55</f>
        <v>0</v>
      </c>
      <c r="I55" s="618">
        <f>+CAP_base!I55</f>
        <v>0</v>
      </c>
      <c r="J55" s="618">
        <f>+CAP_base!J55</f>
        <v>0</v>
      </c>
      <c r="K55" s="618">
        <f>+CAP_base!K55</f>
        <v>0</v>
      </c>
      <c r="L55" s="619">
        <f>+CAP_base!L55</f>
        <v>0</v>
      </c>
      <c r="N55" s="253" t="str">
        <f>+CAP_base!B55</f>
        <v>Ratio cible interne de capital total (%)</v>
      </c>
      <c r="O55" s="617">
        <f>C55-CAP_base!C55</f>
        <v>0</v>
      </c>
      <c r="P55" s="618">
        <f>D55-CAP_base!D55</f>
        <v>0</v>
      </c>
      <c r="Q55" s="618">
        <f>E55-CAP_base!E55</f>
        <v>0</v>
      </c>
      <c r="R55" s="618">
        <f>F55-CAP_base!F55</f>
        <v>0</v>
      </c>
      <c r="S55" s="618">
        <f>G55-CAP_base!G55</f>
        <v>0</v>
      </c>
      <c r="T55" s="617">
        <f>H55-CAP_base!H55</f>
        <v>0</v>
      </c>
      <c r="U55" s="618">
        <f>I55-CAP_base!I55</f>
        <v>0</v>
      </c>
      <c r="V55" s="618">
        <f>J55-CAP_base!J55</f>
        <v>0</v>
      </c>
      <c r="W55" s="618">
        <f>K55-CAP_base!K55</f>
        <v>0</v>
      </c>
      <c r="X55" s="619">
        <f>L55-CAP_base!L55</f>
        <v>0</v>
      </c>
    </row>
    <row r="56" spans="1:24" ht="15" customHeight="1" x14ac:dyDescent="0.3">
      <c r="A56" s="54" t="s">
        <v>645</v>
      </c>
      <c r="B56" s="254" t="str">
        <f>+CAP_base!B56</f>
        <v>Ratio cible interne de base / du noyau de capital (%)</v>
      </c>
      <c r="C56" s="620">
        <f>+CAP_base!C56</f>
        <v>0</v>
      </c>
      <c r="D56" s="621">
        <f>+CAP_base!D56</f>
        <v>0</v>
      </c>
      <c r="E56" s="621">
        <f>+CAP_base!E56</f>
        <v>0</v>
      </c>
      <c r="F56" s="621">
        <f>+CAP_base!F56</f>
        <v>0</v>
      </c>
      <c r="G56" s="621">
        <f>+CAP_base!G56</f>
        <v>0</v>
      </c>
      <c r="H56" s="620">
        <f>+CAP_base!H56</f>
        <v>0</v>
      </c>
      <c r="I56" s="621">
        <f>+CAP_base!I56</f>
        <v>0</v>
      </c>
      <c r="J56" s="621">
        <f>+CAP_base!J56</f>
        <v>0</v>
      </c>
      <c r="K56" s="621">
        <f>+CAP_base!K56</f>
        <v>0</v>
      </c>
      <c r="L56" s="622">
        <f>+CAP_base!L56</f>
        <v>0</v>
      </c>
      <c r="N56" s="254" t="str">
        <f>+CAP_base!B56</f>
        <v>Ratio cible interne de base / du noyau de capital (%)</v>
      </c>
      <c r="O56" s="620">
        <f>C56-CAP_base!C56</f>
        <v>0</v>
      </c>
      <c r="P56" s="621">
        <f>D56-CAP_base!D56</f>
        <v>0</v>
      </c>
      <c r="Q56" s="621">
        <f>E56-CAP_base!E56</f>
        <v>0</v>
      </c>
      <c r="R56" s="621">
        <f>F56-CAP_base!F56</f>
        <v>0</v>
      </c>
      <c r="S56" s="621">
        <f>G56-CAP_base!G56</f>
        <v>0</v>
      </c>
      <c r="T56" s="620">
        <f>H56-CAP_base!H56</f>
        <v>0</v>
      </c>
      <c r="U56" s="621">
        <f>I56-CAP_base!I56</f>
        <v>0</v>
      </c>
      <c r="V56" s="621">
        <f>J56-CAP_base!J56</f>
        <v>0</v>
      </c>
      <c r="W56" s="621">
        <f>K56-CAP_base!K56</f>
        <v>0</v>
      </c>
      <c r="X56" s="622">
        <f>L56-CAP_base!L56</f>
        <v>0</v>
      </c>
    </row>
    <row r="57" spans="1:24" ht="15" customHeight="1" x14ac:dyDescent="0.3">
      <c r="A57" s="54" t="s">
        <v>648</v>
      </c>
      <c r="B57" s="254" t="str">
        <f>+CAP_base!B57</f>
        <v>Ratio cible opérationnel total (%)</v>
      </c>
      <c r="C57" s="620">
        <f>+CAP_base!C57</f>
        <v>0</v>
      </c>
      <c r="D57" s="621">
        <f>+CAP_base!D57</f>
        <v>0</v>
      </c>
      <c r="E57" s="621">
        <f>+CAP_base!E57</f>
        <v>0</v>
      </c>
      <c r="F57" s="621">
        <f>+CAP_base!F57</f>
        <v>0</v>
      </c>
      <c r="G57" s="621">
        <f>+CAP_base!G57</f>
        <v>0</v>
      </c>
      <c r="H57" s="620">
        <f>+CAP_base!H57</f>
        <v>0</v>
      </c>
      <c r="I57" s="621">
        <f>+CAP_base!I57</f>
        <v>0</v>
      </c>
      <c r="J57" s="621">
        <f>+CAP_base!J57</f>
        <v>0</v>
      </c>
      <c r="K57" s="621">
        <f>+CAP_base!K57</f>
        <v>0</v>
      </c>
      <c r="L57" s="622">
        <f>+CAP_base!L57</f>
        <v>0</v>
      </c>
      <c r="N57" s="254" t="str">
        <f>+CAP_base!B57</f>
        <v>Ratio cible opérationnel total (%)</v>
      </c>
      <c r="O57" s="620">
        <f>C57-CAP_base!C57</f>
        <v>0</v>
      </c>
      <c r="P57" s="621">
        <f>D57-CAP_base!D57</f>
        <v>0</v>
      </c>
      <c r="Q57" s="621">
        <f>E57-CAP_base!E57</f>
        <v>0</v>
      </c>
      <c r="R57" s="621">
        <f>F57-CAP_base!F57</f>
        <v>0</v>
      </c>
      <c r="S57" s="621">
        <f>G57-CAP_base!G57</f>
        <v>0</v>
      </c>
      <c r="T57" s="620">
        <f>H57-CAP_base!H57</f>
        <v>0</v>
      </c>
      <c r="U57" s="621">
        <f>I57-CAP_base!I57</f>
        <v>0</v>
      </c>
      <c r="V57" s="621">
        <f>J57-CAP_base!J57</f>
        <v>0</v>
      </c>
      <c r="W57" s="621">
        <f>K57-CAP_base!K57</f>
        <v>0</v>
      </c>
      <c r="X57" s="622">
        <f>L57-CAP_base!L57</f>
        <v>0</v>
      </c>
    </row>
    <row r="58" spans="1:24" ht="15" customHeight="1" x14ac:dyDescent="0.3">
      <c r="A58" s="54" t="s">
        <v>651</v>
      </c>
      <c r="B58" s="176" t="str">
        <f>+CAP_base!B58</f>
        <v>Ratio cible opérationnel de base / du noyau de capital (%)</v>
      </c>
      <c r="C58" s="620">
        <f>+CAP_base!C58</f>
        <v>0</v>
      </c>
      <c r="D58" s="621">
        <f>+CAP_base!D58</f>
        <v>0</v>
      </c>
      <c r="E58" s="621">
        <f>+CAP_base!E58</f>
        <v>0</v>
      </c>
      <c r="F58" s="621">
        <f>+CAP_base!F58</f>
        <v>0</v>
      </c>
      <c r="G58" s="621">
        <f>+CAP_base!G58</f>
        <v>0</v>
      </c>
      <c r="H58" s="620">
        <f>+CAP_base!H58</f>
        <v>0</v>
      </c>
      <c r="I58" s="621">
        <f>+CAP_base!I58</f>
        <v>0</v>
      </c>
      <c r="J58" s="621">
        <f>+CAP_base!J58</f>
        <v>0</v>
      </c>
      <c r="K58" s="621">
        <f>+CAP_base!K58</f>
        <v>0</v>
      </c>
      <c r="L58" s="622">
        <f>+CAP_base!L58</f>
        <v>0</v>
      </c>
      <c r="N58" s="176" t="str">
        <f>+CAP_base!B58</f>
        <v>Ratio cible opérationnel de base / du noyau de capital (%)</v>
      </c>
      <c r="O58" s="620">
        <f>C58-CAP_base!C58</f>
        <v>0</v>
      </c>
      <c r="P58" s="621">
        <f>D58-CAP_base!D58</f>
        <v>0</v>
      </c>
      <c r="Q58" s="621">
        <f>E58-CAP_base!E58</f>
        <v>0</v>
      </c>
      <c r="R58" s="621">
        <f>F58-CAP_base!F58</f>
        <v>0</v>
      </c>
      <c r="S58" s="621">
        <f>G58-CAP_base!G58</f>
        <v>0</v>
      </c>
      <c r="T58" s="620">
        <f>H58-CAP_base!H58</f>
        <v>0</v>
      </c>
      <c r="U58" s="621">
        <f>I58-CAP_base!I58</f>
        <v>0</v>
      </c>
      <c r="V58" s="621">
        <f>J58-CAP_base!J58</f>
        <v>0</v>
      </c>
      <c r="W58" s="621">
        <f>K58-CAP_base!K58</f>
        <v>0</v>
      </c>
      <c r="X58" s="622">
        <f>L58-CAP_base!L58</f>
        <v>0</v>
      </c>
    </row>
    <row r="59" spans="1:24" ht="46.95" customHeight="1" x14ac:dyDescent="0.3">
      <c r="A59" s="54" t="s">
        <v>654</v>
      </c>
      <c r="B59" s="131" t="str">
        <f>+CAP_base!B59</f>
        <v>ESCAP/TSAV uniquement : Marges sur services contractuels présentées comme passif moins marges sur services contractuels présentées comme actif (sauf celles liées aux contrats de fonds distincts) - incluses dans l'ajustement de l'avoir aux fins de l'ESCAP / incluses dans les bénéfices non répartis ajustés aux fins du TSAV (1)</v>
      </c>
      <c r="C59" s="578"/>
      <c r="D59" s="579"/>
      <c r="E59" s="579"/>
      <c r="F59" s="579"/>
      <c r="G59" s="579"/>
      <c r="H59" s="578"/>
      <c r="I59" s="579"/>
      <c r="J59" s="579"/>
      <c r="K59" s="579"/>
      <c r="L59" s="580"/>
      <c r="N59" s="131" t="str">
        <f>+CAP_base!B59</f>
        <v>ESCAP/TSAV uniquement : Marges sur services contractuels présentées comme passif moins marges sur services contractuels présentées comme actif (sauf celles liées aux contrats de fonds distincts) - incluses dans l'ajustement de l'avoir aux fins de l'ESCAP / incluses dans les bénéfices non répartis ajustés aux fins du TSAV (1)</v>
      </c>
      <c r="O59" s="578">
        <f>C59-CAP_base!C59</f>
        <v>0</v>
      </c>
      <c r="P59" s="579">
        <f>D59-CAP_base!D59</f>
        <v>0</v>
      </c>
      <c r="Q59" s="579">
        <f>E59-CAP_base!E59</f>
        <v>0</v>
      </c>
      <c r="R59" s="579">
        <f>F59-CAP_base!F59</f>
        <v>0</v>
      </c>
      <c r="S59" s="579">
        <f>G59-CAP_base!G59</f>
        <v>0</v>
      </c>
      <c r="T59" s="578">
        <f>H59-CAP_base!H59</f>
        <v>0</v>
      </c>
      <c r="U59" s="579">
        <f>I59-CAP_base!I59</f>
        <v>0</v>
      </c>
      <c r="V59" s="579">
        <f>J59-CAP_base!J59</f>
        <v>0</v>
      </c>
      <c r="W59" s="579">
        <f>K59-CAP_base!K59</f>
        <v>0</v>
      </c>
      <c r="X59" s="580">
        <f>L59-CAP_base!L59</f>
        <v>0</v>
      </c>
    </row>
    <row r="60" spans="1:24" ht="15" customHeight="1" x14ac:dyDescent="0.3">
      <c r="A60" s="54" t="s">
        <v>657</v>
      </c>
      <c r="B60" s="120" t="str">
        <f>+CAP_base!B60</f>
        <v>ESCAP/TSAV uniquement : Déductions du capital (brut) de catégorie 1 (1)</v>
      </c>
      <c r="C60" s="578"/>
      <c r="D60" s="579"/>
      <c r="E60" s="579"/>
      <c r="F60" s="579"/>
      <c r="G60" s="579"/>
      <c r="H60" s="578"/>
      <c r="I60" s="579"/>
      <c r="J60" s="579"/>
      <c r="K60" s="579"/>
      <c r="L60" s="580"/>
      <c r="N60" s="120" t="str">
        <f>+CAP_base!B60</f>
        <v>ESCAP/TSAV uniquement : Déductions du capital (brut) de catégorie 1 (1)</v>
      </c>
      <c r="O60" s="578">
        <f>C60-CAP_base!C60</f>
        <v>0</v>
      </c>
      <c r="P60" s="579">
        <f>D60-CAP_base!D60</f>
        <v>0</v>
      </c>
      <c r="Q60" s="579">
        <f>E60-CAP_base!E60</f>
        <v>0</v>
      </c>
      <c r="R60" s="579">
        <f>F60-CAP_base!F60</f>
        <v>0</v>
      </c>
      <c r="S60" s="579">
        <f>G60-CAP_base!G60</f>
        <v>0</v>
      </c>
      <c r="T60" s="578">
        <f>H60-CAP_base!H60</f>
        <v>0</v>
      </c>
      <c r="U60" s="579">
        <f>I60-CAP_base!I60</f>
        <v>0</v>
      </c>
      <c r="V60" s="579">
        <f>J60-CAP_base!J60</f>
        <v>0</v>
      </c>
      <c r="W60" s="579">
        <f>K60-CAP_base!K60</f>
        <v>0</v>
      </c>
      <c r="X60" s="580">
        <f>L60-CAP_base!L60</f>
        <v>0</v>
      </c>
    </row>
    <row r="61" spans="1:24" ht="28.2" customHeight="1" x14ac:dyDescent="0.3">
      <c r="A61" s="54" t="s">
        <v>660</v>
      </c>
      <c r="B61" s="255" t="str">
        <f>+CAP_base!B61</f>
        <v xml:space="preserve"> ESCAP/TSAV uniquement : Passifs négatifs - inclus dans les déductions du Capital (brut) de catégorie 1 (1)</v>
      </c>
      <c r="C61" s="548"/>
      <c r="D61" s="549"/>
      <c r="E61" s="549"/>
      <c r="F61" s="549"/>
      <c r="G61" s="549"/>
      <c r="H61" s="548"/>
      <c r="I61" s="549"/>
      <c r="J61" s="549"/>
      <c r="K61" s="549"/>
      <c r="L61" s="550"/>
      <c r="N61" s="256" t="str">
        <f>+CAP_base!B61</f>
        <v xml:space="preserve"> ESCAP/TSAV uniquement : Passifs négatifs - inclus dans les déductions du Capital (brut) de catégorie 1 (1)</v>
      </c>
      <c r="O61" s="548">
        <f>C61-CAP_base!C61</f>
        <v>0</v>
      </c>
      <c r="P61" s="549">
        <f>D61-CAP_base!D61</f>
        <v>0</v>
      </c>
      <c r="Q61" s="549">
        <f>E61-CAP_base!E61</f>
        <v>0</v>
      </c>
      <c r="R61" s="549">
        <f>F61-CAP_base!F61</f>
        <v>0</v>
      </c>
      <c r="S61" s="549">
        <f>G61-CAP_base!G61</f>
        <v>0</v>
      </c>
      <c r="T61" s="548">
        <f>H61-CAP_base!H61</f>
        <v>0</v>
      </c>
      <c r="U61" s="549">
        <f>I61-CAP_base!I61</f>
        <v>0</v>
      </c>
      <c r="V61" s="549">
        <f>J61-CAP_base!J61</f>
        <v>0</v>
      </c>
      <c r="W61" s="549">
        <f>K61-CAP_base!K61</f>
        <v>0</v>
      </c>
      <c r="X61" s="550">
        <f>L61-CAP_base!L61</f>
        <v>0</v>
      </c>
    </row>
    <row r="62" spans="1:24" ht="28.2" customHeight="1" x14ac:dyDescent="0.3">
      <c r="A62" s="54" t="s">
        <v>663</v>
      </c>
      <c r="B62" s="257" t="str">
        <f>+CAP_base!B62</f>
        <v>ESCAP/TSAV uniquement : Écarts d'acquisition - inclus dans les déductions du Capital (brut) de catégorie 1 (1)</v>
      </c>
      <c r="C62" s="569"/>
      <c r="D62" s="570"/>
      <c r="E62" s="570"/>
      <c r="F62" s="570"/>
      <c r="G62" s="570"/>
      <c r="H62" s="569"/>
      <c r="I62" s="570"/>
      <c r="J62" s="570"/>
      <c r="K62" s="570"/>
      <c r="L62" s="571"/>
      <c r="N62" s="258" t="str">
        <f>+CAP_base!B62</f>
        <v>ESCAP/TSAV uniquement : Écarts d'acquisition - inclus dans les déductions du Capital (brut) de catégorie 1 (1)</v>
      </c>
      <c r="O62" s="569">
        <f>C62-CAP_base!C62</f>
        <v>0</v>
      </c>
      <c r="P62" s="570">
        <f>D62-CAP_base!D62</f>
        <v>0</v>
      </c>
      <c r="Q62" s="570">
        <f>E62-CAP_base!E62</f>
        <v>0</v>
      </c>
      <c r="R62" s="570">
        <f>F62-CAP_base!F62</f>
        <v>0</v>
      </c>
      <c r="S62" s="570">
        <f>G62-CAP_base!G62</f>
        <v>0</v>
      </c>
      <c r="T62" s="569">
        <f>H62-CAP_base!H62</f>
        <v>0</v>
      </c>
      <c r="U62" s="570">
        <f>I62-CAP_base!I62</f>
        <v>0</v>
      </c>
      <c r="V62" s="570">
        <f>J62-CAP_base!J62</f>
        <v>0</v>
      </c>
      <c r="W62" s="570">
        <f>K62-CAP_base!K62</f>
        <v>0</v>
      </c>
      <c r="X62" s="571">
        <f>L62-CAP_base!L62</f>
        <v>0</v>
      </c>
    </row>
    <row r="63" spans="1:24" ht="28.2" customHeight="1" x14ac:dyDescent="0.3">
      <c r="A63" s="54" t="s">
        <v>666</v>
      </c>
      <c r="B63" s="257" t="str">
        <f>+CAP_base!B63</f>
        <v>ESCAP/TSAV uniquement :Autres actifs incorporels (incluant ceux liés aux logiciels) - inclus dans les déductions du Capital (brut) de catégorie (1)</v>
      </c>
      <c r="C63" s="569"/>
      <c r="D63" s="570"/>
      <c r="E63" s="570"/>
      <c r="F63" s="570"/>
      <c r="G63" s="570"/>
      <c r="H63" s="569"/>
      <c r="I63" s="570"/>
      <c r="J63" s="570"/>
      <c r="K63" s="570"/>
      <c r="L63" s="571"/>
      <c r="N63" s="257" t="str">
        <f>+CAP_base!B63</f>
        <v>ESCAP/TSAV uniquement :Autres actifs incorporels (incluant ceux liés aux logiciels) - inclus dans les déductions du Capital (brut) de catégorie (1)</v>
      </c>
      <c r="O63" s="569">
        <f>C63-CAP_base!C63</f>
        <v>0</v>
      </c>
      <c r="P63" s="570">
        <f>D63-CAP_base!D63</f>
        <v>0</v>
      </c>
      <c r="Q63" s="570">
        <f>E63-CAP_base!E63</f>
        <v>0</v>
      </c>
      <c r="R63" s="570">
        <f>F63-CAP_base!F63</f>
        <v>0</v>
      </c>
      <c r="S63" s="570">
        <f>G63-CAP_base!G63</f>
        <v>0</v>
      </c>
      <c r="T63" s="569">
        <f>H63-CAP_base!H63</f>
        <v>0</v>
      </c>
      <c r="U63" s="570">
        <f>I63-CAP_base!I63</f>
        <v>0</v>
      </c>
      <c r="V63" s="570">
        <f>J63-CAP_base!J63</f>
        <v>0</v>
      </c>
      <c r="W63" s="570">
        <f>K63-CAP_base!K63</f>
        <v>0</v>
      </c>
      <c r="X63" s="571">
        <f>L63-CAP_base!L63</f>
        <v>0</v>
      </c>
    </row>
    <row r="64" spans="1:24" ht="15" customHeight="1" x14ac:dyDescent="0.3">
      <c r="A64" s="54" t="s">
        <v>304</v>
      </c>
      <c r="B64" s="120" t="str">
        <f>+CAP_base!B64</f>
        <v>ESCAP/TSAV uniquement : Déductions du Capital (brut) de catégorie 2 (1)</v>
      </c>
      <c r="C64" s="578"/>
      <c r="D64" s="579"/>
      <c r="E64" s="579"/>
      <c r="F64" s="579"/>
      <c r="G64" s="579"/>
      <c r="H64" s="578"/>
      <c r="I64" s="579"/>
      <c r="J64" s="579"/>
      <c r="K64" s="579"/>
      <c r="L64" s="580"/>
      <c r="N64" s="120" t="str">
        <f>+CAP_base!B64</f>
        <v>ESCAP/TSAV uniquement : Déductions du Capital (brut) de catégorie 2 (1)</v>
      </c>
      <c r="O64" s="578">
        <f>C64-CAP_base!C64</f>
        <v>0</v>
      </c>
      <c r="P64" s="579">
        <f>D64-CAP_base!D64</f>
        <v>0</v>
      </c>
      <c r="Q64" s="579">
        <f>E64-CAP_base!E64</f>
        <v>0</v>
      </c>
      <c r="R64" s="579">
        <f>F64-CAP_base!F64</f>
        <v>0</v>
      </c>
      <c r="S64" s="579">
        <f>G64-CAP_base!G64</f>
        <v>0</v>
      </c>
      <c r="T64" s="578">
        <f>H64-CAP_base!H64</f>
        <v>0</v>
      </c>
      <c r="U64" s="579">
        <f>I64-CAP_base!I64</f>
        <v>0</v>
      </c>
      <c r="V64" s="579">
        <f>J64-CAP_base!J64</f>
        <v>0</v>
      </c>
      <c r="W64" s="579">
        <f>K64-CAP_base!K64</f>
        <v>0</v>
      </c>
      <c r="X64" s="580">
        <f>L64-CAP_base!L64</f>
        <v>0</v>
      </c>
    </row>
    <row r="65" spans="1:24" ht="51" customHeight="1" x14ac:dyDescent="0.3">
      <c r="A65" s="54" t="s">
        <v>671</v>
      </c>
      <c r="B65" s="121" t="str">
        <f>+CAP_base!B65</f>
        <v>ESCAP/TSAV uniquement : Montant d’ajustement pour amortir l’impact de la période courante sur le Capital disponible lié aux passifs (actifs) nets au titre des régimes de retraite à prestations définies - inclus dans les éléments de capital de catégorie 2, autres que des instruments de capital (1)</v>
      </c>
      <c r="C65" s="548"/>
      <c r="D65" s="549"/>
      <c r="E65" s="549"/>
      <c r="F65" s="549"/>
      <c r="G65" s="549"/>
      <c r="H65" s="548"/>
      <c r="I65" s="549"/>
      <c r="J65" s="549"/>
      <c r="K65" s="549"/>
      <c r="L65" s="550"/>
      <c r="N65" s="121" t="str">
        <f>+CAP_base!B65</f>
        <v>ESCAP/TSAV uniquement : Montant d’ajustement pour amortir l’impact de la période courante sur le Capital disponible lié aux passifs (actifs) nets au titre des régimes de retraite à prestations définies - inclus dans les éléments de capital de catégorie 2, autres que des instruments de capital (1)</v>
      </c>
      <c r="O65" s="548">
        <f>C65-CAP_base!C65</f>
        <v>0</v>
      </c>
      <c r="P65" s="549">
        <f>D65-CAP_base!D65</f>
        <v>0</v>
      </c>
      <c r="Q65" s="549">
        <f>E65-CAP_base!E65</f>
        <v>0</v>
      </c>
      <c r="R65" s="549">
        <f>F65-CAP_base!F65</f>
        <v>0</v>
      </c>
      <c r="S65" s="549">
        <f>G65-CAP_base!G65</f>
        <v>0</v>
      </c>
      <c r="T65" s="548">
        <f>H65-CAP_base!H65</f>
        <v>0</v>
      </c>
      <c r="U65" s="549">
        <f>I65-CAP_base!I65</f>
        <v>0</v>
      </c>
      <c r="V65" s="549">
        <f>J65-CAP_base!J65</f>
        <v>0</v>
      </c>
      <c r="W65" s="549">
        <f>K65-CAP_base!K65</f>
        <v>0</v>
      </c>
      <c r="X65" s="550">
        <f>L65-CAP_base!L65</f>
        <v>0</v>
      </c>
    </row>
    <row r="66" spans="1:24" ht="36.6" x14ac:dyDescent="0.3">
      <c r="A66" s="54" t="s">
        <v>674</v>
      </c>
      <c r="B66" s="252" t="str">
        <f>+CAP_base!B66</f>
        <v>ESCAP/TSAV uniquement : Actions privilégiées et dettes subordonnées admissibles (données 2020010020 + 2020010030) - inclus dans les instruments de capital de catégorie 2 (1)</v>
      </c>
      <c r="C66" s="548"/>
      <c r="D66" s="549"/>
      <c r="E66" s="549"/>
      <c r="F66" s="549"/>
      <c r="G66" s="549"/>
      <c r="H66" s="548"/>
      <c r="I66" s="549"/>
      <c r="J66" s="549"/>
      <c r="K66" s="549"/>
      <c r="L66" s="550"/>
      <c r="N66" s="252" t="str">
        <f>+CAP_base!B66</f>
        <v>ESCAP/TSAV uniquement : Actions privilégiées et dettes subordonnées admissibles (données 2020010020 + 2020010030) - inclus dans les instruments de capital de catégorie 2 (1)</v>
      </c>
      <c r="O66" s="548">
        <f>C66-CAP_base!C66</f>
        <v>0</v>
      </c>
      <c r="P66" s="549">
        <f>D66-CAP_base!D66</f>
        <v>0</v>
      </c>
      <c r="Q66" s="549">
        <f>E66-CAP_base!E66</f>
        <v>0</v>
      </c>
      <c r="R66" s="549">
        <f>F66-CAP_base!F66</f>
        <v>0</v>
      </c>
      <c r="S66" s="549">
        <f>G66-CAP_base!G66</f>
        <v>0</v>
      </c>
      <c r="T66" s="548">
        <f>H66-CAP_base!H66</f>
        <v>0</v>
      </c>
      <c r="U66" s="549">
        <f>I66-CAP_base!I66</f>
        <v>0</v>
      </c>
      <c r="V66" s="549">
        <f>J66-CAP_base!J66</f>
        <v>0</v>
      </c>
      <c r="W66" s="549">
        <f>K66-CAP_base!K66</f>
        <v>0</v>
      </c>
      <c r="X66" s="550">
        <f>L66-CAP_base!L66</f>
        <v>0</v>
      </c>
    </row>
    <row r="67" spans="1:24" ht="34.200000000000003" customHeight="1" thickBot="1" x14ac:dyDescent="0.35">
      <c r="A67" s="54" t="s">
        <v>307</v>
      </c>
      <c r="B67" s="138" t="str">
        <f>+CAP_base!B67</f>
        <v>ESCAP/TSAV uniquement - Moins : Cumul des amortissements aux fins de suffisance du capital (donnée 2020010040) - inclus dans les instruments de capital de catégorie 2 (1)</v>
      </c>
      <c r="C67" s="614"/>
      <c r="D67" s="615"/>
      <c r="E67" s="615"/>
      <c r="F67" s="615"/>
      <c r="G67" s="615"/>
      <c r="H67" s="614"/>
      <c r="I67" s="615"/>
      <c r="J67" s="615"/>
      <c r="K67" s="615"/>
      <c r="L67" s="616"/>
      <c r="N67" s="138" t="str">
        <f>+CAP_base!B67</f>
        <v>ESCAP/TSAV uniquement - Moins : Cumul des amortissements aux fins de suffisance du capital (donnée 2020010040) - inclus dans les instruments de capital de catégorie 2 (1)</v>
      </c>
      <c r="O67" s="614">
        <f>C67-CAP_base!C67</f>
        <v>0</v>
      </c>
      <c r="P67" s="615">
        <f>D67-CAP_base!D67</f>
        <v>0</v>
      </c>
      <c r="Q67" s="615">
        <f>E67-CAP_base!E67</f>
        <v>0</v>
      </c>
      <c r="R67" s="615">
        <f>F67-CAP_base!F67</f>
        <v>0</v>
      </c>
      <c r="S67" s="615">
        <f>G67-CAP_base!G67</f>
        <v>0</v>
      </c>
      <c r="T67" s="614">
        <f>H67-CAP_base!H67</f>
        <v>0</v>
      </c>
      <c r="U67" s="615">
        <f>I67-CAP_base!I67</f>
        <v>0</v>
      </c>
      <c r="V67" s="615">
        <f>J67-CAP_base!J67</f>
        <v>0</v>
      </c>
      <c r="W67" s="615">
        <f>K67-CAP_base!K67</f>
        <v>0</v>
      </c>
      <c r="X67" s="616">
        <f>L67-CAP_base!L67</f>
        <v>0</v>
      </c>
    </row>
    <row r="68" spans="1:24" ht="15" thickBot="1" x14ac:dyDescent="0.35">
      <c r="B68" s="183" t="str">
        <f>+CAP_base!B68</f>
        <v>(1) Ces montants doivent être inscrits à zéro s'ils sont nuls ou ne s'appliquent pas.</v>
      </c>
      <c r="N68" s="83" t="str">
        <f>+CAP_base!B68</f>
        <v>(1) Ces montants doivent être inscrits à zéro s'ils sont nuls ou ne s'appliquent pas.</v>
      </c>
    </row>
  </sheetData>
  <sheetProtection algorithmName="SHA-512" hashValue="e92FRYcKLD2VgkiknBDIxnrkX/y5juAXdJy9tgteEc52KGYTXOHdlbPJgo5pC7NdzYlA1PRykuDrbte5Txkllg==" saltValue="naiLmKKW9A0iSyngcXwFXw==" spinCount="100000" sheet="1" objects="1" scenarios="1" formatColumns="0" formatRows="0"/>
  <mergeCells count="11">
    <mergeCell ref="A2:A3"/>
    <mergeCell ref="H1:L1"/>
    <mergeCell ref="T1:X1"/>
    <mergeCell ref="B5:B6"/>
    <mergeCell ref="N5:N6"/>
    <mergeCell ref="C5:L5"/>
    <mergeCell ref="O5:X5"/>
    <mergeCell ref="D2:L3"/>
    <mergeCell ref="P2:X3"/>
    <mergeCell ref="F4:L4"/>
    <mergeCell ref="D4:E4"/>
  </mergeCells>
  <printOptions horizontalCentered="1"/>
  <pageMargins left="0.15748031496063" right="0.27559055118110198" top="0.74803149606299202" bottom="0.39370078740157499" header="0.31496062992126" footer="0.15748031496063"/>
  <pageSetup scale="56" orientation="portrait" r:id="rId1"/>
  <headerFooter>
    <oddFooter>&amp;LAutorité des marchés financiers&amp;CCAP - Scn #1&amp;R&amp;P</oddFooter>
  </headerFooter>
  <colBreaks count="1" manualBreakCount="1">
    <brk id="13" max="6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D68"/>
  <sheetViews>
    <sheetView zoomScale="85" zoomScaleNormal="85" zoomScaleSheetLayoutView="100" workbookViewId="0">
      <selection activeCell="D10" sqref="D10"/>
    </sheetView>
  </sheetViews>
  <sheetFormatPr baseColWidth="10" defaultColWidth="0" defaultRowHeight="14.4" x14ac:dyDescent="0.3"/>
  <cols>
    <col min="1" max="1" width="4" customWidth="1"/>
    <col min="2" max="2" width="61.44140625" customWidth="1"/>
    <col min="3" max="12" width="11.44140625" customWidth="1"/>
    <col min="13" max="13" width="2" customWidth="1"/>
    <col min="14" max="14" width="61.33203125" customWidth="1"/>
    <col min="15" max="24" width="11.44140625" style="262" customWidth="1"/>
    <col min="25" max="25" width="2.6640625" style="262" customWidth="1"/>
    <col min="26" max="26" width="34.109375" style="262" bestFit="1" customWidth="1"/>
    <col min="27" max="27" width="30.109375" style="262" hidden="1" customWidth="1"/>
    <col min="28" max="28" width="29.88671875" style="262" hidden="1" customWidth="1"/>
    <col min="29" max="29" width="27.5546875" style="262" hidden="1" customWidth="1"/>
    <col min="30" max="30" width="15.44140625" style="262" hidden="1" customWidth="1"/>
    <col min="31" max="16384" width="11.44140625" style="262" hidden="1"/>
  </cols>
  <sheetData>
    <row r="1" spans="1:24" ht="15" thickBot="1" x14ac:dyDescent="0.35">
      <c r="A1" s="3" t="s">
        <v>27</v>
      </c>
      <c r="B1" s="2" t="str">
        <f>+CAP_base!B1</f>
        <v>Résumé des indicateurs financiers (suite)</v>
      </c>
      <c r="C1" s="1"/>
      <c r="D1" s="4" t="s">
        <v>28</v>
      </c>
      <c r="F1" s="4" t="s">
        <v>29</v>
      </c>
      <c r="G1" s="230" t="str">
        <f>+CAP_base!G1</f>
        <v>Assureur :</v>
      </c>
      <c r="H1" s="760" t="str">
        <f>IF(+LEFT(Instructions!$C$33,3)="","",Instructions!$C$33)</f>
        <v/>
      </c>
      <c r="I1" s="760"/>
      <c r="J1" s="760"/>
      <c r="K1" s="760"/>
      <c r="L1" s="761"/>
      <c r="N1" s="2" t="str">
        <f>CAP_base!B1</f>
        <v>Résumé des indicateurs financiers (suite)</v>
      </c>
      <c r="O1" s="260"/>
      <c r="P1" s="261" t="s">
        <v>312</v>
      </c>
      <c r="Q1" s="410"/>
      <c r="S1" s="263" t="s">
        <v>51</v>
      </c>
      <c r="T1" s="736" t="str">
        <f>IF(+LEFT(Instructions!$C$33,3)="","",Instructions!$C$33)</f>
        <v/>
      </c>
      <c r="U1" s="736"/>
      <c r="V1" s="736"/>
      <c r="W1" s="736"/>
      <c r="X1" s="764"/>
    </row>
    <row r="2" spans="1:24" ht="15" customHeight="1" x14ac:dyDescent="0.3">
      <c r="A2" s="830" t="s">
        <v>30</v>
      </c>
      <c r="C2" s="534" t="str">
        <f>+ESF_scn2!C2</f>
        <v>Description du scénario défavorable #2 :</v>
      </c>
      <c r="D2" s="820" t="str">
        <f>IF(+ESF_scn2!D1:L3="","",+ESF_scn2!D1:L3)</f>
        <v/>
      </c>
      <c r="E2" s="821"/>
      <c r="F2" s="821"/>
      <c r="G2" s="821"/>
      <c r="H2" s="821"/>
      <c r="I2" s="821"/>
      <c r="J2" s="821"/>
      <c r="K2" s="821"/>
      <c r="L2" s="822"/>
      <c r="P2" s="810" t="str">
        <f>+ESF_scn2!P2</f>
        <v>Scénario #2 moins scénario de base</v>
      </c>
      <c r="Q2" s="811"/>
      <c r="R2" s="811"/>
      <c r="S2" s="811"/>
      <c r="T2" s="811"/>
      <c r="U2" s="811"/>
      <c r="V2" s="811"/>
      <c r="W2" s="811"/>
      <c r="X2" s="812"/>
    </row>
    <row r="3" spans="1:24" ht="15" thickBot="1" x14ac:dyDescent="0.35">
      <c r="A3" s="831"/>
      <c r="D3" s="823"/>
      <c r="E3" s="824"/>
      <c r="F3" s="824"/>
      <c r="G3" s="824"/>
      <c r="H3" s="824"/>
      <c r="I3" s="824"/>
      <c r="J3" s="824"/>
      <c r="K3" s="824"/>
      <c r="L3" s="825"/>
      <c r="P3" s="813"/>
      <c r="Q3" s="814"/>
      <c r="R3" s="814"/>
      <c r="S3" s="814"/>
      <c r="T3" s="814"/>
      <c r="U3" s="814"/>
      <c r="V3" s="814"/>
      <c r="W3" s="814"/>
      <c r="X3" s="815"/>
    </row>
    <row r="4" spans="1:24" ht="15.75" customHeight="1" thickBot="1" x14ac:dyDescent="0.35">
      <c r="A4" s="54" t="s">
        <v>35</v>
      </c>
      <c r="D4" s="790" t="str">
        <f>+ESF_scn2!C4</f>
        <v>Type de scénario :</v>
      </c>
      <c r="E4" s="790"/>
      <c r="F4" s="843" t="str">
        <f>+ESF_scn2!F4</f>
        <v>Scénario de solvabilité (le 2e ayant le plus d'impact sur les capitaux propres)</v>
      </c>
      <c r="G4" s="844"/>
      <c r="H4" s="844"/>
      <c r="I4" s="844"/>
      <c r="J4" s="844"/>
      <c r="K4" s="844"/>
      <c r="L4" s="845"/>
      <c r="P4" s="376"/>
      <c r="Q4" s="411"/>
      <c r="R4" s="411"/>
      <c r="S4" s="411"/>
      <c r="T4" s="411"/>
      <c r="U4" s="411"/>
      <c r="V4" s="411"/>
      <c r="W4" s="411"/>
      <c r="X4" s="411"/>
    </row>
    <row r="5" spans="1:24" ht="15.75" customHeight="1" x14ac:dyDescent="0.3">
      <c r="B5" s="762" t="str">
        <f>+CAP_base!B5</f>
        <v>Exigences de suffisance du capital en assurance de personnes (ESCAP)
/ Test de suffisance du capital des société d'assurance-vie (TSAV/TSMAV)
(en milliers de dollars ou en pourcentage)</v>
      </c>
      <c r="C5" s="773" t="str">
        <f>+CAP_base!C5</f>
        <v>Projeté</v>
      </c>
      <c r="D5" s="768"/>
      <c r="E5" s="768"/>
      <c r="F5" s="768"/>
      <c r="G5" s="768"/>
      <c r="H5" s="768"/>
      <c r="I5" s="768"/>
      <c r="J5" s="768"/>
      <c r="K5" s="768"/>
      <c r="L5" s="769"/>
      <c r="N5" s="762" t="str">
        <f>+CAP_base!B5</f>
        <v>Exigences de suffisance du capital en assurance de personnes (ESCAP)
/ Test de suffisance du capital des société d'assurance-vie (TSAV/TSMAV)
(en milliers de dollars ou en pourcentage)</v>
      </c>
      <c r="O5" s="774" t="str">
        <f>+CAP_base!C5</f>
        <v>Projeté</v>
      </c>
      <c r="P5" s="818"/>
      <c r="Q5" s="818"/>
      <c r="R5" s="818"/>
      <c r="S5" s="818"/>
      <c r="T5" s="818"/>
      <c r="U5" s="818"/>
      <c r="V5" s="818"/>
      <c r="W5" s="818"/>
      <c r="X5" s="819"/>
    </row>
    <row r="6" spans="1:24" ht="55.5" customHeight="1" x14ac:dyDescent="0.3">
      <c r="B6" s="829"/>
      <c r="C6" s="37">
        <f>+ESF_base!C6</f>
        <v>2025</v>
      </c>
      <c r="D6" s="8">
        <f>C6+1</f>
        <v>2026</v>
      </c>
      <c r="E6" s="9">
        <f>D6+1</f>
        <v>2027</v>
      </c>
      <c r="F6" s="9">
        <f>E6+1</f>
        <v>2028</v>
      </c>
      <c r="G6" s="43">
        <f t="shared" ref="G6:L6" si="0">F6+1</f>
        <v>2029</v>
      </c>
      <c r="H6" s="39">
        <f t="shared" si="0"/>
        <v>2030</v>
      </c>
      <c r="I6" s="38">
        <f t="shared" si="0"/>
        <v>2031</v>
      </c>
      <c r="J6" s="38">
        <f t="shared" si="0"/>
        <v>2032</v>
      </c>
      <c r="K6" s="38">
        <f t="shared" si="0"/>
        <v>2033</v>
      </c>
      <c r="L6" s="10">
        <f t="shared" si="0"/>
        <v>2034</v>
      </c>
      <c r="N6" s="829"/>
      <c r="O6" s="238">
        <f>C6</f>
        <v>2025</v>
      </c>
      <c r="P6" s="466">
        <f>D6</f>
        <v>2026</v>
      </c>
      <c r="Q6" s="466">
        <f>E6</f>
        <v>2027</v>
      </c>
      <c r="R6" s="466">
        <f>F6</f>
        <v>2028</v>
      </c>
      <c r="S6" s="466">
        <f t="shared" ref="S6:X6" si="1">G6</f>
        <v>2029</v>
      </c>
      <c r="T6" s="238">
        <f t="shared" si="1"/>
        <v>2030</v>
      </c>
      <c r="U6" s="466">
        <f t="shared" si="1"/>
        <v>2031</v>
      </c>
      <c r="V6" s="466">
        <f t="shared" si="1"/>
        <v>2032</v>
      </c>
      <c r="W6" s="466">
        <f t="shared" si="1"/>
        <v>2033</v>
      </c>
      <c r="X6" s="467">
        <f t="shared" si="1"/>
        <v>2034</v>
      </c>
    </row>
    <row r="7" spans="1:24" ht="9" customHeight="1" thickBot="1" x14ac:dyDescent="0.35">
      <c r="B7" s="11"/>
      <c r="C7" s="12" t="s">
        <v>62</v>
      </c>
      <c r="D7" s="13" t="s">
        <v>63</v>
      </c>
      <c r="E7" s="13" t="s">
        <v>64</v>
      </c>
      <c r="F7" s="13" t="s">
        <v>65</v>
      </c>
      <c r="G7" s="14" t="s">
        <v>66</v>
      </c>
      <c r="H7" s="80" t="s">
        <v>67</v>
      </c>
      <c r="I7" s="81" t="s">
        <v>68</v>
      </c>
      <c r="J7" s="81" t="s">
        <v>69</v>
      </c>
      <c r="K7" s="81" t="s">
        <v>70</v>
      </c>
      <c r="L7" s="82" t="s">
        <v>71</v>
      </c>
      <c r="N7" s="11"/>
      <c r="O7" s="298" t="s">
        <v>321</v>
      </c>
      <c r="P7" s="299" t="s">
        <v>322</v>
      </c>
      <c r="Q7" s="299" t="s">
        <v>323</v>
      </c>
      <c r="R7" s="299" t="s">
        <v>324</v>
      </c>
      <c r="S7" s="300" t="s">
        <v>325</v>
      </c>
      <c r="T7" s="301" t="s">
        <v>326</v>
      </c>
      <c r="U7" s="302" t="s">
        <v>327</v>
      </c>
      <c r="V7" s="302" t="s">
        <v>328</v>
      </c>
      <c r="W7" s="302" t="s">
        <v>329</v>
      </c>
      <c r="X7" s="303" t="s">
        <v>330</v>
      </c>
    </row>
    <row r="8" spans="1:24" x14ac:dyDescent="0.3">
      <c r="A8" s="54" t="s">
        <v>524</v>
      </c>
      <c r="B8" s="50" t="str">
        <f>+CAP_base!B8</f>
        <v>Capital disponible</v>
      </c>
      <c r="C8" s="68">
        <f>SUM(C9,C12)</f>
        <v>0</v>
      </c>
      <c r="D8" s="69">
        <f t="shared" ref="D8:L8" si="2">SUM(D9,D12)</f>
        <v>0</v>
      </c>
      <c r="E8" s="69">
        <f t="shared" si="2"/>
        <v>0</v>
      </c>
      <c r="F8" s="69">
        <f t="shared" si="2"/>
        <v>0</v>
      </c>
      <c r="G8" s="69">
        <f t="shared" si="2"/>
        <v>0</v>
      </c>
      <c r="H8" s="68">
        <f t="shared" si="2"/>
        <v>0</v>
      </c>
      <c r="I8" s="69">
        <f t="shared" si="2"/>
        <v>0</v>
      </c>
      <c r="J8" s="69">
        <f t="shared" si="2"/>
        <v>0</v>
      </c>
      <c r="K8" s="69">
        <f t="shared" si="2"/>
        <v>0</v>
      </c>
      <c r="L8" s="70">
        <f t="shared" si="2"/>
        <v>0</v>
      </c>
      <c r="N8" s="50" t="str">
        <f>+CAP_base!B8</f>
        <v>Capital disponible</v>
      </c>
      <c r="O8" s="68">
        <f>C8-CAP_base!C8</f>
        <v>0</v>
      </c>
      <c r="P8" s="69">
        <f>D8-CAP_base!D8</f>
        <v>0</v>
      </c>
      <c r="Q8" s="69">
        <f>E8-CAP_base!E8</f>
        <v>0</v>
      </c>
      <c r="R8" s="69">
        <f>F8-CAP_base!F8</f>
        <v>0</v>
      </c>
      <c r="S8" s="69">
        <f>G8-CAP_base!G8</f>
        <v>0</v>
      </c>
      <c r="T8" s="68">
        <f>H8-CAP_base!H8</f>
        <v>0</v>
      </c>
      <c r="U8" s="69">
        <f>I8-CAP_base!I8</f>
        <v>0</v>
      </c>
      <c r="V8" s="69">
        <f>J8-CAP_base!J8</f>
        <v>0</v>
      </c>
      <c r="W8" s="69">
        <f>K8-CAP_base!K8</f>
        <v>0</v>
      </c>
      <c r="X8" s="70">
        <f>L8-CAP_base!L8</f>
        <v>0</v>
      </c>
    </row>
    <row r="9" spans="1:24" x14ac:dyDescent="0.3">
      <c r="A9" s="54" t="s">
        <v>527</v>
      </c>
      <c r="B9" s="240" t="str">
        <f>+CAP_base!B9</f>
        <v>Capital de catégorie 1 (ESCAP/TSAV/TSMAV)</v>
      </c>
      <c r="C9" s="548"/>
      <c r="D9" s="549"/>
      <c r="E9" s="549"/>
      <c r="F9" s="549"/>
      <c r="G9" s="549"/>
      <c r="H9" s="548"/>
      <c r="I9" s="549"/>
      <c r="J9" s="549"/>
      <c r="K9" s="549"/>
      <c r="L9" s="550"/>
      <c r="N9" s="240" t="str">
        <f>+CAP_base!B9</f>
        <v>Capital de catégorie 1 (ESCAP/TSAV/TSMAV)</v>
      </c>
      <c r="O9" s="548">
        <f>C9-CAP_base!C9</f>
        <v>0</v>
      </c>
      <c r="P9" s="549">
        <f>D9-CAP_base!D9</f>
        <v>0</v>
      </c>
      <c r="Q9" s="549">
        <f>E9-CAP_base!E9</f>
        <v>0</v>
      </c>
      <c r="R9" s="549">
        <f>F9-CAP_base!F9</f>
        <v>0</v>
      </c>
      <c r="S9" s="549">
        <f>G9-CAP_base!G9</f>
        <v>0</v>
      </c>
      <c r="T9" s="548">
        <f>H9-CAP_base!H9</f>
        <v>0</v>
      </c>
      <c r="U9" s="549">
        <f>I9-CAP_base!I9</f>
        <v>0</v>
      </c>
      <c r="V9" s="549">
        <f>J9-CAP_base!J9</f>
        <v>0</v>
      </c>
      <c r="W9" s="549">
        <f>K9-CAP_base!K9</f>
        <v>0</v>
      </c>
      <c r="X9" s="550">
        <f>L9-CAP_base!L9</f>
        <v>0</v>
      </c>
    </row>
    <row r="10" spans="1:24" x14ac:dyDescent="0.3">
      <c r="A10" s="54" t="s">
        <v>159</v>
      </c>
      <c r="B10" s="241" t="str">
        <f>+CAP_base!B10</f>
        <v>TSMAV uniquement : Actifs disponibles</v>
      </c>
      <c r="C10" s="605"/>
      <c r="D10" s="606"/>
      <c r="E10" s="606"/>
      <c r="F10" s="606"/>
      <c r="G10" s="606"/>
      <c r="H10" s="605"/>
      <c r="I10" s="606"/>
      <c r="J10" s="606"/>
      <c r="K10" s="606"/>
      <c r="L10" s="607"/>
      <c r="N10" s="241" t="str">
        <f>+CAP_base!B10</f>
        <v>TSMAV uniquement : Actifs disponibles</v>
      </c>
      <c r="O10" s="605"/>
      <c r="P10" s="606"/>
      <c r="Q10" s="606"/>
      <c r="R10" s="606"/>
      <c r="S10" s="606"/>
      <c r="T10" s="605"/>
      <c r="U10" s="606"/>
      <c r="V10" s="606"/>
      <c r="W10" s="606"/>
      <c r="X10" s="607"/>
    </row>
    <row r="11" spans="1:24" x14ac:dyDescent="0.3">
      <c r="A11" s="54" t="s">
        <v>532</v>
      </c>
      <c r="B11" s="241" t="str">
        <f>+CAP_base!B11</f>
        <v>TSMAV uniquement : Actifs requis</v>
      </c>
      <c r="C11" s="569"/>
      <c r="D11" s="570"/>
      <c r="E11" s="570"/>
      <c r="F11" s="570"/>
      <c r="G11" s="570"/>
      <c r="H11" s="569"/>
      <c r="I11" s="570"/>
      <c r="J11" s="570"/>
      <c r="K11" s="570"/>
      <c r="L11" s="571"/>
      <c r="N11" s="241" t="str">
        <f>+CAP_base!B11</f>
        <v>TSMAV uniquement : Actifs requis</v>
      </c>
      <c r="O11" s="569"/>
      <c r="P11" s="570"/>
      <c r="Q11" s="570"/>
      <c r="R11" s="570"/>
      <c r="S11" s="570"/>
      <c r="T11" s="569"/>
      <c r="U11" s="570"/>
      <c r="V11" s="570"/>
      <c r="W11" s="570"/>
      <c r="X11" s="571"/>
    </row>
    <row r="12" spans="1:24" x14ac:dyDescent="0.3">
      <c r="A12" s="54" t="s">
        <v>535</v>
      </c>
      <c r="B12" s="124" t="str">
        <f>+CAP_base!B12</f>
        <v>Capital de catégorie 2 (ESCAP/TSAV) ou Autres actifs admissibles (TSMAV) (1)</v>
      </c>
      <c r="C12" s="569"/>
      <c r="D12" s="570"/>
      <c r="E12" s="570"/>
      <c r="F12" s="570"/>
      <c r="G12" s="570"/>
      <c r="H12" s="569"/>
      <c r="I12" s="570"/>
      <c r="J12" s="570"/>
      <c r="K12" s="570"/>
      <c r="L12" s="571"/>
      <c r="N12" s="124" t="str">
        <f>+CAP_base!B12</f>
        <v>Capital de catégorie 2 (ESCAP/TSAV) ou Autres actifs admissibles (TSMAV) (1)</v>
      </c>
      <c r="O12" s="569">
        <f>C12-CAP_base!C12</f>
        <v>0</v>
      </c>
      <c r="P12" s="570">
        <f>D12-CAP_base!D12</f>
        <v>0</v>
      </c>
      <c r="Q12" s="570">
        <f>E12-CAP_base!E12</f>
        <v>0</v>
      </c>
      <c r="R12" s="570">
        <f>F12-CAP_base!F12</f>
        <v>0</v>
      </c>
      <c r="S12" s="570">
        <f>G12-CAP_base!G12</f>
        <v>0</v>
      </c>
      <c r="T12" s="569">
        <f>H12-CAP_base!H12</f>
        <v>0</v>
      </c>
      <c r="U12" s="570">
        <f>I12-CAP_base!I12</f>
        <v>0</v>
      </c>
      <c r="V12" s="570">
        <f>J12-CAP_base!J12</f>
        <v>0</v>
      </c>
      <c r="W12" s="570">
        <f>K12-CAP_base!K12</f>
        <v>0</v>
      </c>
      <c r="X12" s="571">
        <f>L12-CAP_base!L12</f>
        <v>0</v>
      </c>
    </row>
    <row r="13" spans="1:24" x14ac:dyDescent="0.3">
      <c r="A13" s="54" t="s">
        <v>538</v>
      </c>
      <c r="B13" s="51" t="str">
        <f>+CAP_base!B13</f>
        <v xml:space="preserve">Attribution de l'avoir / Provision d'excédent </v>
      </c>
      <c r="C13" s="548"/>
      <c r="D13" s="549"/>
      <c r="E13" s="549"/>
      <c r="F13" s="549"/>
      <c r="G13" s="549"/>
      <c r="H13" s="548"/>
      <c r="I13" s="549"/>
      <c r="J13" s="549"/>
      <c r="K13" s="549"/>
      <c r="L13" s="550"/>
      <c r="N13" s="51" t="str">
        <f>+CAP_base!B13</f>
        <v xml:space="preserve">Attribution de l'avoir / Provision d'excédent </v>
      </c>
      <c r="O13" s="548">
        <f>C13-CAP_base!C13</f>
        <v>0</v>
      </c>
      <c r="P13" s="549">
        <f>D13-CAP_base!D13</f>
        <v>0</v>
      </c>
      <c r="Q13" s="549">
        <f>E13-CAP_base!E13</f>
        <v>0</v>
      </c>
      <c r="R13" s="549">
        <f>F13-CAP_base!F13</f>
        <v>0</v>
      </c>
      <c r="S13" s="549">
        <f>G13-CAP_base!G13</f>
        <v>0</v>
      </c>
      <c r="T13" s="548">
        <f>H13-CAP_base!H13</f>
        <v>0</v>
      </c>
      <c r="U13" s="549">
        <f>I13-CAP_base!I13</f>
        <v>0</v>
      </c>
      <c r="V13" s="549">
        <f>J13-CAP_base!J13</f>
        <v>0</v>
      </c>
      <c r="W13" s="549">
        <f>K13-CAP_base!K13</f>
        <v>0</v>
      </c>
      <c r="X13" s="550">
        <f>L13-CAP_base!L13</f>
        <v>0</v>
      </c>
    </row>
    <row r="14" spans="1:24" ht="15" thickBot="1" x14ac:dyDescent="0.35">
      <c r="A14" s="54" t="s">
        <v>541</v>
      </c>
      <c r="B14" s="52" t="str">
        <f>+CAP_base!B14</f>
        <v>Dépôts admissibles</v>
      </c>
      <c r="C14" s="599"/>
      <c r="D14" s="600"/>
      <c r="E14" s="600"/>
      <c r="F14" s="600"/>
      <c r="G14" s="600"/>
      <c r="H14" s="599"/>
      <c r="I14" s="600"/>
      <c r="J14" s="600"/>
      <c r="K14" s="600"/>
      <c r="L14" s="601"/>
      <c r="N14" s="52" t="str">
        <f>+CAP_base!B14</f>
        <v>Dépôts admissibles</v>
      </c>
      <c r="O14" s="599">
        <f>C14-CAP_base!C14</f>
        <v>0</v>
      </c>
      <c r="P14" s="600">
        <f>D14-CAP_base!D14</f>
        <v>0</v>
      </c>
      <c r="Q14" s="600">
        <f>E14-CAP_base!E14</f>
        <v>0</v>
      </c>
      <c r="R14" s="600">
        <f>F14-CAP_base!F14</f>
        <v>0</v>
      </c>
      <c r="S14" s="600">
        <f>G14-CAP_base!G14</f>
        <v>0</v>
      </c>
      <c r="T14" s="599">
        <f>H14-CAP_base!H14</f>
        <v>0</v>
      </c>
      <c r="U14" s="600">
        <f>I14-CAP_base!I14</f>
        <v>0</v>
      </c>
      <c r="V14" s="600">
        <f>J14-CAP_base!J14</f>
        <v>0</v>
      </c>
      <c r="W14" s="600">
        <f>K14-CAP_base!K14</f>
        <v>0</v>
      </c>
      <c r="X14" s="601">
        <f>L14-CAP_base!L14</f>
        <v>0</v>
      </c>
    </row>
    <row r="15" spans="1:24" ht="25.5" customHeight="1" x14ac:dyDescent="0.3">
      <c r="B15" s="159" t="str">
        <f>+CAP_base!B15</f>
        <v>Calcul du Coussin de Solvabilité Global/de Base (ESCAP/TSAV)
ou de la Marge requise (TSMAV)</v>
      </c>
      <c r="C15" s="64"/>
      <c r="D15" s="64"/>
      <c r="E15" s="64"/>
      <c r="F15" s="64"/>
      <c r="G15" s="64"/>
      <c r="H15" s="64"/>
      <c r="I15" s="64"/>
      <c r="J15" s="64"/>
      <c r="K15" s="64"/>
      <c r="L15" s="44"/>
      <c r="N15" s="159" t="str">
        <f>+CAP_base!B15</f>
        <v>Calcul du Coussin de Solvabilité Global/de Base (ESCAP/TSAV)
ou de la Marge requise (TSMAV)</v>
      </c>
      <c r="O15" s="64"/>
      <c r="P15" s="64"/>
      <c r="Q15" s="64"/>
      <c r="R15" s="64"/>
      <c r="S15" s="64"/>
      <c r="T15" s="64"/>
      <c r="U15" s="64"/>
      <c r="V15" s="64"/>
      <c r="W15" s="64"/>
      <c r="X15" s="44"/>
    </row>
    <row r="16" spans="1:24" x14ac:dyDescent="0.3">
      <c r="A16" s="54" t="s">
        <v>270</v>
      </c>
      <c r="B16" s="47" t="str">
        <f>+CAP_base!B16</f>
        <v>Risque de crédit</v>
      </c>
      <c r="C16" s="65">
        <f>SUM(C17:C24)</f>
        <v>0</v>
      </c>
      <c r="D16" s="66">
        <f>SUM(D17:D24)</f>
        <v>0</v>
      </c>
      <c r="E16" s="66">
        <f>SUM(E17:E24)</f>
        <v>0</v>
      </c>
      <c r="F16" s="66">
        <f>SUM(F17:F24)</f>
        <v>0</v>
      </c>
      <c r="G16" s="66">
        <f t="shared" ref="G16:L16" si="3">SUM(G17:G24)</f>
        <v>0</v>
      </c>
      <c r="H16" s="65">
        <f t="shared" si="3"/>
        <v>0</v>
      </c>
      <c r="I16" s="66">
        <f t="shared" si="3"/>
        <v>0</v>
      </c>
      <c r="J16" s="66">
        <f t="shared" si="3"/>
        <v>0</v>
      </c>
      <c r="K16" s="66">
        <f t="shared" si="3"/>
        <v>0</v>
      </c>
      <c r="L16" s="67">
        <f t="shared" si="3"/>
        <v>0</v>
      </c>
      <c r="N16" s="47" t="str">
        <f>+CAP_base!B16</f>
        <v>Risque de crédit</v>
      </c>
      <c r="O16" s="65">
        <f>C16-CAP_base!C16</f>
        <v>0</v>
      </c>
      <c r="P16" s="66">
        <f>D16-CAP_base!D16</f>
        <v>0</v>
      </c>
      <c r="Q16" s="66">
        <f>E16-CAP_base!E16</f>
        <v>0</v>
      </c>
      <c r="R16" s="66">
        <f>F16-CAP_base!F16</f>
        <v>0</v>
      </c>
      <c r="S16" s="66">
        <f>G16-CAP_base!G16</f>
        <v>0</v>
      </c>
      <c r="T16" s="65">
        <f>H16-CAP_base!H16</f>
        <v>0</v>
      </c>
      <c r="U16" s="66">
        <f>I16-CAP_base!I16</f>
        <v>0</v>
      </c>
      <c r="V16" s="66">
        <f>J16-CAP_base!J16</f>
        <v>0</v>
      </c>
      <c r="W16" s="66">
        <f>K16-CAP_base!K16</f>
        <v>0</v>
      </c>
      <c r="X16" s="67">
        <f>L16-CAP_base!L16</f>
        <v>0</v>
      </c>
    </row>
    <row r="17" spans="1:24" x14ac:dyDescent="0.3">
      <c r="A17" s="54" t="s">
        <v>548</v>
      </c>
      <c r="B17" s="242" t="str">
        <f>+CAP_base!B17</f>
        <v>Titres à court terme</v>
      </c>
      <c r="C17" s="548"/>
      <c r="D17" s="549"/>
      <c r="E17" s="549"/>
      <c r="F17" s="549"/>
      <c r="G17" s="549"/>
      <c r="H17" s="548"/>
      <c r="I17" s="549"/>
      <c r="J17" s="549"/>
      <c r="K17" s="549"/>
      <c r="L17" s="550"/>
      <c r="N17" s="242" t="str">
        <f>+CAP_base!B17</f>
        <v>Titres à court terme</v>
      </c>
      <c r="O17" s="548">
        <f>C17-CAP_base!C17</f>
        <v>0</v>
      </c>
      <c r="P17" s="549">
        <f>D17-CAP_base!D17</f>
        <v>0</v>
      </c>
      <c r="Q17" s="549">
        <f>E17-CAP_base!E17</f>
        <v>0</v>
      </c>
      <c r="R17" s="549">
        <f>F17-CAP_base!F17</f>
        <v>0</v>
      </c>
      <c r="S17" s="549">
        <f>G17-CAP_base!G17</f>
        <v>0</v>
      </c>
      <c r="T17" s="548">
        <f>H17-CAP_base!H17</f>
        <v>0</v>
      </c>
      <c r="U17" s="549">
        <f>I17-CAP_base!I17</f>
        <v>0</v>
      </c>
      <c r="V17" s="549">
        <f>J17-CAP_base!J17</f>
        <v>0</v>
      </c>
      <c r="W17" s="549">
        <f>K17-CAP_base!K17</f>
        <v>0</v>
      </c>
      <c r="X17" s="550">
        <f>L17-CAP_base!L17</f>
        <v>0</v>
      </c>
    </row>
    <row r="18" spans="1:24" x14ac:dyDescent="0.3">
      <c r="A18" s="54" t="s">
        <v>258</v>
      </c>
      <c r="B18" s="243" t="str">
        <f>+CAP_base!B18</f>
        <v>Obligations</v>
      </c>
      <c r="C18" s="569"/>
      <c r="D18" s="570"/>
      <c r="E18" s="570"/>
      <c r="F18" s="570"/>
      <c r="G18" s="570"/>
      <c r="H18" s="569"/>
      <c r="I18" s="570"/>
      <c r="J18" s="570"/>
      <c r="K18" s="570"/>
      <c r="L18" s="571"/>
      <c r="N18" s="243" t="str">
        <f>+CAP_base!B18</f>
        <v>Obligations</v>
      </c>
      <c r="O18" s="569">
        <f>C18-CAP_base!C18</f>
        <v>0</v>
      </c>
      <c r="P18" s="570">
        <f>D18-CAP_base!D18</f>
        <v>0</v>
      </c>
      <c r="Q18" s="570">
        <f>E18-CAP_base!E18</f>
        <v>0</v>
      </c>
      <c r="R18" s="570">
        <f>F18-CAP_base!F18</f>
        <v>0</v>
      </c>
      <c r="S18" s="570">
        <f>G18-CAP_base!G18</f>
        <v>0</v>
      </c>
      <c r="T18" s="569">
        <f>H18-CAP_base!H18</f>
        <v>0</v>
      </c>
      <c r="U18" s="570">
        <f>I18-CAP_base!I18</f>
        <v>0</v>
      </c>
      <c r="V18" s="570">
        <f>J18-CAP_base!J18</f>
        <v>0</v>
      </c>
      <c r="W18" s="570">
        <f>K18-CAP_base!K18</f>
        <v>0</v>
      </c>
      <c r="X18" s="571">
        <f>L18-CAP_base!L18</f>
        <v>0</v>
      </c>
    </row>
    <row r="19" spans="1:24" x14ac:dyDescent="0.3">
      <c r="A19" s="54" t="s">
        <v>255</v>
      </c>
      <c r="B19" s="243" t="str">
        <f>+CAP_base!B19</f>
        <v>Titres adossés</v>
      </c>
      <c r="C19" s="569"/>
      <c r="D19" s="570"/>
      <c r="E19" s="570"/>
      <c r="F19" s="570"/>
      <c r="G19" s="570"/>
      <c r="H19" s="569"/>
      <c r="I19" s="570"/>
      <c r="J19" s="570"/>
      <c r="K19" s="570"/>
      <c r="L19" s="571"/>
      <c r="N19" s="243" t="str">
        <f>+CAP_base!B19</f>
        <v>Titres adossés</v>
      </c>
      <c r="O19" s="569">
        <f>C19-CAP_base!C19</f>
        <v>0</v>
      </c>
      <c r="P19" s="570">
        <f>D19-CAP_base!D19</f>
        <v>0</v>
      </c>
      <c r="Q19" s="570">
        <f>E19-CAP_base!E19</f>
        <v>0</v>
      </c>
      <c r="R19" s="570">
        <f>F19-CAP_base!F19</f>
        <v>0</v>
      </c>
      <c r="S19" s="570">
        <f>G19-CAP_base!G19</f>
        <v>0</v>
      </c>
      <c r="T19" s="569">
        <f>H19-CAP_base!H19</f>
        <v>0</v>
      </c>
      <c r="U19" s="570">
        <f>I19-CAP_base!I19</f>
        <v>0</v>
      </c>
      <c r="V19" s="570">
        <f>J19-CAP_base!J19</f>
        <v>0</v>
      </c>
      <c r="W19" s="570">
        <f>K19-CAP_base!K19</f>
        <v>0</v>
      </c>
      <c r="X19" s="571">
        <f>L19-CAP_base!L19</f>
        <v>0</v>
      </c>
    </row>
    <row r="20" spans="1:24" x14ac:dyDescent="0.3">
      <c r="A20" s="54" t="s">
        <v>261</v>
      </c>
      <c r="B20" s="243" t="str">
        <f>+CAP_base!B20</f>
        <v>Prêts hypothécaires</v>
      </c>
      <c r="C20" s="569"/>
      <c r="D20" s="570"/>
      <c r="E20" s="570"/>
      <c r="F20" s="570"/>
      <c r="G20" s="570"/>
      <c r="H20" s="569"/>
      <c r="I20" s="570"/>
      <c r="J20" s="570"/>
      <c r="K20" s="570"/>
      <c r="L20" s="571"/>
      <c r="N20" s="243" t="str">
        <f>+CAP_base!B20</f>
        <v>Prêts hypothécaires</v>
      </c>
      <c r="O20" s="569">
        <f>C20-CAP_base!C20</f>
        <v>0</v>
      </c>
      <c r="P20" s="570">
        <f>D20-CAP_base!D20</f>
        <v>0</v>
      </c>
      <c r="Q20" s="570">
        <f>E20-CAP_base!E20</f>
        <v>0</v>
      </c>
      <c r="R20" s="570">
        <f>F20-CAP_base!F20</f>
        <v>0</v>
      </c>
      <c r="S20" s="570">
        <f>G20-CAP_base!G20</f>
        <v>0</v>
      </c>
      <c r="T20" s="569">
        <f>H20-CAP_base!H20</f>
        <v>0</v>
      </c>
      <c r="U20" s="570">
        <f>I20-CAP_base!I20</f>
        <v>0</v>
      </c>
      <c r="V20" s="570">
        <f>J20-CAP_base!J20</f>
        <v>0</v>
      </c>
      <c r="W20" s="570">
        <f>K20-CAP_base!K20</f>
        <v>0</v>
      </c>
      <c r="X20" s="571">
        <f>L20-CAP_base!L20</f>
        <v>0</v>
      </c>
    </row>
    <row r="21" spans="1:24" x14ac:dyDescent="0.3">
      <c r="A21" s="54" t="s">
        <v>267</v>
      </c>
      <c r="B21" s="244" t="str">
        <f>+CAP_base!B21</f>
        <v>Contrats de réassurance détenus, comptes débiteurs et autres actifs</v>
      </c>
      <c r="C21" s="569"/>
      <c r="D21" s="570"/>
      <c r="E21" s="570"/>
      <c r="F21" s="570"/>
      <c r="G21" s="570"/>
      <c r="H21" s="569"/>
      <c r="I21" s="570"/>
      <c r="J21" s="570"/>
      <c r="K21" s="570"/>
      <c r="L21" s="571"/>
      <c r="N21" s="244" t="str">
        <f>+CAP_base!B21</f>
        <v>Contrats de réassurance détenus, comptes débiteurs et autres actifs</v>
      </c>
      <c r="O21" s="569">
        <f>C21-CAP_base!C21</f>
        <v>0</v>
      </c>
      <c r="P21" s="570">
        <f>D21-CAP_base!D21</f>
        <v>0</v>
      </c>
      <c r="Q21" s="570">
        <f>E21-CAP_base!E21</f>
        <v>0</v>
      </c>
      <c r="R21" s="570">
        <f>F21-CAP_base!F21</f>
        <v>0</v>
      </c>
      <c r="S21" s="570">
        <f>G21-CAP_base!G21</f>
        <v>0</v>
      </c>
      <c r="T21" s="569">
        <f>H21-CAP_base!H21</f>
        <v>0</v>
      </c>
      <c r="U21" s="570">
        <f>I21-CAP_base!I21</f>
        <v>0</v>
      </c>
      <c r="V21" s="570">
        <f>J21-CAP_base!J21</f>
        <v>0</v>
      </c>
      <c r="W21" s="570">
        <f>K21-CAP_base!K21</f>
        <v>0</v>
      </c>
      <c r="X21" s="571">
        <f>L21-CAP_base!L21</f>
        <v>0</v>
      </c>
    </row>
    <row r="22" spans="1:24" x14ac:dyDescent="0.3">
      <c r="A22" s="54" t="s">
        <v>301</v>
      </c>
      <c r="B22" s="243" t="str">
        <f>+CAP_base!B22</f>
        <v>Baux et autres prêts</v>
      </c>
      <c r="C22" s="569"/>
      <c r="D22" s="570"/>
      <c r="E22" s="570"/>
      <c r="F22" s="570"/>
      <c r="G22" s="570"/>
      <c r="H22" s="569"/>
      <c r="I22" s="570"/>
      <c r="J22" s="570"/>
      <c r="K22" s="570"/>
      <c r="L22" s="571"/>
      <c r="N22" s="243" t="str">
        <f>+CAP_base!B22</f>
        <v>Baux et autres prêts</v>
      </c>
      <c r="O22" s="569">
        <f>C22-CAP_base!C22</f>
        <v>0</v>
      </c>
      <c r="P22" s="570">
        <f>D22-CAP_base!D22</f>
        <v>0</v>
      </c>
      <c r="Q22" s="570">
        <f>E22-CAP_base!E22</f>
        <v>0</v>
      </c>
      <c r="R22" s="570">
        <f>F22-CAP_base!F22</f>
        <v>0</v>
      </c>
      <c r="S22" s="570">
        <f>G22-CAP_base!G22</f>
        <v>0</v>
      </c>
      <c r="T22" s="569">
        <f>H22-CAP_base!H22</f>
        <v>0</v>
      </c>
      <c r="U22" s="570">
        <f>I22-CAP_base!I22</f>
        <v>0</v>
      </c>
      <c r="V22" s="570">
        <f>J22-CAP_base!J22</f>
        <v>0</v>
      </c>
      <c r="W22" s="570">
        <f>K22-CAP_base!K22</f>
        <v>0</v>
      </c>
      <c r="X22" s="571">
        <f>L22-CAP_base!L22</f>
        <v>0</v>
      </c>
    </row>
    <row r="23" spans="1:24" x14ac:dyDescent="0.3">
      <c r="A23" s="54" t="s">
        <v>561</v>
      </c>
      <c r="B23" s="127" t="str">
        <f>+CAP_base!B23</f>
        <v>Activités hors bilan</v>
      </c>
      <c r="C23" s="569"/>
      <c r="D23" s="570"/>
      <c r="E23" s="570"/>
      <c r="F23" s="570"/>
      <c r="G23" s="570"/>
      <c r="H23" s="569"/>
      <c r="I23" s="570"/>
      <c r="J23" s="570"/>
      <c r="K23" s="570"/>
      <c r="L23" s="571"/>
      <c r="N23" s="127" t="str">
        <f>+CAP_base!B23</f>
        <v>Activités hors bilan</v>
      </c>
      <c r="O23" s="569">
        <f>C23-CAP_base!C23</f>
        <v>0</v>
      </c>
      <c r="P23" s="570">
        <f>D23-CAP_base!D23</f>
        <v>0</v>
      </c>
      <c r="Q23" s="570">
        <f>E23-CAP_base!E23</f>
        <v>0</v>
      </c>
      <c r="R23" s="570">
        <f>F23-CAP_base!F23</f>
        <v>0</v>
      </c>
      <c r="S23" s="570">
        <f>G23-CAP_base!G23</f>
        <v>0</v>
      </c>
      <c r="T23" s="569">
        <f>H23-CAP_base!H23</f>
        <v>0</v>
      </c>
      <c r="U23" s="570">
        <f>I23-CAP_base!I23</f>
        <v>0</v>
      </c>
      <c r="V23" s="570">
        <f>J23-CAP_base!J23</f>
        <v>0</v>
      </c>
      <c r="W23" s="570">
        <f>K23-CAP_base!K23</f>
        <v>0</v>
      </c>
      <c r="X23" s="571">
        <f>L23-CAP_base!L23</f>
        <v>0</v>
      </c>
    </row>
    <row r="24" spans="1:24" ht="24" x14ac:dyDescent="0.3">
      <c r="A24" s="54" t="s">
        <v>564</v>
      </c>
      <c r="B24" s="128" t="str">
        <f>+CAP_base!B24</f>
        <v>Véhicules de garantie utilisés pour obtenir un crédit de capital pour la réassurance non agréée</v>
      </c>
      <c r="C24" s="605"/>
      <c r="D24" s="606"/>
      <c r="E24" s="606"/>
      <c r="F24" s="606"/>
      <c r="G24" s="606"/>
      <c r="H24" s="605"/>
      <c r="I24" s="606"/>
      <c r="J24" s="606"/>
      <c r="K24" s="606"/>
      <c r="L24" s="607"/>
      <c r="N24" s="128" t="str">
        <f>+CAP_base!B24</f>
        <v>Véhicules de garantie utilisés pour obtenir un crédit de capital pour la réassurance non agréée</v>
      </c>
      <c r="O24" s="605">
        <f>C24-CAP_base!C24</f>
        <v>0</v>
      </c>
      <c r="P24" s="606">
        <f>D24-CAP_base!D24</f>
        <v>0</v>
      </c>
      <c r="Q24" s="606">
        <f>E24-CAP_base!E24</f>
        <v>0</v>
      </c>
      <c r="R24" s="606">
        <f>F24-CAP_base!F24</f>
        <v>0</v>
      </c>
      <c r="S24" s="606">
        <f>G24-CAP_base!G24</f>
        <v>0</v>
      </c>
      <c r="T24" s="605">
        <f>H24-CAP_base!H24</f>
        <v>0</v>
      </c>
      <c r="U24" s="606">
        <f>I24-CAP_base!I24</f>
        <v>0</v>
      </c>
      <c r="V24" s="606">
        <f>J24-CAP_base!J24</f>
        <v>0</v>
      </c>
      <c r="W24" s="606">
        <f>K24-CAP_base!K24</f>
        <v>0</v>
      </c>
      <c r="X24" s="607">
        <f>L24-CAP_base!L24</f>
        <v>0</v>
      </c>
    </row>
    <row r="25" spans="1:24" x14ac:dyDescent="0.3">
      <c r="A25" s="54" t="s">
        <v>276</v>
      </c>
      <c r="B25" s="47" t="str">
        <f>+CAP_base!B25</f>
        <v>Risque de marché</v>
      </c>
      <c r="C25" s="65">
        <f>SUM(C26:C32)</f>
        <v>0</v>
      </c>
      <c r="D25" s="66">
        <f>SUM(D26:D32)</f>
        <v>0</v>
      </c>
      <c r="E25" s="66">
        <f>SUM(E26:E32)</f>
        <v>0</v>
      </c>
      <c r="F25" s="66">
        <f>SUM(F26:F32)</f>
        <v>0</v>
      </c>
      <c r="G25" s="66">
        <f t="shared" ref="G25:L25" si="4">SUM(G26:G32)</f>
        <v>0</v>
      </c>
      <c r="H25" s="65">
        <f t="shared" si="4"/>
        <v>0</v>
      </c>
      <c r="I25" s="66">
        <f t="shared" si="4"/>
        <v>0</v>
      </c>
      <c r="J25" s="66">
        <f t="shared" si="4"/>
        <v>0</v>
      </c>
      <c r="K25" s="66">
        <f t="shared" si="4"/>
        <v>0</v>
      </c>
      <c r="L25" s="67">
        <f t="shared" si="4"/>
        <v>0</v>
      </c>
      <c r="N25" s="47" t="str">
        <f>+CAP_base!B25</f>
        <v>Risque de marché</v>
      </c>
      <c r="O25" s="65">
        <f>C25-CAP_base!C25</f>
        <v>0</v>
      </c>
      <c r="P25" s="66">
        <f>D25-CAP_base!D25</f>
        <v>0</v>
      </c>
      <c r="Q25" s="66">
        <f>E25-CAP_base!E25</f>
        <v>0</v>
      </c>
      <c r="R25" s="66">
        <f>F25-CAP_base!F25</f>
        <v>0</v>
      </c>
      <c r="S25" s="66">
        <f>G25-CAP_base!G25</f>
        <v>0</v>
      </c>
      <c r="T25" s="65">
        <f>H25-CAP_base!H25</f>
        <v>0</v>
      </c>
      <c r="U25" s="66">
        <f>I25-CAP_base!I25</f>
        <v>0</v>
      </c>
      <c r="V25" s="66">
        <f>J25-CAP_base!J25</f>
        <v>0</v>
      </c>
      <c r="W25" s="66">
        <f>K25-CAP_base!K25</f>
        <v>0</v>
      </c>
      <c r="X25" s="67">
        <f>L25-CAP_base!L25</f>
        <v>0</v>
      </c>
    </row>
    <row r="26" spans="1:24" x14ac:dyDescent="0.3">
      <c r="A26" s="54" t="s">
        <v>569</v>
      </c>
      <c r="B26" s="242" t="str">
        <f>+CAP_base!B26</f>
        <v>Taux d’intérêt</v>
      </c>
      <c r="C26" s="548"/>
      <c r="D26" s="549"/>
      <c r="E26" s="549"/>
      <c r="F26" s="549"/>
      <c r="G26" s="549"/>
      <c r="H26" s="548"/>
      <c r="I26" s="549"/>
      <c r="J26" s="549"/>
      <c r="K26" s="549"/>
      <c r="L26" s="550"/>
      <c r="N26" s="242" t="str">
        <f>+CAP_base!B26</f>
        <v>Taux d’intérêt</v>
      </c>
      <c r="O26" s="548">
        <f>C26-CAP_base!C26</f>
        <v>0</v>
      </c>
      <c r="P26" s="549">
        <f>D26-CAP_base!D26</f>
        <v>0</v>
      </c>
      <c r="Q26" s="549">
        <f>E26-CAP_base!E26</f>
        <v>0</v>
      </c>
      <c r="R26" s="549">
        <f>F26-CAP_base!F26</f>
        <v>0</v>
      </c>
      <c r="S26" s="549">
        <f>G26-CAP_base!G26</f>
        <v>0</v>
      </c>
      <c r="T26" s="548">
        <f>H26-CAP_base!H26</f>
        <v>0</v>
      </c>
      <c r="U26" s="549">
        <f>I26-CAP_base!I26</f>
        <v>0</v>
      </c>
      <c r="V26" s="549">
        <f>J26-CAP_base!J26</f>
        <v>0</v>
      </c>
      <c r="W26" s="549">
        <f>K26-CAP_base!K26</f>
        <v>0</v>
      </c>
      <c r="X26" s="550">
        <f>L26-CAP_base!L26</f>
        <v>0</v>
      </c>
    </row>
    <row r="27" spans="1:24" x14ac:dyDescent="0.3">
      <c r="A27" s="54" t="s">
        <v>572</v>
      </c>
      <c r="B27" s="243" t="str">
        <f>+CAP_base!B27</f>
        <v>Actions</v>
      </c>
      <c r="C27" s="569"/>
      <c r="D27" s="570"/>
      <c r="E27" s="570"/>
      <c r="F27" s="570"/>
      <c r="G27" s="570"/>
      <c r="H27" s="569"/>
      <c r="I27" s="570"/>
      <c r="J27" s="570"/>
      <c r="K27" s="570"/>
      <c r="L27" s="571"/>
      <c r="N27" s="243" t="str">
        <f>+CAP_base!B27</f>
        <v>Actions</v>
      </c>
      <c r="O27" s="569">
        <f>C27-CAP_base!C27</f>
        <v>0</v>
      </c>
      <c r="P27" s="570">
        <f>D27-CAP_base!D27</f>
        <v>0</v>
      </c>
      <c r="Q27" s="570">
        <f>E27-CAP_base!E27</f>
        <v>0</v>
      </c>
      <c r="R27" s="570">
        <f>F27-CAP_base!F27</f>
        <v>0</v>
      </c>
      <c r="S27" s="570">
        <f>G27-CAP_base!G27</f>
        <v>0</v>
      </c>
      <c r="T27" s="569">
        <f>H27-CAP_base!H27</f>
        <v>0</v>
      </c>
      <c r="U27" s="570">
        <f>I27-CAP_base!I27</f>
        <v>0</v>
      </c>
      <c r="V27" s="570">
        <f>J27-CAP_base!J27</f>
        <v>0</v>
      </c>
      <c r="W27" s="570">
        <f>K27-CAP_base!K27</f>
        <v>0</v>
      </c>
      <c r="X27" s="571">
        <f>L27-CAP_base!L27</f>
        <v>0</v>
      </c>
    </row>
    <row r="28" spans="1:24" x14ac:dyDescent="0.3">
      <c r="A28" s="54" t="s">
        <v>575</v>
      </c>
      <c r="B28" s="243" t="str">
        <f>+CAP_base!B28</f>
        <v>Actions privilégiées</v>
      </c>
      <c r="C28" s="569"/>
      <c r="D28" s="570"/>
      <c r="E28" s="570"/>
      <c r="F28" s="570"/>
      <c r="G28" s="570"/>
      <c r="H28" s="569"/>
      <c r="I28" s="570"/>
      <c r="J28" s="570"/>
      <c r="K28" s="570"/>
      <c r="L28" s="571"/>
      <c r="N28" s="243" t="str">
        <f>+CAP_base!B28</f>
        <v>Actions privilégiées</v>
      </c>
      <c r="O28" s="569">
        <f>C28-CAP_base!C28</f>
        <v>0</v>
      </c>
      <c r="P28" s="570">
        <f>D28-CAP_base!D28</f>
        <v>0</v>
      </c>
      <c r="Q28" s="570">
        <f>E28-CAP_base!E28</f>
        <v>0</v>
      </c>
      <c r="R28" s="570">
        <f>F28-CAP_base!F28</f>
        <v>0</v>
      </c>
      <c r="S28" s="570">
        <f>G28-CAP_base!G28</f>
        <v>0</v>
      </c>
      <c r="T28" s="569">
        <f>H28-CAP_base!H28</f>
        <v>0</v>
      </c>
      <c r="U28" s="570">
        <f>I28-CAP_base!I28</f>
        <v>0</v>
      </c>
      <c r="V28" s="570">
        <f>J28-CAP_base!J28</f>
        <v>0</v>
      </c>
      <c r="W28" s="570">
        <f>K28-CAP_base!K28</f>
        <v>0</v>
      </c>
      <c r="X28" s="571">
        <f>L28-CAP_base!L28</f>
        <v>0</v>
      </c>
    </row>
    <row r="29" spans="1:24" x14ac:dyDescent="0.3">
      <c r="A29" s="54" t="s">
        <v>576</v>
      </c>
      <c r="B29" s="243" t="str">
        <f>+CAP_base!B29</f>
        <v>Immobilier</v>
      </c>
      <c r="C29" s="569"/>
      <c r="D29" s="570"/>
      <c r="E29" s="570"/>
      <c r="F29" s="570"/>
      <c r="G29" s="570"/>
      <c r="H29" s="569"/>
      <c r="I29" s="570"/>
      <c r="J29" s="570"/>
      <c r="K29" s="570"/>
      <c r="L29" s="571"/>
      <c r="N29" s="243" t="str">
        <f>+CAP_base!B29</f>
        <v>Immobilier</v>
      </c>
      <c r="O29" s="569">
        <f>C29-CAP_base!C29</f>
        <v>0</v>
      </c>
      <c r="P29" s="570">
        <f>D29-CAP_base!D29</f>
        <v>0</v>
      </c>
      <c r="Q29" s="570">
        <f>E29-CAP_base!E29</f>
        <v>0</v>
      </c>
      <c r="R29" s="570">
        <f>F29-CAP_base!F29</f>
        <v>0</v>
      </c>
      <c r="S29" s="570">
        <f>G29-CAP_base!G29</f>
        <v>0</v>
      </c>
      <c r="T29" s="569">
        <f>H29-CAP_base!H29</f>
        <v>0</v>
      </c>
      <c r="U29" s="570">
        <f>I29-CAP_base!I29</f>
        <v>0</v>
      </c>
      <c r="V29" s="570">
        <f>J29-CAP_base!J29</f>
        <v>0</v>
      </c>
      <c r="W29" s="570">
        <f>K29-CAP_base!K29</f>
        <v>0</v>
      </c>
      <c r="X29" s="571">
        <f>L29-CAP_base!L29</f>
        <v>0</v>
      </c>
    </row>
    <row r="30" spans="1:24" x14ac:dyDescent="0.3">
      <c r="A30" s="54" t="s">
        <v>579</v>
      </c>
      <c r="B30" s="243" t="str">
        <f>+CAP_base!B30</f>
        <v>Produits indexés</v>
      </c>
      <c r="C30" s="569"/>
      <c r="D30" s="570"/>
      <c r="E30" s="570"/>
      <c r="F30" s="570"/>
      <c r="G30" s="570"/>
      <c r="H30" s="569"/>
      <c r="I30" s="570"/>
      <c r="J30" s="570"/>
      <c r="K30" s="570"/>
      <c r="L30" s="571"/>
      <c r="N30" s="243" t="str">
        <f>+CAP_base!B30</f>
        <v>Produits indexés</v>
      </c>
      <c r="O30" s="569">
        <f>C30-CAP_base!C30</f>
        <v>0</v>
      </c>
      <c r="P30" s="570">
        <f>D30-CAP_base!D30</f>
        <v>0</v>
      </c>
      <c r="Q30" s="570">
        <f>E30-CAP_base!E30</f>
        <v>0</v>
      </c>
      <c r="R30" s="570">
        <f>F30-CAP_base!F30</f>
        <v>0</v>
      </c>
      <c r="S30" s="570">
        <f>G30-CAP_base!G30</f>
        <v>0</v>
      </c>
      <c r="T30" s="569">
        <f>H30-CAP_base!H30</f>
        <v>0</v>
      </c>
      <c r="U30" s="570">
        <f>I30-CAP_base!I30</f>
        <v>0</v>
      </c>
      <c r="V30" s="570">
        <f>J30-CAP_base!J30</f>
        <v>0</v>
      </c>
      <c r="W30" s="570">
        <f>K30-CAP_base!K30</f>
        <v>0</v>
      </c>
      <c r="X30" s="571">
        <f>L30-CAP_base!L30</f>
        <v>0</v>
      </c>
    </row>
    <row r="31" spans="1:24" x14ac:dyDescent="0.3">
      <c r="A31" s="54" t="s">
        <v>582</v>
      </c>
      <c r="B31" s="243" t="str">
        <f>+CAP_base!B31</f>
        <v>Change</v>
      </c>
      <c r="C31" s="569"/>
      <c r="D31" s="570"/>
      <c r="E31" s="570"/>
      <c r="F31" s="570"/>
      <c r="G31" s="570"/>
      <c r="H31" s="569"/>
      <c r="I31" s="570"/>
      <c r="J31" s="570"/>
      <c r="K31" s="570"/>
      <c r="L31" s="571"/>
      <c r="N31" s="243" t="str">
        <f>+CAP_base!B31</f>
        <v>Change</v>
      </c>
      <c r="O31" s="569">
        <f>C31-CAP_base!C31</f>
        <v>0</v>
      </c>
      <c r="P31" s="570">
        <f>D31-CAP_base!D31</f>
        <v>0</v>
      </c>
      <c r="Q31" s="570">
        <f>E31-CAP_base!E31</f>
        <v>0</v>
      </c>
      <c r="R31" s="570">
        <f>F31-CAP_base!F31</f>
        <v>0</v>
      </c>
      <c r="S31" s="570">
        <f>G31-CAP_base!G31</f>
        <v>0</v>
      </c>
      <c r="T31" s="569">
        <f>H31-CAP_base!H31</f>
        <v>0</v>
      </c>
      <c r="U31" s="570">
        <f>I31-CAP_base!I31</f>
        <v>0</v>
      </c>
      <c r="V31" s="570">
        <f>J31-CAP_base!J31</f>
        <v>0</v>
      </c>
      <c r="W31" s="570">
        <f>K31-CAP_base!K31</f>
        <v>0</v>
      </c>
      <c r="X31" s="571">
        <f>L31-CAP_base!L31</f>
        <v>0</v>
      </c>
    </row>
    <row r="32" spans="1:24" ht="24" x14ac:dyDescent="0.3">
      <c r="A32" s="54" t="s">
        <v>585</v>
      </c>
      <c r="B32" s="128" t="str">
        <f>+CAP_base!B32</f>
        <v>Véhicules de garantie utilisés pour obtenir un crédit de capital pour la réassurance non agréée</v>
      </c>
      <c r="C32" s="569"/>
      <c r="D32" s="570"/>
      <c r="E32" s="570"/>
      <c r="F32" s="570"/>
      <c r="G32" s="570"/>
      <c r="H32" s="569"/>
      <c r="I32" s="570"/>
      <c r="J32" s="570"/>
      <c r="K32" s="570"/>
      <c r="L32" s="571"/>
      <c r="N32" s="128" t="str">
        <f>+CAP_base!B32</f>
        <v>Véhicules de garantie utilisés pour obtenir un crédit de capital pour la réassurance non agréée</v>
      </c>
      <c r="O32" s="569">
        <f>C32-CAP_base!C32</f>
        <v>0</v>
      </c>
      <c r="P32" s="570">
        <f>D32-CAP_base!D32</f>
        <v>0</v>
      </c>
      <c r="Q32" s="570">
        <f>E32-CAP_base!E32</f>
        <v>0</v>
      </c>
      <c r="R32" s="570">
        <f>F32-CAP_base!F32</f>
        <v>0</v>
      </c>
      <c r="S32" s="570">
        <f>G32-CAP_base!G32</f>
        <v>0</v>
      </c>
      <c r="T32" s="569">
        <f>H32-CAP_base!H32</f>
        <v>0</v>
      </c>
      <c r="U32" s="570">
        <f>I32-CAP_base!I32</f>
        <v>0</v>
      </c>
      <c r="V32" s="570">
        <f>J32-CAP_base!J32</f>
        <v>0</v>
      </c>
      <c r="W32" s="570">
        <f>K32-CAP_base!K32</f>
        <v>0</v>
      </c>
      <c r="X32" s="571">
        <f>L32-CAP_base!L32</f>
        <v>0</v>
      </c>
    </row>
    <row r="33" spans="1:26" x14ac:dyDescent="0.3">
      <c r="A33" s="54" t="s">
        <v>279</v>
      </c>
      <c r="B33" s="47" t="str">
        <f>+CAP_base!B33</f>
        <v>Risque d'assurance</v>
      </c>
      <c r="C33" s="65">
        <f>SUM(C34:C39)</f>
        <v>0</v>
      </c>
      <c r="D33" s="66">
        <f t="shared" ref="D33:L33" si="5">SUM(D34:D39)</f>
        <v>0</v>
      </c>
      <c r="E33" s="66">
        <f t="shared" si="5"/>
        <v>0</v>
      </c>
      <c r="F33" s="66">
        <f t="shared" si="5"/>
        <v>0</v>
      </c>
      <c r="G33" s="66">
        <f t="shared" si="5"/>
        <v>0</v>
      </c>
      <c r="H33" s="65">
        <f t="shared" si="5"/>
        <v>0</v>
      </c>
      <c r="I33" s="66">
        <f t="shared" si="5"/>
        <v>0</v>
      </c>
      <c r="J33" s="66">
        <f t="shared" si="5"/>
        <v>0</v>
      </c>
      <c r="K33" s="66">
        <f t="shared" si="5"/>
        <v>0</v>
      </c>
      <c r="L33" s="67">
        <f t="shared" si="5"/>
        <v>0</v>
      </c>
      <c r="N33" s="47" t="str">
        <f>+CAP_base!B33</f>
        <v>Risque d'assurance</v>
      </c>
      <c r="O33" s="65">
        <f>C33-CAP_base!C33</f>
        <v>0</v>
      </c>
      <c r="P33" s="66">
        <f>D33-CAP_base!D33</f>
        <v>0</v>
      </c>
      <c r="Q33" s="66">
        <f>E33-CAP_base!E33</f>
        <v>0</v>
      </c>
      <c r="R33" s="66">
        <f>F33-CAP_base!F33</f>
        <v>0</v>
      </c>
      <c r="S33" s="66">
        <f>G33-CAP_base!G33</f>
        <v>0</v>
      </c>
      <c r="T33" s="65">
        <f>H33-CAP_base!H33</f>
        <v>0</v>
      </c>
      <c r="U33" s="66">
        <f>I33-CAP_base!I33</f>
        <v>0</v>
      </c>
      <c r="V33" s="66">
        <f>J33-CAP_base!J33</f>
        <v>0</v>
      </c>
      <c r="W33" s="66">
        <f>K33-CAP_base!K33</f>
        <v>0</v>
      </c>
      <c r="X33" s="67">
        <f>L33-CAP_base!L33</f>
        <v>0</v>
      </c>
    </row>
    <row r="34" spans="1:26" x14ac:dyDescent="0.3">
      <c r="A34" s="54" t="s">
        <v>273</v>
      </c>
      <c r="B34" s="242" t="str">
        <f>+CAP_base!B34</f>
        <v>Mortalité</v>
      </c>
      <c r="C34" s="548"/>
      <c r="D34" s="549"/>
      <c r="E34" s="549"/>
      <c r="F34" s="549"/>
      <c r="G34" s="549"/>
      <c r="H34" s="548"/>
      <c r="I34" s="549"/>
      <c r="J34" s="549"/>
      <c r="K34" s="549"/>
      <c r="L34" s="550"/>
      <c r="N34" s="242" t="str">
        <f>+CAP_base!B34</f>
        <v>Mortalité</v>
      </c>
      <c r="O34" s="548">
        <f>C34-CAP_base!C34</f>
        <v>0</v>
      </c>
      <c r="P34" s="549">
        <f>D34-CAP_base!D34</f>
        <v>0</v>
      </c>
      <c r="Q34" s="549">
        <f>E34-CAP_base!E34</f>
        <v>0</v>
      </c>
      <c r="R34" s="549">
        <f>F34-CAP_base!F34</f>
        <v>0</v>
      </c>
      <c r="S34" s="549">
        <f>G34-CAP_base!G34</f>
        <v>0</v>
      </c>
      <c r="T34" s="548">
        <f>H34-CAP_base!H34</f>
        <v>0</v>
      </c>
      <c r="U34" s="549">
        <f>I34-CAP_base!I34</f>
        <v>0</v>
      </c>
      <c r="V34" s="549">
        <f>J34-CAP_base!J34</f>
        <v>0</v>
      </c>
      <c r="W34" s="549">
        <f>K34-CAP_base!K34</f>
        <v>0</v>
      </c>
      <c r="X34" s="550">
        <f>L34-CAP_base!L34</f>
        <v>0</v>
      </c>
    </row>
    <row r="35" spans="1:26" x14ac:dyDescent="0.3">
      <c r="A35" s="54" t="s">
        <v>591</v>
      </c>
      <c r="B35" s="243" t="str">
        <f>+CAP_base!B35</f>
        <v>Longévité</v>
      </c>
      <c r="C35" s="569"/>
      <c r="D35" s="570"/>
      <c r="E35" s="570"/>
      <c r="F35" s="570"/>
      <c r="G35" s="570"/>
      <c r="H35" s="569"/>
      <c r="I35" s="570"/>
      <c r="J35" s="570"/>
      <c r="K35" s="570"/>
      <c r="L35" s="571"/>
      <c r="N35" s="243" t="str">
        <f>+CAP_base!B35</f>
        <v>Longévité</v>
      </c>
      <c r="O35" s="569">
        <f>C35-CAP_base!C35</f>
        <v>0</v>
      </c>
      <c r="P35" s="570">
        <f>D35-CAP_base!D35</f>
        <v>0</v>
      </c>
      <c r="Q35" s="570">
        <f>E35-CAP_base!E35</f>
        <v>0</v>
      </c>
      <c r="R35" s="570">
        <f>F35-CAP_base!F35</f>
        <v>0</v>
      </c>
      <c r="S35" s="570">
        <f>G35-CAP_base!G35</f>
        <v>0</v>
      </c>
      <c r="T35" s="569">
        <f>H35-CAP_base!H35</f>
        <v>0</v>
      </c>
      <c r="U35" s="570">
        <f>I35-CAP_base!I35</f>
        <v>0</v>
      </c>
      <c r="V35" s="570">
        <f>J35-CAP_base!J35</f>
        <v>0</v>
      </c>
      <c r="W35" s="570">
        <f>K35-CAP_base!K35</f>
        <v>0</v>
      </c>
      <c r="X35" s="571">
        <f>L35-CAP_base!L35</f>
        <v>0</v>
      </c>
    </row>
    <row r="36" spans="1:26" x14ac:dyDescent="0.3">
      <c r="A36" s="54" t="s">
        <v>594</v>
      </c>
      <c r="B36" s="243" t="str">
        <f>+CAP_base!B36</f>
        <v>Morbidité</v>
      </c>
      <c r="C36" s="569"/>
      <c r="D36" s="570"/>
      <c r="E36" s="570"/>
      <c r="F36" s="570"/>
      <c r="G36" s="570"/>
      <c r="H36" s="569"/>
      <c r="I36" s="570"/>
      <c r="J36" s="570"/>
      <c r="K36" s="570"/>
      <c r="L36" s="571"/>
      <c r="N36" s="243" t="str">
        <f>+CAP_base!B36</f>
        <v>Morbidité</v>
      </c>
      <c r="O36" s="569">
        <f>C36-CAP_base!C36</f>
        <v>0</v>
      </c>
      <c r="P36" s="570">
        <f>D36-CAP_base!D36</f>
        <v>0</v>
      </c>
      <c r="Q36" s="570">
        <f>E36-CAP_base!E36</f>
        <v>0</v>
      </c>
      <c r="R36" s="570">
        <f>F36-CAP_base!F36</f>
        <v>0</v>
      </c>
      <c r="S36" s="570">
        <f>G36-CAP_base!G36</f>
        <v>0</v>
      </c>
      <c r="T36" s="569">
        <f>H36-CAP_base!H36</f>
        <v>0</v>
      </c>
      <c r="U36" s="570">
        <f>I36-CAP_base!I36</f>
        <v>0</v>
      </c>
      <c r="V36" s="570">
        <f>J36-CAP_base!J36</f>
        <v>0</v>
      </c>
      <c r="W36" s="570">
        <f>K36-CAP_base!K36</f>
        <v>0</v>
      </c>
      <c r="X36" s="571">
        <f>L36-CAP_base!L36</f>
        <v>0</v>
      </c>
    </row>
    <row r="37" spans="1:26" x14ac:dyDescent="0.3">
      <c r="A37" s="54" t="s">
        <v>597</v>
      </c>
      <c r="B37" s="243" t="str">
        <f>+CAP_base!B37</f>
        <v>Déchéance</v>
      </c>
      <c r="C37" s="569"/>
      <c r="D37" s="570"/>
      <c r="E37" s="570"/>
      <c r="F37" s="570"/>
      <c r="G37" s="570"/>
      <c r="H37" s="569"/>
      <c r="I37" s="570"/>
      <c r="J37" s="570"/>
      <c r="K37" s="570"/>
      <c r="L37" s="571"/>
      <c r="N37" s="243" t="str">
        <f>+CAP_base!B37</f>
        <v>Déchéance</v>
      </c>
      <c r="O37" s="569">
        <f>C37-CAP_base!C37</f>
        <v>0</v>
      </c>
      <c r="P37" s="570">
        <f>D37-CAP_base!D37</f>
        <v>0</v>
      </c>
      <c r="Q37" s="570">
        <f>E37-CAP_base!E37</f>
        <v>0</v>
      </c>
      <c r="R37" s="570">
        <f>F37-CAP_base!F37</f>
        <v>0</v>
      </c>
      <c r="S37" s="570">
        <f>G37-CAP_base!G37</f>
        <v>0</v>
      </c>
      <c r="T37" s="569">
        <f>H37-CAP_base!H37</f>
        <v>0</v>
      </c>
      <c r="U37" s="570">
        <f>I37-CAP_base!I37</f>
        <v>0</v>
      </c>
      <c r="V37" s="570">
        <f>J37-CAP_base!J37</f>
        <v>0</v>
      </c>
      <c r="W37" s="570">
        <f>K37-CAP_base!K37</f>
        <v>0</v>
      </c>
      <c r="X37" s="571">
        <f>L37-CAP_base!L37</f>
        <v>0</v>
      </c>
    </row>
    <row r="38" spans="1:26" x14ac:dyDescent="0.3">
      <c r="A38" s="54" t="s">
        <v>600</v>
      </c>
      <c r="B38" s="163" t="str">
        <f>+CAP_base!B38</f>
        <v>Dépenses</v>
      </c>
      <c r="C38" s="569"/>
      <c r="D38" s="570"/>
      <c r="E38" s="570"/>
      <c r="F38" s="570"/>
      <c r="G38" s="570"/>
      <c r="H38" s="569"/>
      <c r="I38" s="570"/>
      <c r="J38" s="570"/>
      <c r="K38" s="570"/>
      <c r="L38" s="571"/>
      <c r="N38" s="163" t="str">
        <f>+CAP_base!B38</f>
        <v>Dépenses</v>
      </c>
      <c r="O38" s="569">
        <f>C38-CAP_base!C38</f>
        <v>0</v>
      </c>
      <c r="P38" s="570">
        <f>D38-CAP_base!D38</f>
        <v>0</v>
      </c>
      <c r="Q38" s="570">
        <f>E38-CAP_base!E38</f>
        <v>0</v>
      </c>
      <c r="R38" s="570">
        <f>F38-CAP_base!F38</f>
        <v>0</v>
      </c>
      <c r="S38" s="570">
        <f>G38-CAP_base!G38</f>
        <v>0</v>
      </c>
      <c r="T38" s="569">
        <f>H38-CAP_base!H38</f>
        <v>0</v>
      </c>
      <c r="U38" s="570">
        <f>I38-CAP_base!I38</f>
        <v>0</v>
      </c>
      <c r="V38" s="570">
        <f>J38-CAP_base!J38</f>
        <v>0</v>
      </c>
      <c r="W38" s="570">
        <f>K38-CAP_base!K38</f>
        <v>0</v>
      </c>
      <c r="X38" s="571">
        <f>L38-CAP_base!L38</f>
        <v>0</v>
      </c>
      <c r="Z38" s="413"/>
    </row>
    <row r="39" spans="1:26" x14ac:dyDescent="0.3">
      <c r="A39" s="54" t="s">
        <v>681</v>
      </c>
      <c r="B39" s="177" t="str">
        <f>+CAP_base!B39</f>
        <v>TSAV uniquement : Assurances multirisques (selon le TCM)</v>
      </c>
      <c r="C39" s="569"/>
      <c r="D39" s="570"/>
      <c r="E39" s="570"/>
      <c r="F39" s="570"/>
      <c r="G39" s="570"/>
      <c r="H39" s="569"/>
      <c r="I39" s="570"/>
      <c r="J39" s="570"/>
      <c r="K39" s="570"/>
      <c r="L39" s="571"/>
      <c r="N39" s="124" t="str">
        <f>+CAP_base!B39</f>
        <v>TSAV uniquement : Assurances multirisques (selon le TCM)</v>
      </c>
      <c r="O39" s="569">
        <f>C39-CAP_base!C39</f>
        <v>0</v>
      </c>
      <c r="P39" s="570">
        <f>D39-CAP_base!D39</f>
        <v>0</v>
      </c>
      <c r="Q39" s="570">
        <f>E39-CAP_base!E39</f>
        <v>0</v>
      </c>
      <c r="R39" s="570">
        <f>F39-CAP_base!F39</f>
        <v>0</v>
      </c>
      <c r="S39" s="570">
        <f>G39-CAP_base!G39</f>
        <v>0</v>
      </c>
      <c r="T39" s="569">
        <f>H39-CAP_base!H39</f>
        <v>0</v>
      </c>
      <c r="U39" s="570">
        <f>I39-CAP_base!I39</f>
        <v>0</v>
      </c>
      <c r="V39" s="570">
        <f>J39-CAP_base!J39</f>
        <v>0</v>
      </c>
      <c r="W39" s="570">
        <f>K39-CAP_base!K39</f>
        <v>0</v>
      </c>
      <c r="X39" s="571">
        <f>L39-CAP_base!L39</f>
        <v>0</v>
      </c>
    </row>
    <row r="40" spans="1:26" ht="25.2" thickBot="1" x14ac:dyDescent="0.35">
      <c r="A40" s="54" t="s">
        <v>606</v>
      </c>
      <c r="B40" s="49" t="str">
        <f>+CAP_base!B40</f>
        <v>Capital requis (ESCAP/TSAV) ou Marge requise (TSMAV) 
- avant les crédits et les risques non diversifiables</v>
      </c>
      <c r="C40" s="65">
        <f>C16+C25+C33</f>
        <v>0</v>
      </c>
      <c r="D40" s="66">
        <f>D16+D25+D33</f>
        <v>0</v>
      </c>
      <c r="E40" s="66">
        <f>E16+E25+E33</f>
        <v>0</v>
      </c>
      <c r="F40" s="66">
        <f>F16+F25+F33</f>
        <v>0</v>
      </c>
      <c r="G40" s="66">
        <f t="shared" ref="G40:L40" si="6">G16+G25+G33</f>
        <v>0</v>
      </c>
      <c r="H40" s="65">
        <f t="shared" si="6"/>
        <v>0</v>
      </c>
      <c r="I40" s="66">
        <f t="shared" si="6"/>
        <v>0</v>
      </c>
      <c r="J40" s="66">
        <f t="shared" si="6"/>
        <v>0</v>
      </c>
      <c r="K40" s="66">
        <f t="shared" si="6"/>
        <v>0</v>
      </c>
      <c r="L40" s="67">
        <f t="shared" si="6"/>
        <v>0</v>
      </c>
      <c r="N40" s="49" t="str">
        <f>+CAP_base!B40</f>
        <v>Capital requis (ESCAP/TSAV) ou Marge requise (TSMAV) 
- avant les crédits et les risques non diversifiables</v>
      </c>
      <c r="O40" s="65">
        <f>C40-CAP_base!C40</f>
        <v>0</v>
      </c>
      <c r="P40" s="66">
        <f>D40-CAP_base!D40</f>
        <v>0</v>
      </c>
      <c r="Q40" s="66">
        <f>E40-CAP_base!E40</f>
        <v>0</v>
      </c>
      <c r="R40" s="66">
        <f>F40-CAP_base!F40</f>
        <v>0</v>
      </c>
      <c r="S40" s="66">
        <f>G40-CAP_base!G40</f>
        <v>0</v>
      </c>
      <c r="T40" s="65">
        <f>H40-CAP_base!H40</f>
        <v>0</v>
      </c>
      <c r="U40" s="66">
        <f>I40-CAP_base!I40</f>
        <v>0</v>
      </c>
      <c r="V40" s="66">
        <f>J40-CAP_base!J40</f>
        <v>0</v>
      </c>
      <c r="W40" s="66">
        <f>K40-CAP_base!K40</f>
        <v>0</v>
      </c>
      <c r="X40" s="67">
        <f>L40-CAP_base!L40</f>
        <v>0</v>
      </c>
    </row>
    <row r="41" spans="1:26" x14ac:dyDescent="0.3">
      <c r="A41" s="54" t="s">
        <v>609</v>
      </c>
      <c r="B41" s="242" t="str">
        <f>+CAP_base!B41</f>
        <v>Crédit pour diversification</v>
      </c>
      <c r="C41" s="584"/>
      <c r="D41" s="585"/>
      <c r="E41" s="585"/>
      <c r="F41" s="585"/>
      <c r="G41" s="585"/>
      <c r="H41" s="584"/>
      <c r="I41" s="585"/>
      <c r="J41" s="585"/>
      <c r="K41" s="585"/>
      <c r="L41" s="586"/>
      <c r="N41" s="242" t="str">
        <f>+CAP_base!B41</f>
        <v>Crédit pour diversification</v>
      </c>
      <c r="O41" s="584">
        <f>C41-CAP_base!C41</f>
        <v>0</v>
      </c>
      <c r="P41" s="585">
        <f>D41-CAP_base!D41</f>
        <v>0</v>
      </c>
      <c r="Q41" s="585">
        <f>E41-CAP_base!E41</f>
        <v>0</v>
      </c>
      <c r="R41" s="585">
        <f>F41-CAP_base!F41</f>
        <v>0</v>
      </c>
      <c r="S41" s="585">
        <f>G41-CAP_base!G41</f>
        <v>0</v>
      </c>
      <c r="T41" s="584">
        <f>H41-CAP_base!H41</f>
        <v>0</v>
      </c>
      <c r="U41" s="585">
        <f>I41-CAP_base!I41</f>
        <v>0</v>
      </c>
      <c r="V41" s="585">
        <f>J41-CAP_base!J41</f>
        <v>0</v>
      </c>
      <c r="W41" s="585">
        <f>K41-CAP_base!K41</f>
        <v>0</v>
      </c>
      <c r="X41" s="586">
        <f>L41-CAP_base!L41</f>
        <v>0</v>
      </c>
    </row>
    <row r="42" spans="1:26" x14ac:dyDescent="0.3">
      <c r="A42" s="54" t="s">
        <v>284</v>
      </c>
      <c r="B42" s="243" t="str">
        <f>+CAP_base!B42</f>
        <v>Crédit pour les produits avec participation</v>
      </c>
      <c r="C42" s="569"/>
      <c r="D42" s="570"/>
      <c r="E42" s="570"/>
      <c r="F42" s="570"/>
      <c r="G42" s="570"/>
      <c r="H42" s="569"/>
      <c r="I42" s="570"/>
      <c r="J42" s="570"/>
      <c r="K42" s="570"/>
      <c r="L42" s="571"/>
      <c r="N42" s="243" t="str">
        <f>+CAP_base!B42</f>
        <v>Crédit pour les produits avec participation</v>
      </c>
      <c r="O42" s="569">
        <f>C42-CAP_base!C42</f>
        <v>0</v>
      </c>
      <c r="P42" s="570">
        <f>D42-CAP_base!D42</f>
        <v>0</v>
      </c>
      <c r="Q42" s="570">
        <f>E42-CAP_base!E42</f>
        <v>0</v>
      </c>
      <c r="R42" s="570">
        <f>F42-CAP_base!F42</f>
        <v>0</v>
      </c>
      <c r="S42" s="570">
        <f>G42-CAP_base!G42</f>
        <v>0</v>
      </c>
      <c r="T42" s="569">
        <f>H42-CAP_base!H42</f>
        <v>0</v>
      </c>
      <c r="U42" s="570">
        <f>I42-CAP_base!I42</f>
        <v>0</v>
      </c>
      <c r="V42" s="570">
        <f>J42-CAP_base!J42</f>
        <v>0</v>
      </c>
      <c r="W42" s="570">
        <f>K42-CAP_base!K42</f>
        <v>0</v>
      </c>
      <c r="X42" s="571">
        <f>L42-CAP_base!L42</f>
        <v>0</v>
      </c>
    </row>
    <row r="43" spans="1:26" x14ac:dyDescent="0.3">
      <c r="A43" s="54" t="s">
        <v>614</v>
      </c>
      <c r="B43" s="243" t="str">
        <f>+CAP_base!B43</f>
        <v>Crédit pour les produits ajustables</v>
      </c>
      <c r="C43" s="569"/>
      <c r="D43" s="570"/>
      <c r="E43" s="570"/>
      <c r="F43" s="570"/>
      <c r="G43" s="570"/>
      <c r="H43" s="569"/>
      <c r="I43" s="570"/>
      <c r="J43" s="570"/>
      <c r="K43" s="570"/>
      <c r="L43" s="571"/>
      <c r="N43" s="243" t="str">
        <f>+CAP_base!B43</f>
        <v>Crédit pour les produits ajustables</v>
      </c>
      <c r="O43" s="569">
        <f>C43-CAP_base!C43</f>
        <v>0</v>
      </c>
      <c r="P43" s="570">
        <f>D43-CAP_base!D43</f>
        <v>0</v>
      </c>
      <c r="Q43" s="570">
        <f>E43-CAP_base!E43</f>
        <v>0</v>
      </c>
      <c r="R43" s="570">
        <f>F43-CAP_base!F43</f>
        <v>0</v>
      </c>
      <c r="S43" s="570">
        <f>G43-CAP_base!G43</f>
        <v>0</v>
      </c>
      <c r="T43" s="569">
        <f>H43-CAP_base!H43</f>
        <v>0</v>
      </c>
      <c r="U43" s="570">
        <f>I43-CAP_base!I43</f>
        <v>0</v>
      </c>
      <c r="V43" s="570">
        <f>J43-CAP_base!J43</f>
        <v>0</v>
      </c>
      <c r="W43" s="570">
        <f>K43-CAP_base!K43</f>
        <v>0</v>
      </c>
      <c r="X43" s="571">
        <f>L43-CAP_base!L43</f>
        <v>0</v>
      </c>
    </row>
    <row r="44" spans="1:26" ht="24" x14ac:dyDescent="0.3">
      <c r="A44" s="54" t="s">
        <v>287</v>
      </c>
      <c r="B44" s="128" t="str">
        <f>+CAP_base!B44</f>
        <v>Crédits pour les dépôts de titulaires de contrats et pour les produits d'assurance collective</v>
      </c>
      <c r="C44" s="569"/>
      <c r="D44" s="570"/>
      <c r="E44" s="570"/>
      <c r="F44" s="570"/>
      <c r="G44" s="570"/>
      <c r="H44" s="569"/>
      <c r="I44" s="570"/>
      <c r="J44" s="570"/>
      <c r="K44" s="570"/>
      <c r="L44" s="571"/>
      <c r="N44" s="128" t="str">
        <f>+CAP_base!B44</f>
        <v>Crédits pour les dépôts de titulaires de contrats et pour les produits d'assurance collective</v>
      </c>
      <c r="O44" s="569">
        <f>C44-CAP_base!C44</f>
        <v>0</v>
      </c>
      <c r="P44" s="570">
        <f>D44-CAP_base!D44</f>
        <v>0</v>
      </c>
      <c r="Q44" s="570">
        <f>E44-CAP_base!E44</f>
        <v>0</v>
      </c>
      <c r="R44" s="570">
        <f>F44-CAP_base!F44</f>
        <v>0</v>
      </c>
      <c r="S44" s="570">
        <f>G44-CAP_base!G44</f>
        <v>0</v>
      </c>
      <c r="T44" s="569">
        <f>H44-CAP_base!H44</f>
        <v>0</v>
      </c>
      <c r="U44" s="570">
        <f>I44-CAP_base!I44</f>
        <v>0</v>
      </c>
      <c r="V44" s="570">
        <f>J44-CAP_base!J44</f>
        <v>0</v>
      </c>
      <c r="W44" s="570">
        <f>K44-CAP_base!K44</f>
        <v>0</v>
      </c>
      <c r="X44" s="571">
        <f>L44-CAP_base!L44</f>
        <v>0</v>
      </c>
    </row>
    <row r="45" spans="1:26" ht="15" customHeight="1" thickBot="1" x14ac:dyDescent="0.35">
      <c r="A45" s="54" t="s">
        <v>619</v>
      </c>
      <c r="B45" s="46" t="str">
        <f>+CAP_base!B45</f>
        <v>Crédits totaux</v>
      </c>
      <c r="C45" s="65">
        <f>SUM(C41:C44)</f>
        <v>0</v>
      </c>
      <c r="D45" s="66">
        <f>SUM(D41:D44)</f>
        <v>0</v>
      </c>
      <c r="E45" s="66">
        <f>SUM(E41:E44)</f>
        <v>0</v>
      </c>
      <c r="F45" s="66">
        <f>SUM(F41:F44)</f>
        <v>0</v>
      </c>
      <c r="G45" s="66">
        <f t="shared" ref="G45:L45" si="7">SUM(G41:G44)</f>
        <v>0</v>
      </c>
      <c r="H45" s="65">
        <f t="shared" si="7"/>
        <v>0</v>
      </c>
      <c r="I45" s="66">
        <f t="shared" si="7"/>
        <v>0</v>
      </c>
      <c r="J45" s="66">
        <f t="shared" si="7"/>
        <v>0</v>
      </c>
      <c r="K45" s="66">
        <f t="shared" si="7"/>
        <v>0</v>
      </c>
      <c r="L45" s="67">
        <f t="shared" si="7"/>
        <v>0</v>
      </c>
      <c r="N45" s="46" t="str">
        <f>+CAP_base!B45</f>
        <v>Crédits totaux</v>
      </c>
      <c r="O45" s="65">
        <f>C45-CAP_base!C45</f>
        <v>0</v>
      </c>
      <c r="P45" s="66">
        <f>D45-CAP_base!D45</f>
        <v>0</v>
      </c>
      <c r="Q45" s="66">
        <f>E45-CAP_base!E45</f>
        <v>0</v>
      </c>
      <c r="R45" s="66">
        <f>F45-CAP_base!F45</f>
        <v>0</v>
      </c>
      <c r="S45" s="66">
        <f>G45-CAP_base!G45</f>
        <v>0</v>
      </c>
      <c r="T45" s="65">
        <f>H45-CAP_base!H45</f>
        <v>0</v>
      </c>
      <c r="U45" s="66">
        <f>I45-CAP_base!I45</f>
        <v>0</v>
      </c>
      <c r="V45" s="66">
        <f>J45-CAP_base!J45</f>
        <v>0</v>
      </c>
      <c r="W45" s="66">
        <f>K45-CAP_base!K45</f>
        <v>0</v>
      </c>
      <c r="X45" s="67">
        <f>L45-CAP_base!L45</f>
        <v>0</v>
      </c>
    </row>
    <row r="46" spans="1:26" ht="15" customHeight="1" x14ac:dyDescent="0.3">
      <c r="A46" s="54" t="s">
        <v>622</v>
      </c>
      <c r="B46" s="245" t="str">
        <f>+CAP_base!B46</f>
        <v>Risque relatif aux garanties des fonds distincts</v>
      </c>
      <c r="C46" s="584"/>
      <c r="D46" s="585"/>
      <c r="E46" s="585"/>
      <c r="F46" s="585"/>
      <c r="G46" s="585"/>
      <c r="H46" s="584"/>
      <c r="I46" s="585"/>
      <c r="J46" s="585"/>
      <c r="K46" s="585"/>
      <c r="L46" s="586"/>
      <c r="N46" s="245" t="str">
        <f>+CAP_base!B46</f>
        <v>Risque relatif aux garanties des fonds distincts</v>
      </c>
      <c r="O46" s="584">
        <f>C46-CAP_base!C46</f>
        <v>0</v>
      </c>
      <c r="P46" s="585">
        <f>D46-CAP_base!D46</f>
        <v>0</v>
      </c>
      <c r="Q46" s="585">
        <f>E46-CAP_base!E46</f>
        <v>0</v>
      </c>
      <c r="R46" s="585">
        <f>F46-CAP_base!F46</f>
        <v>0</v>
      </c>
      <c r="S46" s="585">
        <f>G46-CAP_base!G46</f>
        <v>0</v>
      </c>
      <c r="T46" s="584">
        <f>H46-CAP_base!H46</f>
        <v>0</v>
      </c>
      <c r="U46" s="585">
        <f>I46-CAP_base!I46</f>
        <v>0</v>
      </c>
      <c r="V46" s="585">
        <f>J46-CAP_base!J46</f>
        <v>0</v>
      </c>
      <c r="W46" s="585">
        <f>K46-CAP_base!K46</f>
        <v>0</v>
      </c>
      <c r="X46" s="586">
        <f>L46-CAP_base!L46</f>
        <v>0</v>
      </c>
    </row>
    <row r="47" spans="1:26" x14ac:dyDescent="0.3">
      <c r="A47" s="54" t="s">
        <v>625</v>
      </c>
      <c r="B47" s="124" t="str">
        <f>+CAP_base!B47</f>
        <v>Risque opérationnel</v>
      </c>
      <c r="C47" s="569"/>
      <c r="D47" s="570"/>
      <c r="E47" s="570"/>
      <c r="F47" s="570"/>
      <c r="G47" s="570"/>
      <c r="H47" s="569"/>
      <c r="I47" s="570"/>
      <c r="J47" s="570"/>
      <c r="K47" s="570"/>
      <c r="L47" s="571"/>
      <c r="N47" s="124" t="str">
        <f>+CAP_base!B47</f>
        <v>Risque opérationnel</v>
      </c>
      <c r="O47" s="569">
        <f>C47-CAP_base!C47</f>
        <v>0</v>
      </c>
      <c r="P47" s="570">
        <f>D47-CAP_base!D47</f>
        <v>0</v>
      </c>
      <c r="Q47" s="570">
        <f>E47-CAP_base!E47</f>
        <v>0</v>
      </c>
      <c r="R47" s="570">
        <f>F47-CAP_base!F47</f>
        <v>0</v>
      </c>
      <c r="S47" s="570">
        <f>G47-CAP_base!G47</f>
        <v>0</v>
      </c>
      <c r="T47" s="569">
        <f>H47-CAP_base!H47</f>
        <v>0</v>
      </c>
      <c r="U47" s="570">
        <f>I47-CAP_base!I47</f>
        <v>0</v>
      </c>
      <c r="V47" s="570">
        <f>J47-CAP_base!J47</f>
        <v>0</v>
      </c>
      <c r="W47" s="570">
        <f>K47-CAP_base!K47</f>
        <v>0</v>
      </c>
      <c r="X47" s="571">
        <f>L47-CAP_base!L47</f>
        <v>0</v>
      </c>
    </row>
    <row r="48" spans="1:26" ht="31.2" customHeight="1" thickBot="1" x14ac:dyDescent="0.35">
      <c r="A48" s="54" t="s">
        <v>628</v>
      </c>
      <c r="B48" s="49" t="str">
        <f>+CAP_base!B48</f>
        <v>Capital requis (ESCAP/TSAV) ou Marge requise (TSMAV) 
- risques non diversifiables</v>
      </c>
      <c r="C48" s="65">
        <f>SUM(C46:C47)</f>
        <v>0</v>
      </c>
      <c r="D48" s="66">
        <f>SUM(D46:D47)</f>
        <v>0</v>
      </c>
      <c r="E48" s="66">
        <f>SUM(E46:E47)</f>
        <v>0</v>
      </c>
      <c r="F48" s="66">
        <f>SUM(F46:F47)</f>
        <v>0</v>
      </c>
      <c r="G48" s="66">
        <f t="shared" ref="G48:L48" si="8">SUM(G46:G47)</f>
        <v>0</v>
      </c>
      <c r="H48" s="65">
        <f t="shared" si="8"/>
        <v>0</v>
      </c>
      <c r="I48" s="66">
        <f t="shared" si="8"/>
        <v>0</v>
      </c>
      <c r="J48" s="66">
        <f t="shared" si="8"/>
        <v>0</v>
      </c>
      <c r="K48" s="66">
        <f t="shared" si="8"/>
        <v>0</v>
      </c>
      <c r="L48" s="67">
        <f t="shared" si="8"/>
        <v>0</v>
      </c>
      <c r="N48" s="49" t="str">
        <f>+CAP_base!B48</f>
        <v>Capital requis (ESCAP/TSAV) ou Marge requise (TSMAV) 
- risques non diversifiables</v>
      </c>
      <c r="O48" s="65">
        <f>C48-CAP_base!C48</f>
        <v>0</v>
      </c>
      <c r="P48" s="66">
        <f>D48-CAP_base!D48</f>
        <v>0</v>
      </c>
      <c r="Q48" s="66">
        <f>E48-CAP_base!E48</f>
        <v>0</v>
      </c>
      <c r="R48" s="66">
        <f>F48-CAP_base!F48</f>
        <v>0</v>
      </c>
      <c r="S48" s="66">
        <f>G48-CAP_base!G48</f>
        <v>0</v>
      </c>
      <c r="T48" s="65">
        <f>H48-CAP_base!H48</f>
        <v>0</v>
      </c>
      <c r="U48" s="66">
        <f>I48-CAP_base!I48</f>
        <v>0</v>
      </c>
      <c r="V48" s="66">
        <f>J48-CAP_base!J48</f>
        <v>0</v>
      </c>
      <c r="W48" s="66">
        <f>K48-CAP_base!K48</f>
        <v>0</v>
      </c>
      <c r="X48" s="67">
        <f>L48-CAP_base!L48</f>
        <v>0</v>
      </c>
    </row>
    <row r="49" spans="1:24" ht="31.2" customHeight="1" thickBot="1" x14ac:dyDescent="0.35">
      <c r="A49" s="54" t="s">
        <v>631</v>
      </c>
      <c r="B49" s="161" t="str">
        <f>+CAP_base!B49</f>
        <v>Coussin de solvabilité global / de base (ESCAP/TSAV)
ou Marge requise (TSMAV)</v>
      </c>
      <c r="C49" s="68">
        <f>(C40-C45+C48)</f>
        <v>0</v>
      </c>
      <c r="D49" s="69">
        <f t="shared" ref="D49:L49" si="9">(D40-D45+D48)</f>
        <v>0</v>
      </c>
      <c r="E49" s="69">
        <f t="shared" si="9"/>
        <v>0</v>
      </c>
      <c r="F49" s="69">
        <f t="shared" si="9"/>
        <v>0</v>
      </c>
      <c r="G49" s="69">
        <f t="shared" si="9"/>
        <v>0</v>
      </c>
      <c r="H49" s="68">
        <f t="shared" si="9"/>
        <v>0</v>
      </c>
      <c r="I49" s="69">
        <f t="shared" si="9"/>
        <v>0</v>
      </c>
      <c r="J49" s="69">
        <f t="shared" si="9"/>
        <v>0</v>
      </c>
      <c r="K49" s="69">
        <f t="shared" si="9"/>
        <v>0</v>
      </c>
      <c r="L49" s="70">
        <f t="shared" si="9"/>
        <v>0</v>
      </c>
      <c r="N49" s="161" t="str">
        <f>+CAP_base!B49</f>
        <v>Coussin de solvabilité global / de base (ESCAP/TSAV)
ou Marge requise (TSMAV)</v>
      </c>
      <c r="O49" s="68">
        <f>C49-CAP_base!C49</f>
        <v>0</v>
      </c>
      <c r="P49" s="69">
        <f>D49-CAP_base!D49</f>
        <v>0</v>
      </c>
      <c r="Q49" s="69">
        <f>E49-CAP_base!E49</f>
        <v>0</v>
      </c>
      <c r="R49" s="69">
        <f>F49-CAP_base!F49</f>
        <v>0</v>
      </c>
      <c r="S49" s="69">
        <f>G49-CAP_base!G49</f>
        <v>0</v>
      </c>
      <c r="T49" s="68">
        <f>H49-CAP_base!H49</f>
        <v>0</v>
      </c>
      <c r="U49" s="69">
        <f>I49-CAP_base!I49</f>
        <v>0</v>
      </c>
      <c r="V49" s="69">
        <f>J49-CAP_base!J49</f>
        <v>0</v>
      </c>
      <c r="W49" s="69">
        <f>K49-CAP_base!K49</f>
        <v>0</v>
      </c>
      <c r="X49" s="70">
        <f>L49-CAP_base!L49</f>
        <v>0</v>
      </c>
    </row>
    <row r="50" spans="1:24" ht="31.2" customHeight="1" x14ac:dyDescent="0.3">
      <c r="A50" s="54" t="s">
        <v>634</v>
      </c>
      <c r="B50" s="53" t="str">
        <f>+CAP_base!B50</f>
        <v>Ratio (ESCAP/TSAV/TSMAV) total (%)</v>
      </c>
      <c r="C50" s="71">
        <f>IF(C49=0,0,(C8+C13+C14)/C49)</f>
        <v>0</v>
      </c>
      <c r="D50" s="72">
        <f>IF(D49=0,0,(D8+D13+D14)/D49)</f>
        <v>0</v>
      </c>
      <c r="E50" s="72">
        <f>IF(E49=0,0,(E8+E13+E14)/E49)</f>
        <v>0</v>
      </c>
      <c r="F50" s="72">
        <f>IF(F49=0,0,(F8+F13+F14)/F49)</f>
        <v>0</v>
      </c>
      <c r="G50" s="72">
        <f t="shared" ref="G50:L50" si="10">IF(G49=0,0,(G8+G13+G14)/G49)</f>
        <v>0</v>
      </c>
      <c r="H50" s="71">
        <f t="shared" si="10"/>
        <v>0</v>
      </c>
      <c r="I50" s="72">
        <f t="shared" si="10"/>
        <v>0</v>
      </c>
      <c r="J50" s="72">
        <f t="shared" si="10"/>
        <v>0</v>
      </c>
      <c r="K50" s="72">
        <f t="shared" si="10"/>
        <v>0</v>
      </c>
      <c r="L50" s="73">
        <f t="shared" si="10"/>
        <v>0</v>
      </c>
      <c r="N50" s="53" t="str">
        <f>+CAP_base!B50</f>
        <v>Ratio (ESCAP/TSAV/TSMAV) total (%)</v>
      </c>
      <c r="O50" s="71">
        <f>C50-CAP_base!C50</f>
        <v>0</v>
      </c>
      <c r="P50" s="72">
        <f>D50-CAP_base!D50</f>
        <v>0</v>
      </c>
      <c r="Q50" s="72">
        <f>E50-CAP_base!E50</f>
        <v>0</v>
      </c>
      <c r="R50" s="72">
        <f>F50-CAP_base!F50</f>
        <v>0</v>
      </c>
      <c r="S50" s="72">
        <f>G50-CAP_base!G50</f>
        <v>0</v>
      </c>
      <c r="T50" s="71">
        <f>H50-CAP_base!H50</f>
        <v>0</v>
      </c>
      <c r="U50" s="72">
        <f>I50-CAP_base!I50</f>
        <v>0</v>
      </c>
      <c r="V50" s="72">
        <f>J50-CAP_base!J50</f>
        <v>0</v>
      </c>
      <c r="W50" s="72">
        <f>K50-CAP_base!K50</f>
        <v>0</v>
      </c>
      <c r="X50" s="73">
        <f>L50-CAP_base!L50</f>
        <v>0</v>
      </c>
    </row>
    <row r="51" spans="1:24" ht="31.2" customHeight="1" thickBot="1" x14ac:dyDescent="0.35">
      <c r="A51" s="54" t="s">
        <v>637</v>
      </c>
      <c r="B51" s="114" t="str">
        <f>+CAP_base!B51</f>
        <v>Ratio (ESCAP/TSAV/TSMAV) de base / du noyau de capital (%)</v>
      </c>
      <c r="C51" s="74">
        <f>IF(C49=0,0,(C9+0.7*C13+0.7*C14)/C49)</f>
        <v>0</v>
      </c>
      <c r="D51" s="75">
        <f>IF(D49=0,0,(D9+0.7*D13+0.7*D14)/D49)</f>
        <v>0</v>
      </c>
      <c r="E51" s="75">
        <f>IF(E49=0,0,(E9+0.7*E13+0.7*E14)/E49)</f>
        <v>0</v>
      </c>
      <c r="F51" s="75">
        <f>IF(F49=0,0,(F9+0.7*F13+0.7*F14)/F49)</f>
        <v>0</v>
      </c>
      <c r="G51" s="75">
        <f t="shared" ref="G51:L51" si="11">IF(G49=0,0,(G9+0.7*G13+0.7*G14)/G49)</f>
        <v>0</v>
      </c>
      <c r="H51" s="74">
        <f t="shared" si="11"/>
        <v>0</v>
      </c>
      <c r="I51" s="75">
        <f t="shared" si="11"/>
        <v>0</v>
      </c>
      <c r="J51" s="75">
        <f t="shared" si="11"/>
        <v>0</v>
      </c>
      <c r="K51" s="75">
        <f t="shared" si="11"/>
        <v>0</v>
      </c>
      <c r="L51" s="76">
        <f t="shared" si="11"/>
        <v>0</v>
      </c>
      <c r="N51" s="114" t="str">
        <f>+CAP_base!B51</f>
        <v>Ratio (ESCAP/TSAV/TSMAV) de base / du noyau de capital (%)</v>
      </c>
      <c r="O51" s="74">
        <f>C51-CAP_base!C51</f>
        <v>0</v>
      </c>
      <c r="P51" s="75">
        <f>D51-CAP_base!D51</f>
        <v>0</v>
      </c>
      <c r="Q51" s="75">
        <f>E51-CAP_base!E51</f>
        <v>0</v>
      </c>
      <c r="R51" s="75">
        <f>F51-CAP_base!F51</f>
        <v>0</v>
      </c>
      <c r="S51" s="75">
        <f>G51-CAP_base!G51</f>
        <v>0</v>
      </c>
      <c r="T51" s="74">
        <f>H51-CAP_base!H51</f>
        <v>0</v>
      </c>
      <c r="U51" s="75">
        <f>I51-CAP_base!I51</f>
        <v>0</v>
      </c>
      <c r="V51" s="75">
        <f>J51-CAP_base!J51</f>
        <v>0</v>
      </c>
      <c r="W51" s="75">
        <f>K51-CAP_base!K51</f>
        <v>0</v>
      </c>
      <c r="X51" s="76">
        <f>L51-CAP_base!L51</f>
        <v>0</v>
      </c>
    </row>
    <row r="52" spans="1:24" ht="21.75" customHeight="1" thickBot="1" x14ac:dyDescent="0.35">
      <c r="A52" s="148"/>
      <c r="B52" s="122"/>
      <c r="C52" s="246"/>
      <c r="D52" s="246"/>
      <c r="E52" s="246"/>
      <c r="F52" s="246"/>
      <c r="G52" s="246"/>
      <c r="H52" s="246"/>
      <c r="I52" s="246"/>
      <c r="J52" s="246"/>
      <c r="K52" s="246"/>
      <c r="L52" s="246"/>
      <c r="N52" s="122"/>
      <c r="O52" s="246"/>
      <c r="P52" s="246"/>
      <c r="Q52" s="246"/>
      <c r="R52" s="246"/>
      <c r="S52" s="246"/>
      <c r="T52" s="246"/>
      <c r="U52" s="246"/>
      <c r="V52" s="246"/>
      <c r="W52" s="246"/>
      <c r="X52" s="246"/>
    </row>
    <row r="53" spans="1:24" ht="36.6" x14ac:dyDescent="0.3">
      <c r="B53" s="103" t="str">
        <f>+CAP_base!B53</f>
        <v>Informations additionnelles
Ratios cibles et certaines composantes du capital disponible (1)
(en milliers de dollars ou en pourcentage)</v>
      </c>
      <c r="C53" s="115">
        <f>+C6</f>
        <v>2025</v>
      </c>
      <c r="D53" s="116">
        <f t="shared" ref="D53:L53" si="12">+D6</f>
        <v>2026</v>
      </c>
      <c r="E53" s="116">
        <f t="shared" si="12"/>
        <v>2027</v>
      </c>
      <c r="F53" s="116">
        <f t="shared" si="12"/>
        <v>2028</v>
      </c>
      <c r="G53" s="117">
        <f t="shared" si="12"/>
        <v>2029</v>
      </c>
      <c r="H53" s="118">
        <f t="shared" si="12"/>
        <v>2030</v>
      </c>
      <c r="I53" s="116">
        <f t="shared" si="12"/>
        <v>2031</v>
      </c>
      <c r="J53" s="116">
        <f t="shared" si="12"/>
        <v>2032</v>
      </c>
      <c r="K53" s="116">
        <f t="shared" si="12"/>
        <v>2033</v>
      </c>
      <c r="L53" s="117">
        <f t="shared" si="12"/>
        <v>2034</v>
      </c>
      <c r="N53" s="103" t="str">
        <f>+CAP_base!B53</f>
        <v>Informations additionnelles
Ratios cibles et certaines composantes du capital disponible (1)
(en milliers de dollars ou en pourcentage)</v>
      </c>
      <c r="O53" s="115">
        <f>C53-CAP_base!C55</f>
        <v>2025</v>
      </c>
      <c r="P53" s="116">
        <f>D53-CAP_base!D55</f>
        <v>2026</v>
      </c>
      <c r="Q53" s="116">
        <f>E53-CAP_base!E55</f>
        <v>2027</v>
      </c>
      <c r="R53" s="116">
        <f>F53-CAP_base!F55</f>
        <v>2028</v>
      </c>
      <c r="S53" s="117">
        <f>G53-CAP_base!G55</f>
        <v>2029</v>
      </c>
      <c r="T53" s="118">
        <f>H53-CAP_base!H55</f>
        <v>2030</v>
      </c>
      <c r="U53" s="116">
        <f>I53-CAP_base!I55</f>
        <v>2031</v>
      </c>
      <c r="V53" s="116">
        <f>J53-CAP_base!J55</f>
        <v>2032</v>
      </c>
      <c r="W53" s="116">
        <f>K53-CAP_base!K55</f>
        <v>2033</v>
      </c>
      <c r="X53" s="117">
        <f>L53-CAP_base!L55</f>
        <v>2034</v>
      </c>
    </row>
    <row r="54" spans="1:24" ht="9" customHeight="1" thickBot="1" x14ac:dyDescent="0.35">
      <c r="A54" s="7"/>
      <c r="B54" s="11"/>
      <c r="C54" s="248" t="s">
        <v>62</v>
      </c>
      <c r="D54" s="13" t="s">
        <v>63</v>
      </c>
      <c r="E54" s="13" t="s">
        <v>64</v>
      </c>
      <c r="F54" s="13" t="s">
        <v>65</v>
      </c>
      <c r="G54" s="14" t="s">
        <v>66</v>
      </c>
      <c r="H54" s="80" t="s">
        <v>67</v>
      </c>
      <c r="I54" s="81" t="s">
        <v>68</v>
      </c>
      <c r="J54" s="81" t="s">
        <v>69</v>
      </c>
      <c r="K54" s="81" t="s">
        <v>70</v>
      </c>
      <c r="L54" s="82" t="s">
        <v>71</v>
      </c>
      <c r="N54" s="239"/>
      <c r="O54" s="473" t="str">
        <f>O7</f>
        <v>71</v>
      </c>
      <c r="P54" s="473" t="str">
        <f t="shared" ref="P54:X54" si="13">P7</f>
        <v>72</v>
      </c>
      <c r="Q54" s="473" t="str">
        <f t="shared" si="13"/>
        <v>73</v>
      </c>
      <c r="R54" s="473" t="str">
        <f t="shared" si="13"/>
        <v>74</v>
      </c>
      <c r="S54" s="473" t="str">
        <f t="shared" si="13"/>
        <v>75</v>
      </c>
      <c r="T54" s="473" t="str">
        <f t="shared" si="13"/>
        <v>76</v>
      </c>
      <c r="U54" s="473" t="str">
        <f t="shared" si="13"/>
        <v>77</v>
      </c>
      <c r="V54" s="473" t="str">
        <f t="shared" si="13"/>
        <v>78</v>
      </c>
      <c r="W54" s="473" t="str">
        <f t="shared" si="13"/>
        <v>79</v>
      </c>
      <c r="X54" s="473" t="str">
        <f t="shared" si="13"/>
        <v>80</v>
      </c>
    </row>
    <row r="55" spans="1:24" ht="15" customHeight="1" x14ac:dyDescent="0.3">
      <c r="A55" s="54" t="s">
        <v>642</v>
      </c>
      <c r="B55" s="253" t="str">
        <f>+CAP_base!B55</f>
        <v>Ratio cible interne de capital total (%)</v>
      </c>
      <c r="C55" s="617">
        <f>+CAP_base!C55</f>
        <v>0</v>
      </c>
      <c r="D55" s="618">
        <f>+CAP_base!D55</f>
        <v>0</v>
      </c>
      <c r="E55" s="618">
        <f>+CAP_base!E55</f>
        <v>0</v>
      </c>
      <c r="F55" s="618">
        <f>+CAP_base!F55</f>
        <v>0</v>
      </c>
      <c r="G55" s="618">
        <f>+CAP_base!G55</f>
        <v>0</v>
      </c>
      <c r="H55" s="617">
        <f>+CAP_base!H55</f>
        <v>0</v>
      </c>
      <c r="I55" s="618">
        <f>+CAP_base!I55</f>
        <v>0</v>
      </c>
      <c r="J55" s="618">
        <f>+CAP_base!J55</f>
        <v>0</v>
      </c>
      <c r="K55" s="618">
        <f>+CAP_base!K55</f>
        <v>0</v>
      </c>
      <c r="L55" s="619">
        <f>+CAP_base!L55</f>
        <v>0</v>
      </c>
      <c r="N55" s="253" t="str">
        <f>+CAP_base!B55</f>
        <v>Ratio cible interne de capital total (%)</v>
      </c>
      <c r="O55" s="617">
        <f>C55-CAP_base!C55</f>
        <v>0</v>
      </c>
      <c r="P55" s="618">
        <f>D55-CAP_base!D55</f>
        <v>0</v>
      </c>
      <c r="Q55" s="618">
        <f>E55-CAP_base!E55</f>
        <v>0</v>
      </c>
      <c r="R55" s="618">
        <f>F55-CAP_base!F55</f>
        <v>0</v>
      </c>
      <c r="S55" s="618">
        <f>G55-CAP_base!G55</f>
        <v>0</v>
      </c>
      <c r="T55" s="617">
        <f>H55-CAP_base!H55</f>
        <v>0</v>
      </c>
      <c r="U55" s="618">
        <f>I55-CAP_base!I55</f>
        <v>0</v>
      </c>
      <c r="V55" s="618">
        <f>J55-CAP_base!J55</f>
        <v>0</v>
      </c>
      <c r="W55" s="618">
        <f>K55-CAP_base!K55</f>
        <v>0</v>
      </c>
      <c r="X55" s="619">
        <f>L55-CAP_base!L55</f>
        <v>0</v>
      </c>
    </row>
    <row r="56" spans="1:24" ht="15" customHeight="1" x14ac:dyDescent="0.3">
      <c r="A56" s="54" t="s">
        <v>645</v>
      </c>
      <c r="B56" s="254" t="str">
        <f>+CAP_base!B56</f>
        <v>Ratio cible interne de base / du noyau de capital (%)</v>
      </c>
      <c r="C56" s="620">
        <f>+CAP_base!C56</f>
        <v>0</v>
      </c>
      <c r="D56" s="621">
        <f>+CAP_base!D56</f>
        <v>0</v>
      </c>
      <c r="E56" s="621">
        <f>+CAP_base!E56</f>
        <v>0</v>
      </c>
      <c r="F56" s="621">
        <f>+CAP_base!F56</f>
        <v>0</v>
      </c>
      <c r="G56" s="621">
        <f>+CAP_base!G56</f>
        <v>0</v>
      </c>
      <c r="H56" s="620">
        <f>+CAP_base!H56</f>
        <v>0</v>
      </c>
      <c r="I56" s="621">
        <f>+CAP_base!I56</f>
        <v>0</v>
      </c>
      <c r="J56" s="621">
        <f>+CAP_base!J56</f>
        <v>0</v>
      </c>
      <c r="K56" s="621">
        <f>+CAP_base!K56</f>
        <v>0</v>
      </c>
      <c r="L56" s="622">
        <f>+CAP_base!L56</f>
        <v>0</v>
      </c>
      <c r="N56" s="254" t="str">
        <f>+CAP_base!B56</f>
        <v>Ratio cible interne de base / du noyau de capital (%)</v>
      </c>
      <c r="O56" s="620">
        <f>C56-CAP_base!C56</f>
        <v>0</v>
      </c>
      <c r="P56" s="621">
        <f>D56-CAP_base!D56</f>
        <v>0</v>
      </c>
      <c r="Q56" s="621">
        <f>E56-CAP_base!E56</f>
        <v>0</v>
      </c>
      <c r="R56" s="621">
        <f>F56-CAP_base!F56</f>
        <v>0</v>
      </c>
      <c r="S56" s="621">
        <f>G56-CAP_base!G56</f>
        <v>0</v>
      </c>
      <c r="T56" s="620">
        <f>H56-CAP_base!H56</f>
        <v>0</v>
      </c>
      <c r="U56" s="621">
        <f>I56-CAP_base!I56</f>
        <v>0</v>
      </c>
      <c r="V56" s="621">
        <f>J56-CAP_base!J56</f>
        <v>0</v>
      </c>
      <c r="W56" s="621">
        <f>K56-CAP_base!K56</f>
        <v>0</v>
      </c>
      <c r="X56" s="622">
        <f>L56-CAP_base!L56</f>
        <v>0</v>
      </c>
    </row>
    <row r="57" spans="1:24" ht="15" customHeight="1" x14ac:dyDescent="0.3">
      <c r="A57" s="54" t="s">
        <v>648</v>
      </c>
      <c r="B57" s="254" t="str">
        <f>+CAP_base!B57</f>
        <v>Ratio cible opérationnel total (%)</v>
      </c>
      <c r="C57" s="620">
        <f>+CAP_base!C57</f>
        <v>0</v>
      </c>
      <c r="D57" s="621">
        <f>+CAP_base!D57</f>
        <v>0</v>
      </c>
      <c r="E57" s="621">
        <f>+CAP_base!E57</f>
        <v>0</v>
      </c>
      <c r="F57" s="621">
        <f>+CAP_base!F57</f>
        <v>0</v>
      </c>
      <c r="G57" s="621">
        <f>+CAP_base!G57</f>
        <v>0</v>
      </c>
      <c r="H57" s="620">
        <f>+CAP_base!H57</f>
        <v>0</v>
      </c>
      <c r="I57" s="621">
        <f>+CAP_base!I57</f>
        <v>0</v>
      </c>
      <c r="J57" s="621">
        <f>+CAP_base!J57</f>
        <v>0</v>
      </c>
      <c r="K57" s="621">
        <f>+CAP_base!K57</f>
        <v>0</v>
      </c>
      <c r="L57" s="622">
        <f>+CAP_base!L57</f>
        <v>0</v>
      </c>
      <c r="N57" s="254" t="str">
        <f>+CAP_base!B57</f>
        <v>Ratio cible opérationnel total (%)</v>
      </c>
      <c r="O57" s="620">
        <f>C57-CAP_base!C57</f>
        <v>0</v>
      </c>
      <c r="P57" s="621">
        <f>D57-CAP_base!D57</f>
        <v>0</v>
      </c>
      <c r="Q57" s="621">
        <f>E57-CAP_base!E57</f>
        <v>0</v>
      </c>
      <c r="R57" s="621">
        <f>F57-CAP_base!F57</f>
        <v>0</v>
      </c>
      <c r="S57" s="621">
        <f>G57-CAP_base!G57</f>
        <v>0</v>
      </c>
      <c r="T57" s="620">
        <f>H57-CAP_base!H57</f>
        <v>0</v>
      </c>
      <c r="U57" s="621">
        <f>I57-CAP_base!I57</f>
        <v>0</v>
      </c>
      <c r="V57" s="621">
        <f>J57-CAP_base!J57</f>
        <v>0</v>
      </c>
      <c r="W57" s="621">
        <f>K57-CAP_base!K57</f>
        <v>0</v>
      </c>
      <c r="X57" s="622">
        <f>L57-CAP_base!L57</f>
        <v>0</v>
      </c>
    </row>
    <row r="58" spans="1:24" ht="15" customHeight="1" x14ac:dyDescent="0.3">
      <c r="A58" s="54" t="s">
        <v>651</v>
      </c>
      <c r="B58" s="176" t="str">
        <f>+CAP_base!B58</f>
        <v>Ratio cible opérationnel de base / du noyau de capital (%)</v>
      </c>
      <c r="C58" s="620">
        <f>+CAP_base!C58</f>
        <v>0</v>
      </c>
      <c r="D58" s="621">
        <f>+CAP_base!D58</f>
        <v>0</v>
      </c>
      <c r="E58" s="621">
        <f>+CAP_base!E58</f>
        <v>0</v>
      </c>
      <c r="F58" s="621">
        <f>+CAP_base!F58</f>
        <v>0</v>
      </c>
      <c r="G58" s="621">
        <f>+CAP_base!G58</f>
        <v>0</v>
      </c>
      <c r="H58" s="620">
        <f>+CAP_base!H58</f>
        <v>0</v>
      </c>
      <c r="I58" s="621">
        <f>+CAP_base!I58</f>
        <v>0</v>
      </c>
      <c r="J58" s="621">
        <f>+CAP_base!J58</f>
        <v>0</v>
      </c>
      <c r="K58" s="621">
        <f>+CAP_base!K58</f>
        <v>0</v>
      </c>
      <c r="L58" s="622">
        <f>+CAP_base!L58</f>
        <v>0</v>
      </c>
      <c r="N58" s="176" t="str">
        <f>+CAP_base!B58</f>
        <v>Ratio cible opérationnel de base / du noyau de capital (%)</v>
      </c>
      <c r="O58" s="620">
        <f>C58-CAP_base!C58</f>
        <v>0</v>
      </c>
      <c r="P58" s="621">
        <f>D58-CAP_base!D58</f>
        <v>0</v>
      </c>
      <c r="Q58" s="621">
        <f>E58-CAP_base!E58</f>
        <v>0</v>
      </c>
      <c r="R58" s="621">
        <f>F58-CAP_base!F58</f>
        <v>0</v>
      </c>
      <c r="S58" s="621">
        <f>G58-CAP_base!G58</f>
        <v>0</v>
      </c>
      <c r="T58" s="620">
        <f>H58-CAP_base!H58</f>
        <v>0</v>
      </c>
      <c r="U58" s="621">
        <f>I58-CAP_base!I58</f>
        <v>0</v>
      </c>
      <c r="V58" s="621">
        <f>J58-CAP_base!J58</f>
        <v>0</v>
      </c>
      <c r="W58" s="621">
        <f>K58-CAP_base!K58</f>
        <v>0</v>
      </c>
      <c r="X58" s="622">
        <f>L58-CAP_base!L58</f>
        <v>0</v>
      </c>
    </row>
    <row r="59" spans="1:24" ht="46.95" customHeight="1" x14ac:dyDescent="0.3">
      <c r="A59" s="54" t="s">
        <v>654</v>
      </c>
      <c r="B59" s="131" t="str">
        <f>+CAP_base!B59</f>
        <v>ESCAP/TSAV uniquement : Marges sur services contractuels présentées comme passif moins marges sur services contractuels présentées comme actif (sauf celles liées aux contrats de fonds distincts) - incluses dans l'ajustement de l'avoir aux fins de l'ESCAP / incluses dans les bénéfices non répartis ajustés aux fins du TSAV (1)</v>
      </c>
      <c r="C59" s="578"/>
      <c r="D59" s="579"/>
      <c r="E59" s="579"/>
      <c r="F59" s="579"/>
      <c r="G59" s="579"/>
      <c r="H59" s="578"/>
      <c r="I59" s="579"/>
      <c r="J59" s="579"/>
      <c r="K59" s="579"/>
      <c r="L59" s="580"/>
      <c r="N59" s="131" t="str">
        <f>+CAP_base!B59</f>
        <v>ESCAP/TSAV uniquement : Marges sur services contractuels présentées comme passif moins marges sur services contractuels présentées comme actif (sauf celles liées aux contrats de fonds distincts) - incluses dans l'ajustement de l'avoir aux fins de l'ESCAP / incluses dans les bénéfices non répartis ajustés aux fins du TSAV (1)</v>
      </c>
      <c r="O59" s="578">
        <f>C59-CAP_base!C59</f>
        <v>0</v>
      </c>
      <c r="P59" s="579">
        <f>D59-CAP_base!D59</f>
        <v>0</v>
      </c>
      <c r="Q59" s="579">
        <f>E59-CAP_base!E59</f>
        <v>0</v>
      </c>
      <c r="R59" s="579">
        <f>F59-CAP_base!F59</f>
        <v>0</v>
      </c>
      <c r="S59" s="579">
        <f>G59-CAP_base!G59</f>
        <v>0</v>
      </c>
      <c r="T59" s="578">
        <f>H59-CAP_base!H59</f>
        <v>0</v>
      </c>
      <c r="U59" s="579">
        <f>I59-CAP_base!I59</f>
        <v>0</v>
      </c>
      <c r="V59" s="579">
        <f>J59-CAP_base!J59</f>
        <v>0</v>
      </c>
      <c r="W59" s="579">
        <f>K59-CAP_base!K59</f>
        <v>0</v>
      </c>
      <c r="X59" s="580">
        <f>L59-CAP_base!L59</f>
        <v>0</v>
      </c>
    </row>
    <row r="60" spans="1:24" ht="15" customHeight="1" x14ac:dyDescent="0.3">
      <c r="A60" s="54" t="s">
        <v>657</v>
      </c>
      <c r="B60" s="120" t="str">
        <f>+CAP_base!B60</f>
        <v>ESCAP/TSAV uniquement : Déductions du capital (brut) de catégorie 1 (1)</v>
      </c>
      <c r="C60" s="578"/>
      <c r="D60" s="579"/>
      <c r="E60" s="579"/>
      <c r="F60" s="579"/>
      <c r="G60" s="579"/>
      <c r="H60" s="578"/>
      <c r="I60" s="579"/>
      <c r="J60" s="579"/>
      <c r="K60" s="579"/>
      <c r="L60" s="580"/>
      <c r="N60" s="120" t="str">
        <f>+CAP_base!B60</f>
        <v>ESCAP/TSAV uniquement : Déductions du capital (brut) de catégorie 1 (1)</v>
      </c>
      <c r="O60" s="578">
        <f>C60-CAP_base!C60</f>
        <v>0</v>
      </c>
      <c r="P60" s="579">
        <f>D60-CAP_base!D60</f>
        <v>0</v>
      </c>
      <c r="Q60" s="579">
        <f>E60-CAP_base!E60</f>
        <v>0</v>
      </c>
      <c r="R60" s="579">
        <f>F60-CAP_base!F60</f>
        <v>0</v>
      </c>
      <c r="S60" s="579">
        <f>G60-CAP_base!G60</f>
        <v>0</v>
      </c>
      <c r="T60" s="578">
        <f>H60-CAP_base!H60</f>
        <v>0</v>
      </c>
      <c r="U60" s="579">
        <f>I60-CAP_base!I60</f>
        <v>0</v>
      </c>
      <c r="V60" s="579">
        <f>J60-CAP_base!J60</f>
        <v>0</v>
      </c>
      <c r="W60" s="579">
        <f>K60-CAP_base!K60</f>
        <v>0</v>
      </c>
      <c r="X60" s="580">
        <f>L60-CAP_base!L60</f>
        <v>0</v>
      </c>
    </row>
    <row r="61" spans="1:24" ht="28.2" customHeight="1" x14ac:dyDescent="0.3">
      <c r="A61" s="54" t="s">
        <v>660</v>
      </c>
      <c r="B61" s="256" t="str">
        <f>+CAP_base!B61</f>
        <v xml:space="preserve"> ESCAP/TSAV uniquement : Passifs négatifs - inclus dans les déductions du Capital (brut) de catégorie 1 (1)</v>
      </c>
      <c r="C61" s="548"/>
      <c r="D61" s="549"/>
      <c r="E61" s="549"/>
      <c r="F61" s="549"/>
      <c r="G61" s="549"/>
      <c r="H61" s="548"/>
      <c r="I61" s="549"/>
      <c r="J61" s="549"/>
      <c r="K61" s="549"/>
      <c r="L61" s="550"/>
      <c r="N61" s="256" t="str">
        <f>+CAP_base!B61</f>
        <v xml:space="preserve"> ESCAP/TSAV uniquement : Passifs négatifs - inclus dans les déductions du Capital (brut) de catégorie 1 (1)</v>
      </c>
      <c r="O61" s="548">
        <f>C61-CAP_base!C61</f>
        <v>0</v>
      </c>
      <c r="P61" s="549">
        <f>D61-CAP_base!D61</f>
        <v>0</v>
      </c>
      <c r="Q61" s="549">
        <f>E61-CAP_base!E61</f>
        <v>0</v>
      </c>
      <c r="R61" s="549">
        <f>F61-CAP_base!F61</f>
        <v>0</v>
      </c>
      <c r="S61" s="549">
        <f>G61-CAP_base!G61</f>
        <v>0</v>
      </c>
      <c r="T61" s="548">
        <f>H61-CAP_base!H61</f>
        <v>0</v>
      </c>
      <c r="U61" s="549">
        <f>I61-CAP_base!I61</f>
        <v>0</v>
      </c>
      <c r="V61" s="549">
        <f>J61-CAP_base!J61</f>
        <v>0</v>
      </c>
      <c r="W61" s="549">
        <f>K61-CAP_base!K61</f>
        <v>0</v>
      </c>
      <c r="X61" s="550">
        <f>L61-CAP_base!L61</f>
        <v>0</v>
      </c>
    </row>
    <row r="62" spans="1:24" ht="28.2" customHeight="1" x14ac:dyDescent="0.3">
      <c r="A62" s="54" t="s">
        <v>663</v>
      </c>
      <c r="B62" s="258" t="str">
        <f>+CAP_base!B62</f>
        <v>ESCAP/TSAV uniquement : Écarts d'acquisition - inclus dans les déductions du Capital (brut) de catégorie 1 (1)</v>
      </c>
      <c r="C62" s="569"/>
      <c r="D62" s="570"/>
      <c r="E62" s="570"/>
      <c r="F62" s="570"/>
      <c r="G62" s="570"/>
      <c r="H62" s="569"/>
      <c r="I62" s="570"/>
      <c r="J62" s="570"/>
      <c r="K62" s="570"/>
      <c r="L62" s="571"/>
      <c r="N62" s="258" t="str">
        <f>+CAP_base!B62</f>
        <v>ESCAP/TSAV uniquement : Écarts d'acquisition - inclus dans les déductions du Capital (brut) de catégorie 1 (1)</v>
      </c>
      <c r="O62" s="569">
        <f>C62-CAP_base!C62</f>
        <v>0</v>
      </c>
      <c r="P62" s="570">
        <f>D62-CAP_base!D62</f>
        <v>0</v>
      </c>
      <c r="Q62" s="570">
        <f>E62-CAP_base!E62</f>
        <v>0</v>
      </c>
      <c r="R62" s="570">
        <f>F62-CAP_base!F62</f>
        <v>0</v>
      </c>
      <c r="S62" s="570">
        <f>G62-CAP_base!G62</f>
        <v>0</v>
      </c>
      <c r="T62" s="569">
        <f>H62-CAP_base!H62</f>
        <v>0</v>
      </c>
      <c r="U62" s="570">
        <f>I62-CAP_base!I62</f>
        <v>0</v>
      </c>
      <c r="V62" s="570">
        <f>J62-CAP_base!J62</f>
        <v>0</v>
      </c>
      <c r="W62" s="570">
        <f>K62-CAP_base!K62</f>
        <v>0</v>
      </c>
      <c r="X62" s="571">
        <f>L62-CAP_base!L62</f>
        <v>0</v>
      </c>
    </row>
    <row r="63" spans="1:24" ht="28.2" customHeight="1" x14ac:dyDescent="0.3">
      <c r="A63" s="54" t="s">
        <v>666</v>
      </c>
      <c r="B63" s="257" t="str">
        <f>+CAP_base!B63</f>
        <v>ESCAP/TSAV uniquement :Autres actifs incorporels (incluant ceux liés aux logiciels) - inclus dans les déductions du Capital (brut) de catégorie (1)</v>
      </c>
      <c r="C63" s="569"/>
      <c r="D63" s="570"/>
      <c r="E63" s="570"/>
      <c r="F63" s="570"/>
      <c r="G63" s="570"/>
      <c r="H63" s="569"/>
      <c r="I63" s="570"/>
      <c r="J63" s="570"/>
      <c r="K63" s="570"/>
      <c r="L63" s="571"/>
      <c r="N63" s="257" t="str">
        <f>+CAP_base!B63</f>
        <v>ESCAP/TSAV uniquement :Autres actifs incorporels (incluant ceux liés aux logiciels) - inclus dans les déductions du Capital (brut) de catégorie (1)</v>
      </c>
      <c r="O63" s="569">
        <f>C63-CAP_base!C63</f>
        <v>0</v>
      </c>
      <c r="P63" s="570">
        <f>D63-CAP_base!D63</f>
        <v>0</v>
      </c>
      <c r="Q63" s="570">
        <f>E63-CAP_base!E63</f>
        <v>0</v>
      </c>
      <c r="R63" s="570">
        <f>F63-CAP_base!F63</f>
        <v>0</v>
      </c>
      <c r="S63" s="570">
        <f>G63-CAP_base!G63</f>
        <v>0</v>
      </c>
      <c r="T63" s="569">
        <f>H63-CAP_base!H63</f>
        <v>0</v>
      </c>
      <c r="U63" s="570">
        <f>I63-CAP_base!I63</f>
        <v>0</v>
      </c>
      <c r="V63" s="570">
        <f>J63-CAP_base!J63</f>
        <v>0</v>
      </c>
      <c r="W63" s="570">
        <f>K63-CAP_base!K63</f>
        <v>0</v>
      </c>
      <c r="X63" s="571">
        <f>L63-CAP_base!L63</f>
        <v>0</v>
      </c>
    </row>
    <row r="64" spans="1:24" ht="15" customHeight="1" x14ac:dyDescent="0.3">
      <c r="A64" s="54" t="s">
        <v>304</v>
      </c>
      <c r="B64" s="120" t="str">
        <f>+CAP_base!B64</f>
        <v>ESCAP/TSAV uniquement : Déductions du Capital (brut) de catégorie 2 (1)</v>
      </c>
      <c r="C64" s="578"/>
      <c r="D64" s="579"/>
      <c r="E64" s="579"/>
      <c r="F64" s="579"/>
      <c r="G64" s="579"/>
      <c r="H64" s="578"/>
      <c r="I64" s="579"/>
      <c r="J64" s="579"/>
      <c r="K64" s="579"/>
      <c r="L64" s="580"/>
      <c r="N64" s="120" t="str">
        <f>+CAP_base!B64</f>
        <v>ESCAP/TSAV uniquement : Déductions du Capital (brut) de catégorie 2 (1)</v>
      </c>
      <c r="O64" s="578">
        <f>C64-CAP_base!C64</f>
        <v>0</v>
      </c>
      <c r="P64" s="579">
        <f>D64-CAP_base!D64</f>
        <v>0</v>
      </c>
      <c r="Q64" s="579">
        <f>E64-CAP_base!E64</f>
        <v>0</v>
      </c>
      <c r="R64" s="579">
        <f>F64-CAP_base!F64</f>
        <v>0</v>
      </c>
      <c r="S64" s="579">
        <f>G64-CAP_base!G64</f>
        <v>0</v>
      </c>
      <c r="T64" s="578">
        <f>H64-CAP_base!H64</f>
        <v>0</v>
      </c>
      <c r="U64" s="579">
        <f>I64-CAP_base!I64</f>
        <v>0</v>
      </c>
      <c r="V64" s="579">
        <f>J64-CAP_base!J64</f>
        <v>0</v>
      </c>
      <c r="W64" s="579">
        <f>K64-CAP_base!K64</f>
        <v>0</v>
      </c>
      <c r="X64" s="580">
        <f>L64-CAP_base!L64</f>
        <v>0</v>
      </c>
    </row>
    <row r="65" spans="1:24" ht="51" customHeight="1" x14ac:dyDescent="0.3">
      <c r="A65" s="54" t="s">
        <v>671</v>
      </c>
      <c r="B65" s="121" t="str">
        <f>+CAP_base!B65</f>
        <v>ESCAP/TSAV uniquement : Montant d’ajustement pour amortir l’impact de la période courante sur le Capital disponible lié aux passifs (actifs) nets au titre des régimes de retraite à prestations définies - inclus dans les éléments de capital de catégorie 2, autres que des instruments de capital (1)</v>
      </c>
      <c r="C65" s="548"/>
      <c r="D65" s="549"/>
      <c r="E65" s="549"/>
      <c r="F65" s="549"/>
      <c r="G65" s="549"/>
      <c r="H65" s="548"/>
      <c r="I65" s="549"/>
      <c r="J65" s="549"/>
      <c r="K65" s="549"/>
      <c r="L65" s="550"/>
      <c r="N65" s="121" t="str">
        <f>+CAP_base!B65</f>
        <v>ESCAP/TSAV uniquement : Montant d’ajustement pour amortir l’impact de la période courante sur le Capital disponible lié aux passifs (actifs) nets au titre des régimes de retraite à prestations définies - inclus dans les éléments de capital de catégorie 2, autres que des instruments de capital (1)</v>
      </c>
      <c r="O65" s="548">
        <f>C65-CAP_base!C65</f>
        <v>0</v>
      </c>
      <c r="P65" s="549">
        <f>D65-CAP_base!D65</f>
        <v>0</v>
      </c>
      <c r="Q65" s="549">
        <f>E65-CAP_base!E65</f>
        <v>0</v>
      </c>
      <c r="R65" s="549">
        <f>F65-CAP_base!F65</f>
        <v>0</v>
      </c>
      <c r="S65" s="549">
        <f>G65-CAP_base!G65</f>
        <v>0</v>
      </c>
      <c r="T65" s="548">
        <f>H65-CAP_base!H65</f>
        <v>0</v>
      </c>
      <c r="U65" s="549">
        <f>I65-CAP_base!I65</f>
        <v>0</v>
      </c>
      <c r="V65" s="549">
        <f>J65-CAP_base!J65</f>
        <v>0</v>
      </c>
      <c r="W65" s="549">
        <f>K65-CAP_base!K65</f>
        <v>0</v>
      </c>
      <c r="X65" s="550">
        <f>L65-CAP_base!L65</f>
        <v>0</v>
      </c>
    </row>
    <row r="66" spans="1:24" ht="36.6" x14ac:dyDescent="0.3">
      <c r="A66" s="54" t="s">
        <v>674</v>
      </c>
      <c r="B66" s="252" t="str">
        <f>+CAP_base!B66</f>
        <v>ESCAP/TSAV uniquement : Actions privilégiées et dettes subordonnées admissibles (données 2020010020 + 2020010030) - inclus dans les instruments de capital de catégorie 2 (1)</v>
      </c>
      <c r="C66" s="548"/>
      <c r="D66" s="549"/>
      <c r="E66" s="549"/>
      <c r="F66" s="549"/>
      <c r="G66" s="549"/>
      <c r="H66" s="548"/>
      <c r="I66" s="549"/>
      <c r="J66" s="549"/>
      <c r="K66" s="549"/>
      <c r="L66" s="550"/>
      <c r="N66" s="252" t="str">
        <f>+CAP_base!B66</f>
        <v>ESCAP/TSAV uniquement : Actions privilégiées et dettes subordonnées admissibles (données 2020010020 + 2020010030) - inclus dans les instruments de capital de catégorie 2 (1)</v>
      </c>
      <c r="O66" s="548">
        <f>C66-CAP_base!C66</f>
        <v>0</v>
      </c>
      <c r="P66" s="549">
        <f>D66-CAP_base!D66</f>
        <v>0</v>
      </c>
      <c r="Q66" s="549">
        <f>E66-CAP_base!E66</f>
        <v>0</v>
      </c>
      <c r="R66" s="549">
        <f>F66-CAP_base!F66</f>
        <v>0</v>
      </c>
      <c r="S66" s="549">
        <f>G66-CAP_base!G66</f>
        <v>0</v>
      </c>
      <c r="T66" s="548">
        <f>H66-CAP_base!H66</f>
        <v>0</v>
      </c>
      <c r="U66" s="549">
        <f>I66-CAP_base!I66</f>
        <v>0</v>
      </c>
      <c r="V66" s="549">
        <f>J66-CAP_base!J66</f>
        <v>0</v>
      </c>
      <c r="W66" s="549">
        <f>K66-CAP_base!K66</f>
        <v>0</v>
      </c>
      <c r="X66" s="550">
        <f>L66-CAP_base!L66</f>
        <v>0</v>
      </c>
    </row>
    <row r="67" spans="1:24" ht="34.200000000000003" customHeight="1" thickBot="1" x14ac:dyDescent="0.35">
      <c r="A67" s="54" t="s">
        <v>307</v>
      </c>
      <c r="B67" s="138" t="str">
        <f>+CAP_base!B67</f>
        <v>ESCAP/TSAV uniquement - Moins : Cumul des amortissements aux fins de suffisance du capital (donnée 2020010040) - inclus dans les instruments de capital de catégorie 2 (1)</v>
      </c>
      <c r="C67" s="614"/>
      <c r="D67" s="615"/>
      <c r="E67" s="615"/>
      <c r="F67" s="615"/>
      <c r="G67" s="615"/>
      <c r="H67" s="614"/>
      <c r="I67" s="615"/>
      <c r="J67" s="615"/>
      <c r="K67" s="615"/>
      <c r="L67" s="616"/>
      <c r="N67" s="138" t="str">
        <f>+CAP_base!B67</f>
        <v>ESCAP/TSAV uniquement - Moins : Cumul des amortissements aux fins de suffisance du capital (donnée 2020010040) - inclus dans les instruments de capital de catégorie 2 (1)</v>
      </c>
      <c r="O67" s="614">
        <f>C67-CAP_base!C67</f>
        <v>0</v>
      </c>
      <c r="P67" s="615">
        <f>D67-CAP_base!D67</f>
        <v>0</v>
      </c>
      <c r="Q67" s="615">
        <f>E67-CAP_base!E67</f>
        <v>0</v>
      </c>
      <c r="R67" s="615">
        <f>F67-CAP_base!F67</f>
        <v>0</v>
      </c>
      <c r="S67" s="615">
        <f>G67-CAP_base!G67</f>
        <v>0</v>
      </c>
      <c r="T67" s="614">
        <f>H67-CAP_base!H67</f>
        <v>0</v>
      </c>
      <c r="U67" s="615">
        <f>I67-CAP_base!I67</f>
        <v>0</v>
      </c>
      <c r="V67" s="615">
        <f>J67-CAP_base!J67</f>
        <v>0</v>
      </c>
      <c r="W67" s="615">
        <f>K67-CAP_base!K67</f>
        <v>0</v>
      </c>
      <c r="X67" s="616">
        <f>L67-CAP_base!L67</f>
        <v>0</v>
      </c>
    </row>
    <row r="68" spans="1:24" ht="15" thickBot="1" x14ac:dyDescent="0.35">
      <c r="B68" s="183" t="str">
        <f>+CAP_base!B68</f>
        <v>(1) Ces montants doivent être inscrits à zéro s'ils sont nuls ou ne s'appliquent pas.</v>
      </c>
      <c r="N68" s="83" t="str">
        <f>+CAP_base!B68</f>
        <v>(1) Ces montants doivent être inscrits à zéro s'ils sont nuls ou ne s'appliquent pas.</v>
      </c>
    </row>
  </sheetData>
  <sheetProtection algorithmName="SHA-512" hashValue="Ki6xs3UQrGk4VC6V6wMb3r8FMWAkjeTKcJF5UdIJp6PHZL2MCXCnvKDWBxhe9Hwn7ROzcsUgQANA82WeXlBXEQ==" saltValue="mZNsU9DqgBBQWLC8a3gNqg==" spinCount="100000" sheet="1" objects="1" scenarios="1" formatColumns="0" formatRows="0"/>
  <mergeCells count="11">
    <mergeCell ref="A2:A3"/>
    <mergeCell ref="H1:L1"/>
    <mergeCell ref="T1:X1"/>
    <mergeCell ref="B5:B6"/>
    <mergeCell ref="N5:N6"/>
    <mergeCell ref="C5:L5"/>
    <mergeCell ref="O5:X5"/>
    <mergeCell ref="D2:L3"/>
    <mergeCell ref="P2:X3"/>
    <mergeCell ref="F4:L4"/>
    <mergeCell ref="D4:E4"/>
  </mergeCells>
  <printOptions horizontalCentered="1"/>
  <pageMargins left="0.15748031496063" right="0.27559055118110198" top="0.74803149606299202" bottom="0.39370078740157499" header="0.31496062992126" footer="0.15748031496063"/>
  <pageSetup scale="56" orientation="portrait" r:id="rId1"/>
  <headerFooter>
    <oddFooter>&amp;LAutorité des marchés financiers&amp;CCAP - Scn #2&amp;R&amp;P</oddFooter>
  </headerFooter>
  <colBreaks count="1" manualBreakCount="1">
    <brk id="13" max="6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Z68"/>
  <sheetViews>
    <sheetView zoomScale="85" zoomScaleNormal="85" zoomScaleSheetLayoutView="100" workbookViewId="0">
      <selection activeCell="G65" sqref="G65"/>
    </sheetView>
  </sheetViews>
  <sheetFormatPr baseColWidth="10" defaultColWidth="0" defaultRowHeight="14.4" x14ac:dyDescent="0.3"/>
  <cols>
    <col min="1" max="1" width="4" customWidth="1"/>
    <col min="2" max="2" width="61.44140625" customWidth="1"/>
    <col min="3" max="12" width="11.44140625" customWidth="1"/>
    <col min="13" max="13" width="2" customWidth="1"/>
    <col min="14" max="14" width="61.33203125" customWidth="1"/>
    <col min="15" max="24" width="11.44140625" style="262" customWidth="1"/>
    <col min="25" max="25" width="2.6640625" style="262" customWidth="1"/>
    <col min="26" max="26" width="11.44140625" style="262" customWidth="1"/>
    <col min="27" max="16384" width="11.44140625" style="262" hidden="1"/>
  </cols>
  <sheetData>
    <row r="1" spans="1:24" ht="15" thickBot="1" x14ac:dyDescent="0.35">
      <c r="A1" s="3" t="s">
        <v>27</v>
      </c>
      <c r="B1" s="2" t="str">
        <f>+CAP_base!B1</f>
        <v>Résumé des indicateurs financiers (suite)</v>
      </c>
      <c r="C1" s="1"/>
      <c r="D1" s="4" t="s">
        <v>28</v>
      </c>
      <c r="F1" s="4" t="s">
        <v>29</v>
      </c>
      <c r="G1" s="230" t="str">
        <f>+CAP_base!G1</f>
        <v>Assureur :</v>
      </c>
      <c r="H1" s="760" t="str">
        <f>IF(+LEFT(Instructions!$C$33,3)="","",Instructions!$C$33)</f>
        <v/>
      </c>
      <c r="I1" s="760"/>
      <c r="J1" s="760"/>
      <c r="K1" s="760"/>
      <c r="L1" s="761"/>
      <c r="N1" s="2" t="str">
        <f>+CAP_base!B1</f>
        <v>Résumé des indicateurs financiers (suite)</v>
      </c>
      <c r="O1" s="260"/>
      <c r="P1" s="261" t="s">
        <v>312</v>
      </c>
      <c r="Q1" s="410"/>
      <c r="S1" s="263" t="str">
        <f>+CAP_base!G1</f>
        <v>Assureur :</v>
      </c>
      <c r="T1" s="736" t="str">
        <f>IF(+LEFT(Instructions!$C$33,3)="","",Instructions!$C$33)</f>
        <v/>
      </c>
      <c r="U1" s="736"/>
      <c r="V1" s="736"/>
      <c r="W1" s="736"/>
      <c r="X1" s="764"/>
    </row>
    <row r="2" spans="1:24" ht="15" customHeight="1" x14ac:dyDescent="0.3">
      <c r="A2" s="830" t="s">
        <v>30</v>
      </c>
      <c r="C2" s="534" t="str">
        <f>+ESF_scn3!C2</f>
        <v>Description du scénario défavorable #3 :</v>
      </c>
      <c r="D2" s="820" t="str">
        <f>IF(+ESF_scn3!D1:L3="","",+ESF_scn3!D1:L3)</f>
        <v/>
      </c>
      <c r="E2" s="821"/>
      <c r="F2" s="821"/>
      <c r="G2" s="821"/>
      <c r="H2" s="821"/>
      <c r="I2" s="821"/>
      <c r="J2" s="821"/>
      <c r="K2" s="821"/>
      <c r="L2" s="822"/>
      <c r="P2" s="810" t="str">
        <f>+ESF_scn3!P2</f>
        <v>Scénario #3 moins scénario de base</v>
      </c>
      <c r="Q2" s="811"/>
      <c r="R2" s="811"/>
      <c r="S2" s="811"/>
      <c r="T2" s="811"/>
      <c r="U2" s="811"/>
      <c r="V2" s="811"/>
      <c r="W2" s="811"/>
      <c r="X2" s="812"/>
    </row>
    <row r="3" spans="1:24" ht="15" thickBot="1" x14ac:dyDescent="0.35">
      <c r="A3" s="831"/>
      <c r="D3" s="823"/>
      <c r="E3" s="824"/>
      <c r="F3" s="824"/>
      <c r="G3" s="824"/>
      <c r="H3" s="824"/>
      <c r="I3" s="824"/>
      <c r="J3" s="824"/>
      <c r="K3" s="824"/>
      <c r="L3" s="825"/>
      <c r="P3" s="813"/>
      <c r="Q3" s="814"/>
      <c r="R3" s="814"/>
      <c r="S3" s="814"/>
      <c r="T3" s="814"/>
      <c r="U3" s="814"/>
      <c r="V3" s="814"/>
      <c r="W3" s="814"/>
      <c r="X3" s="815"/>
    </row>
    <row r="4" spans="1:24" ht="15.75" customHeight="1" thickBot="1" x14ac:dyDescent="0.35">
      <c r="A4" s="54" t="s">
        <v>35</v>
      </c>
      <c r="D4" s="790" t="str">
        <f>+ESF_scn3!C4</f>
        <v>Type de scénario :</v>
      </c>
      <c r="E4" s="790"/>
      <c r="F4" s="846" t="str">
        <f>+ESF_scn3!F4</f>
        <v>Scénario de continuité (le 1er ayant le plus d'impact sur les ratios ESCAP/TSAV)</v>
      </c>
      <c r="G4" s="847"/>
      <c r="H4" s="847"/>
      <c r="I4" s="847"/>
      <c r="J4" s="847"/>
      <c r="K4" s="847"/>
      <c r="L4" s="848"/>
      <c r="P4" s="376"/>
      <c r="Q4" s="411"/>
      <c r="R4" s="411"/>
      <c r="S4" s="411"/>
      <c r="T4" s="411"/>
      <c r="U4" s="411"/>
      <c r="V4" s="411"/>
      <c r="W4" s="411"/>
      <c r="X4" s="411"/>
    </row>
    <row r="5" spans="1:24" ht="15.75" customHeight="1" x14ac:dyDescent="0.3">
      <c r="B5" s="762" t="str">
        <f>+CAP_base!B5</f>
        <v>Exigences de suffisance du capital en assurance de personnes (ESCAP)
/ Test de suffisance du capital des société d'assurance-vie (TSAV/TSMAV)
(en milliers de dollars ou en pourcentage)</v>
      </c>
      <c r="C5" s="773" t="str">
        <f>+CAP_base!C5</f>
        <v>Projeté</v>
      </c>
      <c r="D5" s="768"/>
      <c r="E5" s="768"/>
      <c r="F5" s="768"/>
      <c r="G5" s="768"/>
      <c r="H5" s="768"/>
      <c r="I5" s="768"/>
      <c r="J5" s="768"/>
      <c r="K5" s="768"/>
      <c r="L5" s="769"/>
      <c r="N5" s="762" t="str">
        <f>+CAP_base!B5</f>
        <v>Exigences de suffisance du capital en assurance de personnes (ESCAP)
/ Test de suffisance du capital des société d'assurance-vie (TSAV/TSMAV)
(en milliers de dollars ou en pourcentage)</v>
      </c>
      <c r="O5" s="774" t="str">
        <f>+CAP_base!C5</f>
        <v>Projeté</v>
      </c>
      <c r="P5" s="818"/>
      <c r="Q5" s="818"/>
      <c r="R5" s="818"/>
      <c r="S5" s="818"/>
      <c r="T5" s="818"/>
      <c r="U5" s="818"/>
      <c r="V5" s="818"/>
      <c r="W5" s="818"/>
      <c r="X5" s="819"/>
    </row>
    <row r="6" spans="1:24" ht="55.5" customHeight="1" x14ac:dyDescent="0.3">
      <c r="B6" s="829"/>
      <c r="C6" s="37">
        <f>+ESF_base!C6</f>
        <v>2025</v>
      </c>
      <c r="D6" s="8">
        <f>C6+1</f>
        <v>2026</v>
      </c>
      <c r="E6" s="9">
        <f>D6+1</f>
        <v>2027</v>
      </c>
      <c r="F6" s="9">
        <f>E6+1</f>
        <v>2028</v>
      </c>
      <c r="G6" s="43">
        <f t="shared" ref="G6:L6" si="0">F6+1</f>
        <v>2029</v>
      </c>
      <c r="H6" s="39">
        <f t="shared" si="0"/>
        <v>2030</v>
      </c>
      <c r="I6" s="38">
        <f t="shared" si="0"/>
        <v>2031</v>
      </c>
      <c r="J6" s="38">
        <f t="shared" si="0"/>
        <v>2032</v>
      </c>
      <c r="K6" s="38">
        <f t="shared" si="0"/>
        <v>2033</v>
      </c>
      <c r="L6" s="10">
        <f t="shared" si="0"/>
        <v>2034</v>
      </c>
      <c r="N6" s="829"/>
      <c r="O6" s="238">
        <f>C6</f>
        <v>2025</v>
      </c>
      <c r="P6" s="466">
        <f>D6</f>
        <v>2026</v>
      </c>
      <c r="Q6" s="466">
        <f>E6</f>
        <v>2027</v>
      </c>
      <c r="R6" s="466">
        <f>F6</f>
        <v>2028</v>
      </c>
      <c r="S6" s="466">
        <f t="shared" ref="S6:X6" si="1">G6</f>
        <v>2029</v>
      </c>
      <c r="T6" s="238">
        <f t="shared" si="1"/>
        <v>2030</v>
      </c>
      <c r="U6" s="466">
        <f t="shared" si="1"/>
        <v>2031</v>
      </c>
      <c r="V6" s="466">
        <f t="shared" si="1"/>
        <v>2032</v>
      </c>
      <c r="W6" s="466">
        <f t="shared" si="1"/>
        <v>2033</v>
      </c>
      <c r="X6" s="467">
        <f t="shared" si="1"/>
        <v>2034</v>
      </c>
    </row>
    <row r="7" spans="1:24" ht="9" customHeight="1" thickBot="1" x14ac:dyDescent="0.35">
      <c r="B7" s="11"/>
      <c r="C7" s="12" t="s">
        <v>62</v>
      </c>
      <c r="D7" s="13" t="s">
        <v>63</v>
      </c>
      <c r="E7" s="13" t="s">
        <v>64</v>
      </c>
      <c r="F7" s="13" t="s">
        <v>65</v>
      </c>
      <c r="G7" s="14" t="s">
        <v>66</v>
      </c>
      <c r="H7" s="80" t="s">
        <v>67</v>
      </c>
      <c r="I7" s="81" t="s">
        <v>68</v>
      </c>
      <c r="J7" s="81" t="s">
        <v>69</v>
      </c>
      <c r="K7" s="81" t="s">
        <v>70</v>
      </c>
      <c r="L7" s="82" t="s">
        <v>71</v>
      </c>
      <c r="N7" s="11"/>
      <c r="O7" s="298" t="s">
        <v>321</v>
      </c>
      <c r="P7" s="299" t="s">
        <v>322</v>
      </c>
      <c r="Q7" s="299" t="s">
        <v>323</v>
      </c>
      <c r="R7" s="299" t="s">
        <v>324</v>
      </c>
      <c r="S7" s="300" t="s">
        <v>325</v>
      </c>
      <c r="T7" s="301" t="s">
        <v>326</v>
      </c>
      <c r="U7" s="302" t="s">
        <v>327</v>
      </c>
      <c r="V7" s="302" t="s">
        <v>328</v>
      </c>
      <c r="W7" s="302" t="s">
        <v>329</v>
      </c>
      <c r="X7" s="303" t="s">
        <v>330</v>
      </c>
    </row>
    <row r="8" spans="1:24" x14ac:dyDescent="0.3">
      <c r="A8" s="54" t="s">
        <v>524</v>
      </c>
      <c r="B8" s="50" t="str">
        <f>+CAP_base!B8</f>
        <v>Capital disponible</v>
      </c>
      <c r="C8" s="68">
        <f>SUM(C9,C12)</f>
        <v>0</v>
      </c>
      <c r="D8" s="69">
        <f t="shared" ref="D8:L8" si="2">SUM(D9,D12)</f>
        <v>0</v>
      </c>
      <c r="E8" s="69">
        <f t="shared" si="2"/>
        <v>0</v>
      </c>
      <c r="F8" s="69">
        <f t="shared" si="2"/>
        <v>0</v>
      </c>
      <c r="G8" s="69">
        <f t="shared" si="2"/>
        <v>0</v>
      </c>
      <c r="H8" s="68">
        <f t="shared" si="2"/>
        <v>0</v>
      </c>
      <c r="I8" s="69">
        <f t="shared" si="2"/>
        <v>0</v>
      </c>
      <c r="J8" s="69">
        <f t="shared" si="2"/>
        <v>0</v>
      </c>
      <c r="K8" s="69">
        <f t="shared" si="2"/>
        <v>0</v>
      </c>
      <c r="L8" s="70">
        <f t="shared" si="2"/>
        <v>0</v>
      </c>
      <c r="N8" s="50" t="str">
        <f>+CAP_base!B8</f>
        <v>Capital disponible</v>
      </c>
      <c r="O8" s="68">
        <f>C8-CAP_base!C8</f>
        <v>0</v>
      </c>
      <c r="P8" s="69">
        <f>D8-CAP_base!D8</f>
        <v>0</v>
      </c>
      <c r="Q8" s="69">
        <f>E8-CAP_base!E8</f>
        <v>0</v>
      </c>
      <c r="R8" s="69">
        <f>F8-CAP_base!F8</f>
        <v>0</v>
      </c>
      <c r="S8" s="69">
        <f>G8-CAP_base!G8</f>
        <v>0</v>
      </c>
      <c r="T8" s="68">
        <f>H8-CAP_base!H8</f>
        <v>0</v>
      </c>
      <c r="U8" s="69">
        <f>I8-CAP_base!I8</f>
        <v>0</v>
      </c>
      <c r="V8" s="69">
        <f>J8-CAP_base!J8</f>
        <v>0</v>
      </c>
      <c r="W8" s="69">
        <f>K8-CAP_base!K8</f>
        <v>0</v>
      </c>
      <c r="X8" s="70">
        <f>L8-CAP_base!L8</f>
        <v>0</v>
      </c>
    </row>
    <row r="9" spans="1:24" x14ac:dyDescent="0.3">
      <c r="A9" s="54" t="s">
        <v>527</v>
      </c>
      <c r="B9" s="240" t="str">
        <f>+CAP_base!B9</f>
        <v>Capital de catégorie 1 (ESCAP/TSAV/TSMAV)</v>
      </c>
      <c r="C9" s="548"/>
      <c r="D9" s="549"/>
      <c r="E9" s="549"/>
      <c r="F9" s="549"/>
      <c r="G9" s="549"/>
      <c r="H9" s="548"/>
      <c r="I9" s="549"/>
      <c r="J9" s="549"/>
      <c r="K9" s="549"/>
      <c r="L9" s="550"/>
      <c r="N9" s="240" t="str">
        <f>+CAP_base!B9</f>
        <v>Capital de catégorie 1 (ESCAP/TSAV/TSMAV)</v>
      </c>
      <c r="O9" s="548">
        <f>C9-CAP_base!C9</f>
        <v>0</v>
      </c>
      <c r="P9" s="549">
        <f>D9-CAP_base!D9</f>
        <v>0</v>
      </c>
      <c r="Q9" s="549">
        <f>E9-CAP_base!E9</f>
        <v>0</v>
      </c>
      <c r="R9" s="549">
        <f>F9-CAP_base!F9</f>
        <v>0</v>
      </c>
      <c r="S9" s="549">
        <f>G9-CAP_base!G9</f>
        <v>0</v>
      </c>
      <c r="T9" s="548">
        <f>H9-CAP_base!H9</f>
        <v>0</v>
      </c>
      <c r="U9" s="549">
        <f>I9-CAP_base!I9</f>
        <v>0</v>
      </c>
      <c r="V9" s="549">
        <f>J9-CAP_base!J9</f>
        <v>0</v>
      </c>
      <c r="W9" s="549">
        <f>K9-CAP_base!K9</f>
        <v>0</v>
      </c>
      <c r="X9" s="550">
        <f>L9-CAP_base!L9</f>
        <v>0</v>
      </c>
    </row>
    <row r="10" spans="1:24" x14ac:dyDescent="0.3">
      <c r="A10" s="54" t="s">
        <v>159</v>
      </c>
      <c r="B10" s="241" t="str">
        <f>+CAP_base!B10</f>
        <v>TSMAV uniquement : Actifs disponibles</v>
      </c>
      <c r="C10" s="605"/>
      <c r="D10" s="606"/>
      <c r="E10" s="606"/>
      <c r="F10" s="606"/>
      <c r="G10" s="606"/>
      <c r="H10" s="605"/>
      <c r="I10" s="606"/>
      <c r="J10" s="606"/>
      <c r="K10" s="606"/>
      <c r="L10" s="607"/>
      <c r="N10" s="241" t="str">
        <f>+CAP_base!B10</f>
        <v>TSMAV uniquement : Actifs disponibles</v>
      </c>
      <c r="O10" s="605"/>
      <c r="P10" s="606"/>
      <c r="Q10" s="606"/>
      <c r="R10" s="606"/>
      <c r="S10" s="606"/>
      <c r="T10" s="605"/>
      <c r="U10" s="606"/>
      <c r="V10" s="606"/>
      <c r="W10" s="606"/>
      <c r="X10" s="607"/>
    </row>
    <row r="11" spans="1:24" x14ac:dyDescent="0.3">
      <c r="A11" s="54" t="s">
        <v>532</v>
      </c>
      <c r="B11" s="241" t="str">
        <f>+CAP_base!B11</f>
        <v>TSMAV uniquement : Actifs requis</v>
      </c>
      <c r="C11" s="569"/>
      <c r="D11" s="570"/>
      <c r="E11" s="570"/>
      <c r="F11" s="570"/>
      <c r="G11" s="570"/>
      <c r="H11" s="569"/>
      <c r="I11" s="570"/>
      <c r="J11" s="570"/>
      <c r="K11" s="570"/>
      <c r="L11" s="571"/>
      <c r="N11" s="241" t="str">
        <f>+CAP_base!B11</f>
        <v>TSMAV uniquement : Actifs requis</v>
      </c>
      <c r="O11" s="569"/>
      <c r="P11" s="570"/>
      <c r="Q11" s="570"/>
      <c r="R11" s="570"/>
      <c r="S11" s="570"/>
      <c r="T11" s="569"/>
      <c r="U11" s="570"/>
      <c r="V11" s="570"/>
      <c r="W11" s="570"/>
      <c r="X11" s="571"/>
    </row>
    <row r="12" spans="1:24" x14ac:dyDescent="0.3">
      <c r="A12" s="54" t="s">
        <v>535</v>
      </c>
      <c r="B12" s="124" t="str">
        <f>+CAP_base!B12</f>
        <v>Capital de catégorie 2 (ESCAP/TSAV) ou Autres actifs admissibles (TSMAV) (1)</v>
      </c>
      <c r="C12" s="569"/>
      <c r="D12" s="570"/>
      <c r="E12" s="570"/>
      <c r="F12" s="570"/>
      <c r="G12" s="570"/>
      <c r="H12" s="569"/>
      <c r="I12" s="570"/>
      <c r="J12" s="570"/>
      <c r="K12" s="570"/>
      <c r="L12" s="571"/>
      <c r="N12" s="124" t="str">
        <f>+CAP_base!B12</f>
        <v>Capital de catégorie 2 (ESCAP/TSAV) ou Autres actifs admissibles (TSMAV) (1)</v>
      </c>
      <c r="O12" s="569">
        <f>C12-CAP_base!C12</f>
        <v>0</v>
      </c>
      <c r="P12" s="570">
        <f>D12-CAP_base!D12</f>
        <v>0</v>
      </c>
      <c r="Q12" s="570">
        <f>E12-CAP_base!E12</f>
        <v>0</v>
      </c>
      <c r="R12" s="570">
        <f>F12-CAP_base!F12</f>
        <v>0</v>
      </c>
      <c r="S12" s="570">
        <f>G12-CAP_base!G12</f>
        <v>0</v>
      </c>
      <c r="T12" s="569">
        <f>H12-CAP_base!H12</f>
        <v>0</v>
      </c>
      <c r="U12" s="570">
        <f>I12-CAP_base!I12</f>
        <v>0</v>
      </c>
      <c r="V12" s="570">
        <f>J12-CAP_base!J12</f>
        <v>0</v>
      </c>
      <c r="W12" s="570">
        <f>K12-CAP_base!K12</f>
        <v>0</v>
      </c>
      <c r="X12" s="571">
        <f>L12-CAP_base!L12</f>
        <v>0</v>
      </c>
    </row>
    <row r="13" spans="1:24" x14ac:dyDescent="0.3">
      <c r="A13" s="54" t="s">
        <v>538</v>
      </c>
      <c r="B13" s="51" t="str">
        <f>+CAP_base!B13</f>
        <v xml:space="preserve">Attribution de l'avoir / Provision d'excédent </v>
      </c>
      <c r="C13" s="548"/>
      <c r="D13" s="549"/>
      <c r="E13" s="549"/>
      <c r="F13" s="549"/>
      <c r="G13" s="549"/>
      <c r="H13" s="548"/>
      <c r="I13" s="549"/>
      <c r="J13" s="549"/>
      <c r="K13" s="549"/>
      <c r="L13" s="550"/>
      <c r="N13" s="51" t="str">
        <f>+CAP_base!B13</f>
        <v xml:space="preserve">Attribution de l'avoir / Provision d'excédent </v>
      </c>
      <c r="O13" s="548">
        <f>C13-CAP_base!C13</f>
        <v>0</v>
      </c>
      <c r="P13" s="549">
        <f>D13-CAP_base!D13</f>
        <v>0</v>
      </c>
      <c r="Q13" s="549">
        <f>E13-CAP_base!E13</f>
        <v>0</v>
      </c>
      <c r="R13" s="549">
        <f>F13-CAP_base!F13</f>
        <v>0</v>
      </c>
      <c r="S13" s="549">
        <f>G13-CAP_base!G13</f>
        <v>0</v>
      </c>
      <c r="T13" s="548">
        <f>H13-CAP_base!H13</f>
        <v>0</v>
      </c>
      <c r="U13" s="549">
        <f>I13-CAP_base!I13</f>
        <v>0</v>
      </c>
      <c r="V13" s="549">
        <f>J13-CAP_base!J13</f>
        <v>0</v>
      </c>
      <c r="W13" s="549">
        <f>K13-CAP_base!K13</f>
        <v>0</v>
      </c>
      <c r="X13" s="550">
        <f>L13-CAP_base!L13</f>
        <v>0</v>
      </c>
    </row>
    <row r="14" spans="1:24" ht="15" thickBot="1" x14ac:dyDescent="0.35">
      <c r="A14" s="54" t="s">
        <v>541</v>
      </c>
      <c r="B14" s="52" t="str">
        <f>+CAP_base!B14</f>
        <v>Dépôts admissibles</v>
      </c>
      <c r="C14" s="599"/>
      <c r="D14" s="600"/>
      <c r="E14" s="600"/>
      <c r="F14" s="600"/>
      <c r="G14" s="600"/>
      <c r="H14" s="599"/>
      <c r="I14" s="600"/>
      <c r="J14" s="600"/>
      <c r="K14" s="600"/>
      <c r="L14" s="601"/>
      <c r="N14" s="52" t="str">
        <f>+CAP_base!B14</f>
        <v>Dépôts admissibles</v>
      </c>
      <c r="O14" s="599">
        <f>C14-CAP_base!C14</f>
        <v>0</v>
      </c>
      <c r="P14" s="600">
        <f>D14-CAP_base!D14</f>
        <v>0</v>
      </c>
      <c r="Q14" s="600">
        <f>E14-CAP_base!E14</f>
        <v>0</v>
      </c>
      <c r="R14" s="600">
        <f>F14-CAP_base!F14</f>
        <v>0</v>
      </c>
      <c r="S14" s="600">
        <f>G14-CAP_base!G14</f>
        <v>0</v>
      </c>
      <c r="T14" s="599">
        <f>H14-CAP_base!H14</f>
        <v>0</v>
      </c>
      <c r="U14" s="600">
        <f>I14-CAP_base!I14</f>
        <v>0</v>
      </c>
      <c r="V14" s="600">
        <f>J14-CAP_base!J14</f>
        <v>0</v>
      </c>
      <c r="W14" s="600">
        <f>K14-CAP_base!K14</f>
        <v>0</v>
      </c>
      <c r="X14" s="601">
        <f>L14-CAP_base!L14</f>
        <v>0</v>
      </c>
    </row>
    <row r="15" spans="1:24" ht="25.5" customHeight="1" x14ac:dyDescent="0.3">
      <c r="B15" s="159" t="str">
        <f>+CAP_base!B15</f>
        <v>Calcul du Coussin de Solvabilité Global/de Base (ESCAP/TSAV)
ou de la Marge requise (TSMAV)</v>
      </c>
      <c r="C15" s="64"/>
      <c r="D15" s="64"/>
      <c r="E15" s="64"/>
      <c r="F15" s="64"/>
      <c r="G15" s="64"/>
      <c r="H15" s="64"/>
      <c r="I15" s="64"/>
      <c r="J15" s="64"/>
      <c r="K15" s="64"/>
      <c r="L15" s="44"/>
      <c r="N15" s="159" t="str">
        <f>+CAP_base!B15</f>
        <v>Calcul du Coussin de Solvabilité Global/de Base (ESCAP/TSAV)
ou de la Marge requise (TSMAV)</v>
      </c>
      <c r="O15" s="64"/>
      <c r="P15" s="64"/>
      <c r="Q15" s="64"/>
      <c r="R15" s="64"/>
      <c r="S15" s="64"/>
      <c r="T15" s="64"/>
      <c r="U15" s="64"/>
      <c r="V15" s="64"/>
      <c r="W15" s="64"/>
      <c r="X15" s="44"/>
    </row>
    <row r="16" spans="1:24" x14ac:dyDescent="0.3">
      <c r="A16" s="54" t="s">
        <v>270</v>
      </c>
      <c r="B16" s="47" t="str">
        <f>+CAP_base!B16</f>
        <v>Risque de crédit</v>
      </c>
      <c r="C16" s="65">
        <f>SUM(C17:C24)</f>
        <v>0</v>
      </c>
      <c r="D16" s="66">
        <f>SUM(D17:D24)</f>
        <v>0</v>
      </c>
      <c r="E16" s="66">
        <f>SUM(E17:E24)</f>
        <v>0</v>
      </c>
      <c r="F16" s="66">
        <f>SUM(F17:F24)</f>
        <v>0</v>
      </c>
      <c r="G16" s="66">
        <f t="shared" ref="G16:L16" si="3">SUM(G17:G24)</f>
        <v>0</v>
      </c>
      <c r="H16" s="65">
        <f t="shared" si="3"/>
        <v>0</v>
      </c>
      <c r="I16" s="66">
        <f t="shared" si="3"/>
        <v>0</v>
      </c>
      <c r="J16" s="66">
        <f t="shared" si="3"/>
        <v>0</v>
      </c>
      <c r="K16" s="66">
        <f t="shared" si="3"/>
        <v>0</v>
      </c>
      <c r="L16" s="67">
        <f t="shared" si="3"/>
        <v>0</v>
      </c>
      <c r="N16" s="47" t="str">
        <f>+CAP_base!B16</f>
        <v>Risque de crédit</v>
      </c>
      <c r="O16" s="65">
        <f>C16-CAP_base!C16</f>
        <v>0</v>
      </c>
      <c r="P16" s="66">
        <f>D16-CAP_base!D16</f>
        <v>0</v>
      </c>
      <c r="Q16" s="66">
        <f>E16-CAP_base!E16</f>
        <v>0</v>
      </c>
      <c r="R16" s="66">
        <f>F16-CAP_base!F16</f>
        <v>0</v>
      </c>
      <c r="S16" s="66">
        <f>G16-CAP_base!G16</f>
        <v>0</v>
      </c>
      <c r="T16" s="65">
        <f>H16-CAP_base!H16</f>
        <v>0</v>
      </c>
      <c r="U16" s="66">
        <f>I16-CAP_base!I16</f>
        <v>0</v>
      </c>
      <c r="V16" s="66">
        <f>J16-CAP_base!J16</f>
        <v>0</v>
      </c>
      <c r="W16" s="66">
        <f>K16-CAP_base!K16</f>
        <v>0</v>
      </c>
      <c r="X16" s="67">
        <f>L16-CAP_base!L16</f>
        <v>0</v>
      </c>
    </row>
    <row r="17" spans="1:24" x14ac:dyDescent="0.3">
      <c r="A17" s="54" t="s">
        <v>548</v>
      </c>
      <c r="B17" s="242" t="str">
        <f>+CAP_base!B17</f>
        <v>Titres à court terme</v>
      </c>
      <c r="C17" s="548"/>
      <c r="D17" s="549"/>
      <c r="E17" s="549"/>
      <c r="F17" s="549"/>
      <c r="G17" s="549"/>
      <c r="H17" s="548"/>
      <c r="I17" s="549"/>
      <c r="J17" s="549"/>
      <c r="K17" s="549"/>
      <c r="L17" s="550"/>
      <c r="N17" s="242" t="str">
        <f>+CAP_base!B17</f>
        <v>Titres à court terme</v>
      </c>
      <c r="O17" s="548">
        <f>C17-CAP_base!C17</f>
        <v>0</v>
      </c>
      <c r="P17" s="549">
        <f>D17-CAP_base!D17</f>
        <v>0</v>
      </c>
      <c r="Q17" s="549">
        <f>E17-CAP_base!E17</f>
        <v>0</v>
      </c>
      <c r="R17" s="549">
        <f>F17-CAP_base!F17</f>
        <v>0</v>
      </c>
      <c r="S17" s="549">
        <f>G17-CAP_base!G17</f>
        <v>0</v>
      </c>
      <c r="T17" s="548">
        <f>H17-CAP_base!H17</f>
        <v>0</v>
      </c>
      <c r="U17" s="549">
        <f>I17-CAP_base!I17</f>
        <v>0</v>
      </c>
      <c r="V17" s="549">
        <f>J17-CAP_base!J17</f>
        <v>0</v>
      </c>
      <c r="W17" s="549">
        <f>K17-CAP_base!K17</f>
        <v>0</v>
      </c>
      <c r="X17" s="550">
        <f>L17-CAP_base!L17</f>
        <v>0</v>
      </c>
    </row>
    <row r="18" spans="1:24" x14ac:dyDescent="0.3">
      <c r="A18" s="54" t="s">
        <v>258</v>
      </c>
      <c r="B18" s="243" t="str">
        <f>+CAP_base!B18</f>
        <v>Obligations</v>
      </c>
      <c r="C18" s="569"/>
      <c r="D18" s="570"/>
      <c r="E18" s="570"/>
      <c r="F18" s="570"/>
      <c r="G18" s="570"/>
      <c r="H18" s="569"/>
      <c r="I18" s="570"/>
      <c r="J18" s="570"/>
      <c r="K18" s="570"/>
      <c r="L18" s="571"/>
      <c r="N18" s="243" t="str">
        <f>+CAP_base!B18</f>
        <v>Obligations</v>
      </c>
      <c r="O18" s="569">
        <f>C18-CAP_base!C18</f>
        <v>0</v>
      </c>
      <c r="P18" s="570">
        <f>D18-CAP_base!D18</f>
        <v>0</v>
      </c>
      <c r="Q18" s="570">
        <f>E18-CAP_base!E18</f>
        <v>0</v>
      </c>
      <c r="R18" s="570">
        <f>F18-CAP_base!F18</f>
        <v>0</v>
      </c>
      <c r="S18" s="570">
        <f>G18-CAP_base!G18</f>
        <v>0</v>
      </c>
      <c r="T18" s="569">
        <f>H18-CAP_base!H18</f>
        <v>0</v>
      </c>
      <c r="U18" s="570">
        <f>I18-CAP_base!I18</f>
        <v>0</v>
      </c>
      <c r="V18" s="570">
        <f>J18-CAP_base!J18</f>
        <v>0</v>
      </c>
      <c r="W18" s="570">
        <f>K18-CAP_base!K18</f>
        <v>0</v>
      </c>
      <c r="X18" s="571">
        <f>L18-CAP_base!L18</f>
        <v>0</v>
      </c>
    </row>
    <row r="19" spans="1:24" x14ac:dyDescent="0.3">
      <c r="A19" s="54" t="s">
        <v>255</v>
      </c>
      <c r="B19" s="243" t="str">
        <f>+CAP_base!B19</f>
        <v>Titres adossés</v>
      </c>
      <c r="C19" s="569"/>
      <c r="D19" s="570"/>
      <c r="E19" s="570"/>
      <c r="F19" s="570"/>
      <c r="G19" s="570"/>
      <c r="H19" s="569"/>
      <c r="I19" s="570"/>
      <c r="J19" s="570"/>
      <c r="K19" s="570"/>
      <c r="L19" s="571"/>
      <c r="N19" s="243" t="str">
        <f>+CAP_base!B19</f>
        <v>Titres adossés</v>
      </c>
      <c r="O19" s="569">
        <f>C19-CAP_base!C19</f>
        <v>0</v>
      </c>
      <c r="P19" s="570">
        <f>D19-CAP_base!D19</f>
        <v>0</v>
      </c>
      <c r="Q19" s="570">
        <f>E19-CAP_base!E19</f>
        <v>0</v>
      </c>
      <c r="R19" s="570">
        <f>F19-CAP_base!F19</f>
        <v>0</v>
      </c>
      <c r="S19" s="570">
        <f>G19-CAP_base!G19</f>
        <v>0</v>
      </c>
      <c r="T19" s="569">
        <f>H19-CAP_base!H19</f>
        <v>0</v>
      </c>
      <c r="U19" s="570">
        <f>I19-CAP_base!I19</f>
        <v>0</v>
      </c>
      <c r="V19" s="570">
        <f>J19-CAP_base!J19</f>
        <v>0</v>
      </c>
      <c r="W19" s="570">
        <f>K19-CAP_base!K19</f>
        <v>0</v>
      </c>
      <c r="X19" s="571">
        <f>L19-CAP_base!L19</f>
        <v>0</v>
      </c>
    </row>
    <row r="20" spans="1:24" x14ac:dyDescent="0.3">
      <c r="A20" s="54" t="s">
        <v>261</v>
      </c>
      <c r="B20" s="243" t="str">
        <f>+CAP_base!B20</f>
        <v>Prêts hypothécaires</v>
      </c>
      <c r="C20" s="569"/>
      <c r="D20" s="570"/>
      <c r="E20" s="570"/>
      <c r="F20" s="570"/>
      <c r="G20" s="570"/>
      <c r="H20" s="569"/>
      <c r="I20" s="570"/>
      <c r="J20" s="570"/>
      <c r="K20" s="570"/>
      <c r="L20" s="571"/>
      <c r="N20" s="243" t="str">
        <f>+CAP_base!B20</f>
        <v>Prêts hypothécaires</v>
      </c>
      <c r="O20" s="569">
        <f>C20-CAP_base!C20</f>
        <v>0</v>
      </c>
      <c r="P20" s="570">
        <f>D20-CAP_base!D20</f>
        <v>0</v>
      </c>
      <c r="Q20" s="570">
        <f>E20-CAP_base!E20</f>
        <v>0</v>
      </c>
      <c r="R20" s="570">
        <f>F20-CAP_base!F20</f>
        <v>0</v>
      </c>
      <c r="S20" s="570">
        <f>G20-CAP_base!G20</f>
        <v>0</v>
      </c>
      <c r="T20" s="569">
        <f>H20-CAP_base!H20</f>
        <v>0</v>
      </c>
      <c r="U20" s="570">
        <f>I20-CAP_base!I20</f>
        <v>0</v>
      </c>
      <c r="V20" s="570">
        <f>J20-CAP_base!J20</f>
        <v>0</v>
      </c>
      <c r="W20" s="570">
        <f>K20-CAP_base!K20</f>
        <v>0</v>
      </c>
      <c r="X20" s="571">
        <f>L20-CAP_base!L20</f>
        <v>0</v>
      </c>
    </row>
    <row r="21" spans="1:24" x14ac:dyDescent="0.3">
      <c r="A21" s="54" t="s">
        <v>267</v>
      </c>
      <c r="B21" s="244" t="str">
        <f>+CAP_base!B21</f>
        <v>Contrats de réassurance détenus, comptes débiteurs et autres actifs</v>
      </c>
      <c r="C21" s="569"/>
      <c r="D21" s="570"/>
      <c r="E21" s="570"/>
      <c r="F21" s="570"/>
      <c r="G21" s="570"/>
      <c r="H21" s="569"/>
      <c r="I21" s="570"/>
      <c r="J21" s="570"/>
      <c r="K21" s="570"/>
      <c r="L21" s="571"/>
      <c r="N21" s="244" t="str">
        <f>+CAP_base!B21</f>
        <v>Contrats de réassurance détenus, comptes débiteurs et autres actifs</v>
      </c>
      <c r="O21" s="569">
        <f>C21-CAP_base!C21</f>
        <v>0</v>
      </c>
      <c r="P21" s="570">
        <f>D21-CAP_base!D21</f>
        <v>0</v>
      </c>
      <c r="Q21" s="570">
        <f>E21-CAP_base!E21</f>
        <v>0</v>
      </c>
      <c r="R21" s="570">
        <f>F21-CAP_base!F21</f>
        <v>0</v>
      </c>
      <c r="S21" s="570">
        <f>G21-CAP_base!G21</f>
        <v>0</v>
      </c>
      <c r="T21" s="569">
        <f>H21-CAP_base!H21</f>
        <v>0</v>
      </c>
      <c r="U21" s="570">
        <f>I21-CAP_base!I21</f>
        <v>0</v>
      </c>
      <c r="V21" s="570">
        <f>J21-CAP_base!J21</f>
        <v>0</v>
      </c>
      <c r="W21" s="570">
        <f>K21-CAP_base!K21</f>
        <v>0</v>
      </c>
      <c r="X21" s="571">
        <f>L21-CAP_base!L21</f>
        <v>0</v>
      </c>
    </row>
    <row r="22" spans="1:24" x14ac:dyDescent="0.3">
      <c r="A22" s="54" t="s">
        <v>301</v>
      </c>
      <c r="B22" s="243" t="str">
        <f>+CAP_base!B22</f>
        <v>Baux et autres prêts</v>
      </c>
      <c r="C22" s="569"/>
      <c r="D22" s="570"/>
      <c r="E22" s="570"/>
      <c r="F22" s="570"/>
      <c r="G22" s="570"/>
      <c r="H22" s="569"/>
      <c r="I22" s="570"/>
      <c r="J22" s="570"/>
      <c r="K22" s="570"/>
      <c r="L22" s="571"/>
      <c r="N22" s="243" t="str">
        <f>+CAP_base!B22</f>
        <v>Baux et autres prêts</v>
      </c>
      <c r="O22" s="569">
        <f>C22-CAP_base!C22</f>
        <v>0</v>
      </c>
      <c r="P22" s="570">
        <f>D22-CAP_base!D22</f>
        <v>0</v>
      </c>
      <c r="Q22" s="570">
        <f>E22-CAP_base!E22</f>
        <v>0</v>
      </c>
      <c r="R22" s="570">
        <f>F22-CAP_base!F22</f>
        <v>0</v>
      </c>
      <c r="S22" s="570">
        <f>G22-CAP_base!G22</f>
        <v>0</v>
      </c>
      <c r="T22" s="569">
        <f>H22-CAP_base!H22</f>
        <v>0</v>
      </c>
      <c r="U22" s="570">
        <f>I22-CAP_base!I22</f>
        <v>0</v>
      </c>
      <c r="V22" s="570">
        <f>J22-CAP_base!J22</f>
        <v>0</v>
      </c>
      <c r="W22" s="570">
        <f>K22-CAP_base!K22</f>
        <v>0</v>
      </c>
      <c r="X22" s="571">
        <f>L22-CAP_base!L22</f>
        <v>0</v>
      </c>
    </row>
    <row r="23" spans="1:24" x14ac:dyDescent="0.3">
      <c r="A23" s="54" t="s">
        <v>561</v>
      </c>
      <c r="B23" s="127" t="str">
        <f>+CAP_base!B23</f>
        <v>Activités hors bilan</v>
      </c>
      <c r="C23" s="569"/>
      <c r="D23" s="570"/>
      <c r="E23" s="570"/>
      <c r="F23" s="570"/>
      <c r="G23" s="570"/>
      <c r="H23" s="569"/>
      <c r="I23" s="570"/>
      <c r="J23" s="570"/>
      <c r="K23" s="570"/>
      <c r="L23" s="571"/>
      <c r="N23" s="127" t="str">
        <f>+CAP_base!B23</f>
        <v>Activités hors bilan</v>
      </c>
      <c r="O23" s="569">
        <f>C23-CAP_base!C23</f>
        <v>0</v>
      </c>
      <c r="P23" s="570">
        <f>D23-CAP_base!D23</f>
        <v>0</v>
      </c>
      <c r="Q23" s="570">
        <f>E23-CAP_base!E23</f>
        <v>0</v>
      </c>
      <c r="R23" s="570">
        <f>F23-CAP_base!F23</f>
        <v>0</v>
      </c>
      <c r="S23" s="570">
        <f>G23-CAP_base!G23</f>
        <v>0</v>
      </c>
      <c r="T23" s="569">
        <f>H23-CAP_base!H23</f>
        <v>0</v>
      </c>
      <c r="U23" s="570">
        <f>I23-CAP_base!I23</f>
        <v>0</v>
      </c>
      <c r="V23" s="570">
        <f>J23-CAP_base!J23</f>
        <v>0</v>
      </c>
      <c r="W23" s="570">
        <f>K23-CAP_base!K23</f>
        <v>0</v>
      </c>
      <c r="X23" s="571">
        <f>L23-CAP_base!L23</f>
        <v>0</v>
      </c>
    </row>
    <row r="24" spans="1:24" ht="24" x14ac:dyDescent="0.3">
      <c r="A24" s="54" t="s">
        <v>564</v>
      </c>
      <c r="B24" s="128" t="str">
        <f>+CAP_base!B24</f>
        <v>Véhicules de garantie utilisés pour obtenir un crédit de capital pour la réassurance non agréée</v>
      </c>
      <c r="C24" s="605"/>
      <c r="D24" s="606"/>
      <c r="E24" s="606"/>
      <c r="F24" s="606"/>
      <c r="G24" s="606"/>
      <c r="H24" s="605"/>
      <c r="I24" s="606"/>
      <c r="J24" s="606"/>
      <c r="K24" s="606"/>
      <c r="L24" s="607"/>
      <c r="N24" s="128" t="str">
        <f>+CAP_base!B24</f>
        <v>Véhicules de garantie utilisés pour obtenir un crédit de capital pour la réassurance non agréée</v>
      </c>
      <c r="O24" s="605">
        <f>C24-CAP_base!C24</f>
        <v>0</v>
      </c>
      <c r="P24" s="606">
        <f>D24-CAP_base!D24</f>
        <v>0</v>
      </c>
      <c r="Q24" s="606">
        <f>E24-CAP_base!E24</f>
        <v>0</v>
      </c>
      <c r="R24" s="606">
        <f>F24-CAP_base!F24</f>
        <v>0</v>
      </c>
      <c r="S24" s="606">
        <f>G24-CAP_base!G24</f>
        <v>0</v>
      </c>
      <c r="T24" s="605">
        <f>H24-CAP_base!H24</f>
        <v>0</v>
      </c>
      <c r="U24" s="606">
        <f>I24-CAP_base!I24</f>
        <v>0</v>
      </c>
      <c r="V24" s="606">
        <f>J24-CAP_base!J24</f>
        <v>0</v>
      </c>
      <c r="W24" s="606">
        <f>K24-CAP_base!K24</f>
        <v>0</v>
      </c>
      <c r="X24" s="607">
        <f>L24-CAP_base!L24</f>
        <v>0</v>
      </c>
    </row>
    <row r="25" spans="1:24" x14ac:dyDescent="0.3">
      <c r="A25" s="54" t="s">
        <v>276</v>
      </c>
      <c r="B25" s="47" t="str">
        <f>+CAP_base!B25</f>
        <v>Risque de marché</v>
      </c>
      <c r="C25" s="65">
        <f>SUM(C26:C32)</f>
        <v>0</v>
      </c>
      <c r="D25" s="66">
        <f>SUM(D26:D32)</f>
        <v>0</v>
      </c>
      <c r="E25" s="66">
        <f>SUM(E26:E32)</f>
        <v>0</v>
      </c>
      <c r="F25" s="66">
        <f>SUM(F26:F32)</f>
        <v>0</v>
      </c>
      <c r="G25" s="66">
        <f t="shared" ref="G25:L25" si="4">SUM(G26:G32)</f>
        <v>0</v>
      </c>
      <c r="H25" s="65">
        <f t="shared" si="4"/>
        <v>0</v>
      </c>
      <c r="I25" s="66">
        <f t="shared" si="4"/>
        <v>0</v>
      </c>
      <c r="J25" s="66">
        <f t="shared" si="4"/>
        <v>0</v>
      </c>
      <c r="K25" s="66">
        <f t="shared" si="4"/>
        <v>0</v>
      </c>
      <c r="L25" s="67">
        <f t="shared" si="4"/>
        <v>0</v>
      </c>
      <c r="N25" s="47" t="str">
        <f>+CAP_base!B25</f>
        <v>Risque de marché</v>
      </c>
      <c r="O25" s="65">
        <f>C25-CAP_base!C25</f>
        <v>0</v>
      </c>
      <c r="P25" s="66">
        <f>D25-CAP_base!D25</f>
        <v>0</v>
      </c>
      <c r="Q25" s="66">
        <f>E25-CAP_base!E25</f>
        <v>0</v>
      </c>
      <c r="R25" s="66">
        <f>F25-CAP_base!F25</f>
        <v>0</v>
      </c>
      <c r="S25" s="66">
        <f>G25-CAP_base!G25</f>
        <v>0</v>
      </c>
      <c r="T25" s="65">
        <f>H25-CAP_base!H25</f>
        <v>0</v>
      </c>
      <c r="U25" s="66">
        <f>I25-CAP_base!I25</f>
        <v>0</v>
      </c>
      <c r="V25" s="66">
        <f>J25-CAP_base!J25</f>
        <v>0</v>
      </c>
      <c r="W25" s="66">
        <f>K25-CAP_base!K25</f>
        <v>0</v>
      </c>
      <c r="X25" s="67">
        <f>L25-CAP_base!L25</f>
        <v>0</v>
      </c>
    </row>
    <row r="26" spans="1:24" x14ac:dyDescent="0.3">
      <c r="A26" s="54" t="s">
        <v>569</v>
      </c>
      <c r="B26" s="242" t="str">
        <f>+CAP_base!B26</f>
        <v>Taux d’intérêt</v>
      </c>
      <c r="C26" s="548"/>
      <c r="D26" s="549"/>
      <c r="E26" s="549"/>
      <c r="F26" s="549"/>
      <c r="G26" s="549"/>
      <c r="H26" s="548"/>
      <c r="I26" s="549"/>
      <c r="J26" s="549"/>
      <c r="K26" s="549"/>
      <c r="L26" s="550"/>
      <c r="N26" s="242" t="str">
        <f>+CAP_base!B26</f>
        <v>Taux d’intérêt</v>
      </c>
      <c r="O26" s="548">
        <f>C26-CAP_base!C26</f>
        <v>0</v>
      </c>
      <c r="P26" s="549">
        <f>D26-CAP_base!D26</f>
        <v>0</v>
      </c>
      <c r="Q26" s="549">
        <f>E26-CAP_base!E26</f>
        <v>0</v>
      </c>
      <c r="R26" s="549">
        <f>F26-CAP_base!F26</f>
        <v>0</v>
      </c>
      <c r="S26" s="549">
        <f>G26-CAP_base!G26</f>
        <v>0</v>
      </c>
      <c r="T26" s="548">
        <f>H26-CAP_base!H26</f>
        <v>0</v>
      </c>
      <c r="U26" s="549">
        <f>I26-CAP_base!I26</f>
        <v>0</v>
      </c>
      <c r="V26" s="549">
        <f>J26-CAP_base!J26</f>
        <v>0</v>
      </c>
      <c r="W26" s="549">
        <f>K26-CAP_base!K26</f>
        <v>0</v>
      </c>
      <c r="X26" s="550">
        <f>L26-CAP_base!L26</f>
        <v>0</v>
      </c>
    </row>
    <row r="27" spans="1:24" x14ac:dyDescent="0.3">
      <c r="A27" s="54" t="s">
        <v>572</v>
      </c>
      <c r="B27" s="243" t="str">
        <f>+CAP_base!B27</f>
        <v>Actions</v>
      </c>
      <c r="C27" s="569"/>
      <c r="D27" s="570"/>
      <c r="E27" s="570"/>
      <c r="F27" s="570"/>
      <c r="G27" s="570"/>
      <c r="H27" s="569"/>
      <c r="I27" s="570"/>
      <c r="J27" s="570"/>
      <c r="K27" s="570"/>
      <c r="L27" s="571"/>
      <c r="N27" s="243" t="str">
        <f>+CAP_base!B27</f>
        <v>Actions</v>
      </c>
      <c r="O27" s="569">
        <f>C27-CAP_base!C27</f>
        <v>0</v>
      </c>
      <c r="P27" s="570">
        <f>D27-CAP_base!D27</f>
        <v>0</v>
      </c>
      <c r="Q27" s="570">
        <f>E27-CAP_base!E27</f>
        <v>0</v>
      </c>
      <c r="R27" s="570">
        <f>F27-CAP_base!F27</f>
        <v>0</v>
      </c>
      <c r="S27" s="570">
        <f>G27-CAP_base!G27</f>
        <v>0</v>
      </c>
      <c r="T27" s="569">
        <f>H27-CAP_base!H27</f>
        <v>0</v>
      </c>
      <c r="U27" s="570">
        <f>I27-CAP_base!I27</f>
        <v>0</v>
      </c>
      <c r="V27" s="570">
        <f>J27-CAP_base!J27</f>
        <v>0</v>
      </c>
      <c r="W27" s="570">
        <f>K27-CAP_base!K27</f>
        <v>0</v>
      </c>
      <c r="X27" s="571">
        <f>L27-CAP_base!L27</f>
        <v>0</v>
      </c>
    </row>
    <row r="28" spans="1:24" x14ac:dyDescent="0.3">
      <c r="A28" s="54" t="s">
        <v>575</v>
      </c>
      <c r="B28" s="243" t="str">
        <f>+CAP_base!B28</f>
        <v>Actions privilégiées</v>
      </c>
      <c r="C28" s="569"/>
      <c r="D28" s="570"/>
      <c r="E28" s="570"/>
      <c r="F28" s="570"/>
      <c r="G28" s="570"/>
      <c r="H28" s="569"/>
      <c r="I28" s="570"/>
      <c r="J28" s="570"/>
      <c r="K28" s="570"/>
      <c r="L28" s="571"/>
      <c r="N28" s="243" t="str">
        <f>+CAP_base!B28</f>
        <v>Actions privilégiées</v>
      </c>
      <c r="O28" s="569">
        <f>C28-CAP_base!C28</f>
        <v>0</v>
      </c>
      <c r="P28" s="570">
        <f>D28-CAP_base!D28</f>
        <v>0</v>
      </c>
      <c r="Q28" s="570">
        <f>E28-CAP_base!E28</f>
        <v>0</v>
      </c>
      <c r="R28" s="570">
        <f>F28-CAP_base!F28</f>
        <v>0</v>
      </c>
      <c r="S28" s="570">
        <f>G28-CAP_base!G28</f>
        <v>0</v>
      </c>
      <c r="T28" s="569">
        <f>H28-CAP_base!H28</f>
        <v>0</v>
      </c>
      <c r="U28" s="570">
        <f>I28-CAP_base!I28</f>
        <v>0</v>
      </c>
      <c r="V28" s="570">
        <f>J28-CAP_base!J28</f>
        <v>0</v>
      </c>
      <c r="W28" s="570">
        <f>K28-CAP_base!K28</f>
        <v>0</v>
      </c>
      <c r="X28" s="571">
        <f>L28-CAP_base!L28</f>
        <v>0</v>
      </c>
    </row>
    <row r="29" spans="1:24" x14ac:dyDescent="0.3">
      <c r="A29" s="54" t="s">
        <v>576</v>
      </c>
      <c r="B29" s="243" t="str">
        <f>+CAP_base!B29</f>
        <v>Immobilier</v>
      </c>
      <c r="C29" s="569"/>
      <c r="D29" s="570"/>
      <c r="E29" s="570"/>
      <c r="F29" s="570"/>
      <c r="G29" s="570"/>
      <c r="H29" s="569"/>
      <c r="I29" s="570"/>
      <c r="J29" s="570"/>
      <c r="K29" s="570"/>
      <c r="L29" s="571"/>
      <c r="N29" s="243" t="str">
        <f>+CAP_base!B29</f>
        <v>Immobilier</v>
      </c>
      <c r="O29" s="569">
        <f>C29-CAP_base!C29</f>
        <v>0</v>
      </c>
      <c r="P29" s="570">
        <f>D29-CAP_base!D29</f>
        <v>0</v>
      </c>
      <c r="Q29" s="570">
        <f>E29-CAP_base!E29</f>
        <v>0</v>
      </c>
      <c r="R29" s="570">
        <f>F29-CAP_base!F29</f>
        <v>0</v>
      </c>
      <c r="S29" s="570">
        <f>G29-CAP_base!G29</f>
        <v>0</v>
      </c>
      <c r="T29" s="569">
        <f>H29-CAP_base!H29</f>
        <v>0</v>
      </c>
      <c r="U29" s="570">
        <f>I29-CAP_base!I29</f>
        <v>0</v>
      </c>
      <c r="V29" s="570">
        <f>J29-CAP_base!J29</f>
        <v>0</v>
      </c>
      <c r="W29" s="570">
        <f>K29-CAP_base!K29</f>
        <v>0</v>
      </c>
      <c r="X29" s="571">
        <f>L29-CAP_base!L29</f>
        <v>0</v>
      </c>
    </row>
    <row r="30" spans="1:24" x14ac:dyDescent="0.3">
      <c r="A30" s="54" t="s">
        <v>579</v>
      </c>
      <c r="B30" s="243" t="str">
        <f>+CAP_base!B30</f>
        <v>Produits indexés</v>
      </c>
      <c r="C30" s="569"/>
      <c r="D30" s="570"/>
      <c r="E30" s="570"/>
      <c r="F30" s="570"/>
      <c r="G30" s="570"/>
      <c r="H30" s="569"/>
      <c r="I30" s="570"/>
      <c r="J30" s="570"/>
      <c r="K30" s="570"/>
      <c r="L30" s="571"/>
      <c r="N30" s="243" t="str">
        <f>+CAP_base!B30</f>
        <v>Produits indexés</v>
      </c>
      <c r="O30" s="569">
        <f>C30-CAP_base!C30</f>
        <v>0</v>
      </c>
      <c r="P30" s="570">
        <f>D30-CAP_base!D30</f>
        <v>0</v>
      </c>
      <c r="Q30" s="570">
        <f>E30-CAP_base!E30</f>
        <v>0</v>
      </c>
      <c r="R30" s="570">
        <f>F30-CAP_base!F30</f>
        <v>0</v>
      </c>
      <c r="S30" s="570">
        <f>G30-CAP_base!G30</f>
        <v>0</v>
      </c>
      <c r="T30" s="569">
        <f>H30-CAP_base!H30</f>
        <v>0</v>
      </c>
      <c r="U30" s="570">
        <f>I30-CAP_base!I30</f>
        <v>0</v>
      </c>
      <c r="V30" s="570">
        <f>J30-CAP_base!J30</f>
        <v>0</v>
      </c>
      <c r="W30" s="570">
        <f>K30-CAP_base!K30</f>
        <v>0</v>
      </c>
      <c r="X30" s="571">
        <f>L30-CAP_base!L30</f>
        <v>0</v>
      </c>
    </row>
    <row r="31" spans="1:24" x14ac:dyDescent="0.3">
      <c r="A31" s="54" t="s">
        <v>582</v>
      </c>
      <c r="B31" s="243" t="str">
        <f>+CAP_base!B31</f>
        <v>Change</v>
      </c>
      <c r="C31" s="569"/>
      <c r="D31" s="570"/>
      <c r="E31" s="570"/>
      <c r="F31" s="570"/>
      <c r="G31" s="570"/>
      <c r="H31" s="569"/>
      <c r="I31" s="570"/>
      <c r="J31" s="570"/>
      <c r="K31" s="570"/>
      <c r="L31" s="571"/>
      <c r="N31" s="243" t="str">
        <f>+CAP_base!B31</f>
        <v>Change</v>
      </c>
      <c r="O31" s="569">
        <f>C31-CAP_base!C31</f>
        <v>0</v>
      </c>
      <c r="P31" s="570">
        <f>D31-CAP_base!D31</f>
        <v>0</v>
      </c>
      <c r="Q31" s="570">
        <f>E31-CAP_base!E31</f>
        <v>0</v>
      </c>
      <c r="R31" s="570">
        <f>F31-CAP_base!F31</f>
        <v>0</v>
      </c>
      <c r="S31" s="570">
        <f>G31-CAP_base!G31</f>
        <v>0</v>
      </c>
      <c r="T31" s="569">
        <f>H31-CAP_base!H31</f>
        <v>0</v>
      </c>
      <c r="U31" s="570">
        <f>I31-CAP_base!I31</f>
        <v>0</v>
      </c>
      <c r="V31" s="570">
        <f>J31-CAP_base!J31</f>
        <v>0</v>
      </c>
      <c r="W31" s="570">
        <f>K31-CAP_base!K31</f>
        <v>0</v>
      </c>
      <c r="X31" s="571">
        <f>L31-CAP_base!L31</f>
        <v>0</v>
      </c>
    </row>
    <row r="32" spans="1:24" ht="24" x14ac:dyDescent="0.3">
      <c r="A32" s="54" t="s">
        <v>585</v>
      </c>
      <c r="B32" s="128" t="str">
        <f>+CAP_base!B32</f>
        <v>Véhicules de garantie utilisés pour obtenir un crédit de capital pour la réassurance non agréée</v>
      </c>
      <c r="C32" s="569"/>
      <c r="D32" s="570"/>
      <c r="E32" s="570"/>
      <c r="F32" s="570"/>
      <c r="G32" s="570"/>
      <c r="H32" s="569"/>
      <c r="I32" s="570"/>
      <c r="J32" s="570"/>
      <c r="K32" s="570"/>
      <c r="L32" s="571"/>
      <c r="N32" s="128" t="str">
        <f>+CAP_base!B32</f>
        <v>Véhicules de garantie utilisés pour obtenir un crédit de capital pour la réassurance non agréée</v>
      </c>
      <c r="O32" s="569">
        <f>C32-CAP_base!C32</f>
        <v>0</v>
      </c>
      <c r="P32" s="570">
        <f>D32-CAP_base!D32</f>
        <v>0</v>
      </c>
      <c r="Q32" s="570">
        <f>E32-CAP_base!E32</f>
        <v>0</v>
      </c>
      <c r="R32" s="570">
        <f>F32-CAP_base!F32</f>
        <v>0</v>
      </c>
      <c r="S32" s="570">
        <f>G32-CAP_base!G32</f>
        <v>0</v>
      </c>
      <c r="T32" s="569">
        <f>H32-CAP_base!H32</f>
        <v>0</v>
      </c>
      <c r="U32" s="570">
        <f>I32-CAP_base!I32</f>
        <v>0</v>
      </c>
      <c r="V32" s="570">
        <f>J32-CAP_base!J32</f>
        <v>0</v>
      </c>
      <c r="W32" s="570">
        <f>K32-CAP_base!K32</f>
        <v>0</v>
      </c>
      <c r="X32" s="571">
        <f>L32-CAP_base!L32</f>
        <v>0</v>
      </c>
    </row>
    <row r="33" spans="1:26" x14ac:dyDescent="0.3">
      <c r="A33" s="54" t="s">
        <v>279</v>
      </c>
      <c r="B33" s="47" t="str">
        <f>+CAP_base!B33</f>
        <v>Risque d'assurance</v>
      </c>
      <c r="C33" s="65">
        <f>SUM(C34:C39)</f>
        <v>0</v>
      </c>
      <c r="D33" s="66">
        <f t="shared" ref="D33:L33" si="5">SUM(D34:D39)</f>
        <v>0</v>
      </c>
      <c r="E33" s="66">
        <f t="shared" si="5"/>
        <v>0</v>
      </c>
      <c r="F33" s="66">
        <f t="shared" si="5"/>
        <v>0</v>
      </c>
      <c r="G33" s="66">
        <f t="shared" si="5"/>
        <v>0</v>
      </c>
      <c r="H33" s="65">
        <f t="shared" si="5"/>
        <v>0</v>
      </c>
      <c r="I33" s="66">
        <f t="shared" si="5"/>
        <v>0</v>
      </c>
      <c r="J33" s="66">
        <f t="shared" si="5"/>
        <v>0</v>
      </c>
      <c r="K33" s="66">
        <f t="shared" si="5"/>
        <v>0</v>
      </c>
      <c r="L33" s="67">
        <f t="shared" si="5"/>
        <v>0</v>
      </c>
      <c r="N33" s="47" t="str">
        <f>+CAP_base!B33</f>
        <v>Risque d'assurance</v>
      </c>
      <c r="O33" s="65">
        <f>C33-CAP_base!C33</f>
        <v>0</v>
      </c>
      <c r="P33" s="66">
        <f>D33-CAP_base!D33</f>
        <v>0</v>
      </c>
      <c r="Q33" s="66">
        <f>E33-CAP_base!E33</f>
        <v>0</v>
      </c>
      <c r="R33" s="66">
        <f>F33-CAP_base!F33</f>
        <v>0</v>
      </c>
      <c r="S33" s="66">
        <f>G33-CAP_base!G33</f>
        <v>0</v>
      </c>
      <c r="T33" s="65">
        <f>H33-CAP_base!H33</f>
        <v>0</v>
      </c>
      <c r="U33" s="66">
        <f>I33-CAP_base!I33</f>
        <v>0</v>
      </c>
      <c r="V33" s="66">
        <f>J33-CAP_base!J33</f>
        <v>0</v>
      </c>
      <c r="W33" s="66">
        <f>K33-CAP_base!K33</f>
        <v>0</v>
      </c>
      <c r="X33" s="67">
        <f>L33-CAP_base!L33</f>
        <v>0</v>
      </c>
    </row>
    <row r="34" spans="1:26" x14ac:dyDescent="0.3">
      <c r="A34" s="54" t="s">
        <v>273</v>
      </c>
      <c r="B34" s="242" t="str">
        <f>+CAP_base!B34</f>
        <v>Mortalité</v>
      </c>
      <c r="C34" s="548"/>
      <c r="D34" s="549"/>
      <c r="E34" s="549"/>
      <c r="F34" s="549"/>
      <c r="G34" s="549"/>
      <c r="H34" s="548"/>
      <c r="I34" s="549"/>
      <c r="J34" s="549"/>
      <c r="K34" s="549"/>
      <c r="L34" s="550"/>
      <c r="N34" s="242" t="str">
        <f>+CAP_base!B34</f>
        <v>Mortalité</v>
      </c>
      <c r="O34" s="548">
        <f>C34-CAP_base!C34</f>
        <v>0</v>
      </c>
      <c r="P34" s="549">
        <f>D34-CAP_base!D34</f>
        <v>0</v>
      </c>
      <c r="Q34" s="549">
        <f>E34-CAP_base!E34</f>
        <v>0</v>
      </c>
      <c r="R34" s="549">
        <f>F34-CAP_base!F34</f>
        <v>0</v>
      </c>
      <c r="S34" s="549">
        <f>G34-CAP_base!G34</f>
        <v>0</v>
      </c>
      <c r="T34" s="548">
        <f>H34-CAP_base!H34</f>
        <v>0</v>
      </c>
      <c r="U34" s="549">
        <f>I34-CAP_base!I34</f>
        <v>0</v>
      </c>
      <c r="V34" s="549">
        <f>J34-CAP_base!J34</f>
        <v>0</v>
      </c>
      <c r="W34" s="549">
        <f>K34-CAP_base!K34</f>
        <v>0</v>
      </c>
      <c r="X34" s="550">
        <f>L34-CAP_base!L34</f>
        <v>0</v>
      </c>
    </row>
    <row r="35" spans="1:26" x14ac:dyDescent="0.3">
      <c r="A35" s="54" t="s">
        <v>591</v>
      </c>
      <c r="B35" s="243" t="str">
        <f>+CAP_base!B35</f>
        <v>Longévité</v>
      </c>
      <c r="C35" s="569"/>
      <c r="D35" s="570"/>
      <c r="E35" s="570"/>
      <c r="F35" s="570"/>
      <c r="G35" s="570"/>
      <c r="H35" s="569"/>
      <c r="I35" s="570"/>
      <c r="J35" s="570"/>
      <c r="K35" s="570"/>
      <c r="L35" s="571"/>
      <c r="N35" s="243" t="str">
        <f>+CAP_base!B35</f>
        <v>Longévité</v>
      </c>
      <c r="O35" s="569">
        <f>C35-CAP_base!C35</f>
        <v>0</v>
      </c>
      <c r="P35" s="570">
        <f>D35-CAP_base!D35</f>
        <v>0</v>
      </c>
      <c r="Q35" s="570">
        <f>E35-CAP_base!E35</f>
        <v>0</v>
      </c>
      <c r="R35" s="570">
        <f>F35-CAP_base!F35</f>
        <v>0</v>
      </c>
      <c r="S35" s="570">
        <f>G35-CAP_base!G35</f>
        <v>0</v>
      </c>
      <c r="T35" s="569">
        <f>H35-CAP_base!H35</f>
        <v>0</v>
      </c>
      <c r="U35" s="570">
        <f>I35-CAP_base!I35</f>
        <v>0</v>
      </c>
      <c r="V35" s="570">
        <f>J35-CAP_base!J35</f>
        <v>0</v>
      </c>
      <c r="W35" s="570">
        <f>K35-CAP_base!K35</f>
        <v>0</v>
      </c>
      <c r="X35" s="571">
        <f>L35-CAP_base!L35</f>
        <v>0</v>
      </c>
    </row>
    <row r="36" spans="1:26" x14ac:dyDescent="0.3">
      <c r="A36" s="54" t="s">
        <v>594</v>
      </c>
      <c r="B36" s="243" t="str">
        <f>+CAP_base!B36</f>
        <v>Morbidité</v>
      </c>
      <c r="C36" s="569"/>
      <c r="D36" s="570"/>
      <c r="E36" s="570"/>
      <c r="F36" s="570"/>
      <c r="G36" s="570"/>
      <c r="H36" s="569"/>
      <c r="I36" s="570"/>
      <c r="J36" s="570"/>
      <c r="K36" s="570"/>
      <c r="L36" s="571"/>
      <c r="N36" s="243" t="str">
        <f>+CAP_base!B36</f>
        <v>Morbidité</v>
      </c>
      <c r="O36" s="569">
        <f>C36-CAP_base!C36</f>
        <v>0</v>
      </c>
      <c r="P36" s="570">
        <f>D36-CAP_base!D36</f>
        <v>0</v>
      </c>
      <c r="Q36" s="570">
        <f>E36-CAP_base!E36</f>
        <v>0</v>
      </c>
      <c r="R36" s="570">
        <f>F36-CAP_base!F36</f>
        <v>0</v>
      </c>
      <c r="S36" s="570">
        <f>G36-CAP_base!G36</f>
        <v>0</v>
      </c>
      <c r="T36" s="569">
        <f>H36-CAP_base!H36</f>
        <v>0</v>
      </c>
      <c r="U36" s="570">
        <f>I36-CAP_base!I36</f>
        <v>0</v>
      </c>
      <c r="V36" s="570">
        <f>J36-CAP_base!J36</f>
        <v>0</v>
      </c>
      <c r="W36" s="570">
        <f>K36-CAP_base!K36</f>
        <v>0</v>
      </c>
      <c r="X36" s="571">
        <f>L36-CAP_base!L36</f>
        <v>0</v>
      </c>
    </row>
    <row r="37" spans="1:26" x14ac:dyDescent="0.3">
      <c r="A37" s="54" t="s">
        <v>597</v>
      </c>
      <c r="B37" s="243" t="str">
        <f>+CAP_base!B37</f>
        <v>Déchéance</v>
      </c>
      <c r="C37" s="569"/>
      <c r="D37" s="570"/>
      <c r="E37" s="570"/>
      <c r="F37" s="570"/>
      <c r="G37" s="570"/>
      <c r="H37" s="569"/>
      <c r="I37" s="570"/>
      <c r="J37" s="570"/>
      <c r="K37" s="570"/>
      <c r="L37" s="571"/>
      <c r="N37" s="243" t="str">
        <f>+CAP_base!B37</f>
        <v>Déchéance</v>
      </c>
      <c r="O37" s="569">
        <f>C37-CAP_base!C37</f>
        <v>0</v>
      </c>
      <c r="P37" s="570">
        <f>D37-CAP_base!D37</f>
        <v>0</v>
      </c>
      <c r="Q37" s="570">
        <f>E37-CAP_base!E37</f>
        <v>0</v>
      </c>
      <c r="R37" s="570">
        <f>F37-CAP_base!F37</f>
        <v>0</v>
      </c>
      <c r="S37" s="570">
        <f>G37-CAP_base!G37</f>
        <v>0</v>
      </c>
      <c r="T37" s="569">
        <f>H37-CAP_base!H37</f>
        <v>0</v>
      </c>
      <c r="U37" s="570">
        <f>I37-CAP_base!I37</f>
        <v>0</v>
      </c>
      <c r="V37" s="570">
        <f>J37-CAP_base!J37</f>
        <v>0</v>
      </c>
      <c r="W37" s="570">
        <f>K37-CAP_base!K37</f>
        <v>0</v>
      </c>
      <c r="X37" s="571">
        <f>L37-CAP_base!L37</f>
        <v>0</v>
      </c>
    </row>
    <row r="38" spans="1:26" x14ac:dyDescent="0.3">
      <c r="A38" s="54" t="s">
        <v>600</v>
      </c>
      <c r="B38" s="163" t="str">
        <f>+CAP_base!B38</f>
        <v>Dépenses</v>
      </c>
      <c r="C38" s="569"/>
      <c r="D38" s="570"/>
      <c r="E38" s="570"/>
      <c r="F38" s="570"/>
      <c r="G38" s="570"/>
      <c r="H38" s="569"/>
      <c r="I38" s="570"/>
      <c r="J38" s="570"/>
      <c r="K38" s="570"/>
      <c r="L38" s="571"/>
      <c r="N38" s="163" t="str">
        <f>+CAP_base!B38</f>
        <v>Dépenses</v>
      </c>
      <c r="O38" s="569">
        <f>C38-CAP_base!C38</f>
        <v>0</v>
      </c>
      <c r="P38" s="570">
        <f>D38-CAP_base!D38</f>
        <v>0</v>
      </c>
      <c r="Q38" s="570">
        <f>E38-CAP_base!E38</f>
        <v>0</v>
      </c>
      <c r="R38" s="570">
        <f>F38-CAP_base!F38</f>
        <v>0</v>
      </c>
      <c r="S38" s="570">
        <f>G38-CAP_base!G38</f>
        <v>0</v>
      </c>
      <c r="T38" s="569">
        <f>H38-CAP_base!H38</f>
        <v>0</v>
      </c>
      <c r="U38" s="570">
        <f>I38-CAP_base!I38</f>
        <v>0</v>
      </c>
      <c r="V38" s="570">
        <f>J38-CAP_base!J38</f>
        <v>0</v>
      </c>
      <c r="W38" s="570">
        <f>K38-CAP_base!K38</f>
        <v>0</v>
      </c>
      <c r="X38" s="571">
        <f>L38-CAP_base!L38</f>
        <v>0</v>
      </c>
      <c r="Z38" s="413"/>
    </row>
    <row r="39" spans="1:26" x14ac:dyDescent="0.3">
      <c r="A39" s="54" t="s">
        <v>681</v>
      </c>
      <c r="B39" s="177" t="str">
        <f>+CAP_base!B39</f>
        <v>TSAV uniquement : Assurances multirisques (selon le TCM)</v>
      </c>
      <c r="C39" s="569"/>
      <c r="D39" s="570"/>
      <c r="E39" s="570"/>
      <c r="F39" s="570"/>
      <c r="G39" s="570"/>
      <c r="H39" s="569"/>
      <c r="I39" s="570"/>
      <c r="J39" s="570"/>
      <c r="K39" s="570"/>
      <c r="L39" s="571"/>
      <c r="N39" s="124" t="str">
        <f>+CAP_base!B39</f>
        <v>TSAV uniquement : Assurances multirisques (selon le TCM)</v>
      </c>
      <c r="O39" s="569">
        <f>C39-CAP_base!C39</f>
        <v>0</v>
      </c>
      <c r="P39" s="570">
        <f>D39-CAP_base!D39</f>
        <v>0</v>
      </c>
      <c r="Q39" s="570">
        <f>E39-CAP_base!E39</f>
        <v>0</v>
      </c>
      <c r="R39" s="570">
        <f>F39-CAP_base!F39</f>
        <v>0</v>
      </c>
      <c r="S39" s="570">
        <f>G39-CAP_base!G39</f>
        <v>0</v>
      </c>
      <c r="T39" s="569">
        <f>H39-CAP_base!H39</f>
        <v>0</v>
      </c>
      <c r="U39" s="570">
        <f>I39-CAP_base!I39</f>
        <v>0</v>
      </c>
      <c r="V39" s="570">
        <f>J39-CAP_base!J39</f>
        <v>0</v>
      </c>
      <c r="W39" s="570">
        <f>K39-CAP_base!K39</f>
        <v>0</v>
      </c>
      <c r="X39" s="571">
        <f>L39-CAP_base!L39</f>
        <v>0</v>
      </c>
    </row>
    <row r="40" spans="1:26" ht="25.2" thickBot="1" x14ac:dyDescent="0.35">
      <c r="A40" s="54" t="s">
        <v>606</v>
      </c>
      <c r="B40" s="49" t="str">
        <f>+CAP_base!B40</f>
        <v>Capital requis (ESCAP/TSAV) ou Marge requise (TSMAV) 
- avant les crédits et les risques non diversifiables</v>
      </c>
      <c r="C40" s="65">
        <f>C16+C25+C33</f>
        <v>0</v>
      </c>
      <c r="D40" s="66">
        <f>D16+D25+D33</f>
        <v>0</v>
      </c>
      <c r="E40" s="66">
        <f>E16+E25+E33</f>
        <v>0</v>
      </c>
      <c r="F40" s="66">
        <f>F16+F25+F33</f>
        <v>0</v>
      </c>
      <c r="G40" s="66">
        <f t="shared" ref="G40:L40" si="6">G16+G25+G33</f>
        <v>0</v>
      </c>
      <c r="H40" s="65">
        <f t="shared" si="6"/>
        <v>0</v>
      </c>
      <c r="I40" s="66">
        <f t="shared" si="6"/>
        <v>0</v>
      </c>
      <c r="J40" s="66">
        <f t="shared" si="6"/>
        <v>0</v>
      </c>
      <c r="K40" s="66">
        <f t="shared" si="6"/>
        <v>0</v>
      </c>
      <c r="L40" s="67">
        <f t="shared" si="6"/>
        <v>0</v>
      </c>
      <c r="N40" s="49" t="str">
        <f>+CAP_base!B40</f>
        <v>Capital requis (ESCAP/TSAV) ou Marge requise (TSMAV) 
- avant les crédits et les risques non diversifiables</v>
      </c>
      <c r="O40" s="65">
        <f>C40-CAP_base!C40</f>
        <v>0</v>
      </c>
      <c r="P40" s="66">
        <f>D40-CAP_base!D40</f>
        <v>0</v>
      </c>
      <c r="Q40" s="66">
        <f>E40-CAP_base!E40</f>
        <v>0</v>
      </c>
      <c r="R40" s="66">
        <f>F40-CAP_base!F40</f>
        <v>0</v>
      </c>
      <c r="S40" s="66">
        <f>G40-CAP_base!G40</f>
        <v>0</v>
      </c>
      <c r="T40" s="65">
        <f>H40-CAP_base!H40</f>
        <v>0</v>
      </c>
      <c r="U40" s="66">
        <f>I40-CAP_base!I40</f>
        <v>0</v>
      </c>
      <c r="V40" s="66">
        <f>J40-CAP_base!J40</f>
        <v>0</v>
      </c>
      <c r="W40" s="66">
        <f>K40-CAP_base!K40</f>
        <v>0</v>
      </c>
      <c r="X40" s="67">
        <f>L40-CAP_base!L40</f>
        <v>0</v>
      </c>
    </row>
    <row r="41" spans="1:26" x14ac:dyDescent="0.3">
      <c r="A41" s="54" t="s">
        <v>609</v>
      </c>
      <c r="B41" s="242" t="str">
        <f>+CAP_base!B41</f>
        <v>Crédit pour diversification</v>
      </c>
      <c r="C41" s="584"/>
      <c r="D41" s="585"/>
      <c r="E41" s="585"/>
      <c r="F41" s="585"/>
      <c r="G41" s="585"/>
      <c r="H41" s="584"/>
      <c r="I41" s="585"/>
      <c r="J41" s="585"/>
      <c r="K41" s="585"/>
      <c r="L41" s="586"/>
      <c r="N41" s="242" t="str">
        <f>+CAP_base!B41</f>
        <v>Crédit pour diversification</v>
      </c>
      <c r="O41" s="584">
        <f>C41-CAP_base!C41</f>
        <v>0</v>
      </c>
      <c r="P41" s="585">
        <f>D41-CAP_base!D41</f>
        <v>0</v>
      </c>
      <c r="Q41" s="585">
        <f>E41-CAP_base!E41</f>
        <v>0</v>
      </c>
      <c r="R41" s="585">
        <f>F41-CAP_base!F41</f>
        <v>0</v>
      </c>
      <c r="S41" s="585">
        <f>G41-CAP_base!G41</f>
        <v>0</v>
      </c>
      <c r="T41" s="584">
        <f>H41-CAP_base!H41</f>
        <v>0</v>
      </c>
      <c r="U41" s="585">
        <f>I41-CAP_base!I41</f>
        <v>0</v>
      </c>
      <c r="V41" s="585">
        <f>J41-CAP_base!J41</f>
        <v>0</v>
      </c>
      <c r="W41" s="585">
        <f>K41-CAP_base!K41</f>
        <v>0</v>
      </c>
      <c r="X41" s="586">
        <f>L41-CAP_base!L41</f>
        <v>0</v>
      </c>
    </row>
    <row r="42" spans="1:26" x14ac:dyDescent="0.3">
      <c r="A42" s="54" t="s">
        <v>284</v>
      </c>
      <c r="B42" s="243" t="str">
        <f>+CAP_base!B42</f>
        <v>Crédit pour les produits avec participation</v>
      </c>
      <c r="C42" s="569"/>
      <c r="D42" s="570"/>
      <c r="E42" s="570"/>
      <c r="F42" s="570"/>
      <c r="G42" s="570"/>
      <c r="H42" s="569"/>
      <c r="I42" s="570"/>
      <c r="J42" s="570"/>
      <c r="K42" s="570"/>
      <c r="L42" s="571"/>
      <c r="N42" s="243" t="str">
        <f>+CAP_base!B42</f>
        <v>Crédit pour les produits avec participation</v>
      </c>
      <c r="O42" s="569">
        <f>C42-CAP_base!C42</f>
        <v>0</v>
      </c>
      <c r="P42" s="570">
        <f>D42-CAP_base!D42</f>
        <v>0</v>
      </c>
      <c r="Q42" s="570">
        <f>E42-CAP_base!E42</f>
        <v>0</v>
      </c>
      <c r="R42" s="570">
        <f>F42-CAP_base!F42</f>
        <v>0</v>
      </c>
      <c r="S42" s="570">
        <f>G42-CAP_base!G42</f>
        <v>0</v>
      </c>
      <c r="T42" s="569">
        <f>H42-CAP_base!H42</f>
        <v>0</v>
      </c>
      <c r="U42" s="570">
        <f>I42-CAP_base!I42</f>
        <v>0</v>
      </c>
      <c r="V42" s="570">
        <f>J42-CAP_base!J42</f>
        <v>0</v>
      </c>
      <c r="W42" s="570">
        <f>K42-CAP_base!K42</f>
        <v>0</v>
      </c>
      <c r="X42" s="571">
        <f>L42-CAP_base!L42</f>
        <v>0</v>
      </c>
    </row>
    <row r="43" spans="1:26" x14ac:dyDescent="0.3">
      <c r="A43" s="54" t="s">
        <v>614</v>
      </c>
      <c r="B43" s="243" t="str">
        <f>+CAP_base!B43</f>
        <v>Crédit pour les produits ajustables</v>
      </c>
      <c r="C43" s="569"/>
      <c r="D43" s="570"/>
      <c r="E43" s="570"/>
      <c r="F43" s="570"/>
      <c r="G43" s="570"/>
      <c r="H43" s="569"/>
      <c r="I43" s="570"/>
      <c r="J43" s="570"/>
      <c r="K43" s="570"/>
      <c r="L43" s="571"/>
      <c r="N43" s="243" t="str">
        <f>+CAP_base!B43</f>
        <v>Crédit pour les produits ajustables</v>
      </c>
      <c r="O43" s="569">
        <f>C43-CAP_base!C43</f>
        <v>0</v>
      </c>
      <c r="P43" s="570">
        <f>D43-CAP_base!D43</f>
        <v>0</v>
      </c>
      <c r="Q43" s="570">
        <f>E43-CAP_base!E43</f>
        <v>0</v>
      </c>
      <c r="R43" s="570">
        <f>F43-CAP_base!F43</f>
        <v>0</v>
      </c>
      <c r="S43" s="570">
        <f>G43-CAP_base!G43</f>
        <v>0</v>
      </c>
      <c r="T43" s="569">
        <f>H43-CAP_base!H43</f>
        <v>0</v>
      </c>
      <c r="U43" s="570">
        <f>I43-CAP_base!I43</f>
        <v>0</v>
      </c>
      <c r="V43" s="570">
        <f>J43-CAP_base!J43</f>
        <v>0</v>
      </c>
      <c r="W43" s="570">
        <f>K43-CAP_base!K43</f>
        <v>0</v>
      </c>
      <c r="X43" s="571">
        <f>L43-CAP_base!L43</f>
        <v>0</v>
      </c>
    </row>
    <row r="44" spans="1:26" ht="24" x14ac:dyDescent="0.3">
      <c r="A44" s="54" t="s">
        <v>287</v>
      </c>
      <c r="B44" s="128" t="str">
        <f>+CAP_base!B44</f>
        <v>Crédits pour les dépôts de titulaires de contrats et pour les produits d'assurance collective</v>
      </c>
      <c r="C44" s="569"/>
      <c r="D44" s="570"/>
      <c r="E44" s="570"/>
      <c r="F44" s="570"/>
      <c r="G44" s="570"/>
      <c r="H44" s="569"/>
      <c r="I44" s="570"/>
      <c r="J44" s="570"/>
      <c r="K44" s="570"/>
      <c r="L44" s="571"/>
      <c r="N44" s="128" t="str">
        <f>+CAP_base!B44</f>
        <v>Crédits pour les dépôts de titulaires de contrats et pour les produits d'assurance collective</v>
      </c>
      <c r="O44" s="569">
        <f>C44-CAP_base!C44</f>
        <v>0</v>
      </c>
      <c r="P44" s="570">
        <f>D44-CAP_base!D44</f>
        <v>0</v>
      </c>
      <c r="Q44" s="570">
        <f>E44-CAP_base!E44</f>
        <v>0</v>
      </c>
      <c r="R44" s="570">
        <f>F44-CAP_base!F44</f>
        <v>0</v>
      </c>
      <c r="S44" s="570">
        <f>G44-CAP_base!G44</f>
        <v>0</v>
      </c>
      <c r="T44" s="569">
        <f>H44-CAP_base!H44</f>
        <v>0</v>
      </c>
      <c r="U44" s="570">
        <f>I44-CAP_base!I44</f>
        <v>0</v>
      </c>
      <c r="V44" s="570">
        <f>J44-CAP_base!J44</f>
        <v>0</v>
      </c>
      <c r="W44" s="570">
        <f>K44-CAP_base!K44</f>
        <v>0</v>
      </c>
      <c r="X44" s="571">
        <f>L44-CAP_base!L44</f>
        <v>0</v>
      </c>
    </row>
    <row r="45" spans="1:26" ht="15" customHeight="1" thickBot="1" x14ac:dyDescent="0.35">
      <c r="A45" s="54" t="s">
        <v>619</v>
      </c>
      <c r="B45" s="46" t="str">
        <f>+CAP_base!B45</f>
        <v>Crédits totaux</v>
      </c>
      <c r="C45" s="65">
        <f>SUM(C41:C44)</f>
        <v>0</v>
      </c>
      <c r="D45" s="66">
        <f>SUM(D41:D44)</f>
        <v>0</v>
      </c>
      <c r="E45" s="66">
        <f>SUM(E41:E44)</f>
        <v>0</v>
      </c>
      <c r="F45" s="66">
        <f>SUM(F41:F44)</f>
        <v>0</v>
      </c>
      <c r="G45" s="66">
        <f t="shared" ref="G45:L45" si="7">SUM(G41:G44)</f>
        <v>0</v>
      </c>
      <c r="H45" s="65">
        <f t="shared" si="7"/>
        <v>0</v>
      </c>
      <c r="I45" s="66">
        <f t="shared" si="7"/>
        <v>0</v>
      </c>
      <c r="J45" s="66">
        <f t="shared" si="7"/>
        <v>0</v>
      </c>
      <c r="K45" s="66">
        <f t="shared" si="7"/>
        <v>0</v>
      </c>
      <c r="L45" s="67">
        <f t="shared" si="7"/>
        <v>0</v>
      </c>
      <c r="N45" s="46" t="str">
        <f>+CAP_base!B45</f>
        <v>Crédits totaux</v>
      </c>
      <c r="O45" s="65">
        <f>C45-CAP_base!C45</f>
        <v>0</v>
      </c>
      <c r="P45" s="66">
        <f>D45-CAP_base!D45</f>
        <v>0</v>
      </c>
      <c r="Q45" s="66">
        <f>E45-CAP_base!E45</f>
        <v>0</v>
      </c>
      <c r="R45" s="66">
        <f>F45-CAP_base!F45</f>
        <v>0</v>
      </c>
      <c r="S45" s="66">
        <f>G45-CAP_base!G45</f>
        <v>0</v>
      </c>
      <c r="T45" s="65">
        <f>H45-CAP_base!H45</f>
        <v>0</v>
      </c>
      <c r="U45" s="66">
        <f>I45-CAP_base!I45</f>
        <v>0</v>
      </c>
      <c r="V45" s="66">
        <f>J45-CAP_base!J45</f>
        <v>0</v>
      </c>
      <c r="W45" s="66">
        <f>K45-CAP_base!K45</f>
        <v>0</v>
      </c>
      <c r="X45" s="67">
        <f>L45-CAP_base!L45</f>
        <v>0</v>
      </c>
    </row>
    <row r="46" spans="1:26" ht="15" customHeight="1" x14ac:dyDescent="0.3">
      <c r="A46" s="54" t="s">
        <v>622</v>
      </c>
      <c r="B46" s="245" t="str">
        <f>+CAP_base!B46</f>
        <v>Risque relatif aux garanties des fonds distincts</v>
      </c>
      <c r="C46" s="584"/>
      <c r="D46" s="585"/>
      <c r="E46" s="585"/>
      <c r="F46" s="585"/>
      <c r="G46" s="585"/>
      <c r="H46" s="584"/>
      <c r="I46" s="585"/>
      <c r="J46" s="585"/>
      <c r="K46" s="585"/>
      <c r="L46" s="586"/>
      <c r="N46" s="245" t="str">
        <f>+CAP_base!B46</f>
        <v>Risque relatif aux garanties des fonds distincts</v>
      </c>
      <c r="O46" s="584">
        <f>C46-CAP_base!C46</f>
        <v>0</v>
      </c>
      <c r="P46" s="585">
        <f>D46-CAP_base!D46</f>
        <v>0</v>
      </c>
      <c r="Q46" s="585">
        <f>E46-CAP_base!E46</f>
        <v>0</v>
      </c>
      <c r="R46" s="585">
        <f>F46-CAP_base!F46</f>
        <v>0</v>
      </c>
      <c r="S46" s="585">
        <f>G46-CAP_base!G46</f>
        <v>0</v>
      </c>
      <c r="T46" s="584">
        <f>H46-CAP_base!H46</f>
        <v>0</v>
      </c>
      <c r="U46" s="585">
        <f>I46-CAP_base!I46</f>
        <v>0</v>
      </c>
      <c r="V46" s="585">
        <f>J46-CAP_base!J46</f>
        <v>0</v>
      </c>
      <c r="W46" s="585">
        <f>K46-CAP_base!K46</f>
        <v>0</v>
      </c>
      <c r="X46" s="586">
        <f>L46-CAP_base!L46</f>
        <v>0</v>
      </c>
    </row>
    <row r="47" spans="1:26" x14ac:dyDescent="0.3">
      <c r="A47" s="54" t="s">
        <v>625</v>
      </c>
      <c r="B47" s="124" t="str">
        <f>+CAP_base!B47</f>
        <v>Risque opérationnel</v>
      </c>
      <c r="C47" s="569"/>
      <c r="D47" s="570"/>
      <c r="E47" s="570"/>
      <c r="F47" s="570"/>
      <c r="G47" s="570"/>
      <c r="H47" s="569"/>
      <c r="I47" s="570"/>
      <c r="J47" s="570"/>
      <c r="K47" s="570"/>
      <c r="L47" s="571"/>
      <c r="N47" s="124" t="str">
        <f>+CAP_base!B47</f>
        <v>Risque opérationnel</v>
      </c>
      <c r="O47" s="569">
        <f>C47-CAP_base!C47</f>
        <v>0</v>
      </c>
      <c r="P47" s="570">
        <f>D47-CAP_base!D47</f>
        <v>0</v>
      </c>
      <c r="Q47" s="570">
        <f>E47-CAP_base!E47</f>
        <v>0</v>
      </c>
      <c r="R47" s="570">
        <f>F47-CAP_base!F47</f>
        <v>0</v>
      </c>
      <c r="S47" s="570">
        <f>G47-CAP_base!G47</f>
        <v>0</v>
      </c>
      <c r="T47" s="569">
        <f>H47-CAP_base!H47</f>
        <v>0</v>
      </c>
      <c r="U47" s="570">
        <f>I47-CAP_base!I47</f>
        <v>0</v>
      </c>
      <c r="V47" s="570">
        <f>J47-CAP_base!J47</f>
        <v>0</v>
      </c>
      <c r="W47" s="570">
        <f>K47-CAP_base!K47</f>
        <v>0</v>
      </c>
      <c r="X47" s="571">
        <f>L47-CAP_base!L47</f>
        <v>0</v>
      </c>
    </row>
    <row r="48" spans="1:26" ht="31.2" customHeight="1" thickBot="1" x14ac:dyDescent="0.35">
      <c r="A48" s="54" t="s">
        <v>628</v>
      </c>
      <c r="B48" s="49" t="str">
        <f>+CAP_base!B48</f>
        <v>Capital requis (ESCAP/TSAV) ou Marge requise (TSMAV) 
- risques non diversifiables</v>
      </c>
      <c r="C48" s="65">
        <f>SUM(C46:C47)</f>
        <v>0</v>
      </c>
      <c r="D48" s="66">
        <f>SUM(D46:D47)</f>
        <v>0</v>
      </c>
      <c r="E48" s="66">
        <f>SUM(E46:E47)</f>
        <v>0</v>
      </c>
      <c r="F48" s="66">
        <f>SUM(F46:F47)</f>
        <v>0</v>
      </c>
      <c r="G48" s="66">
        <f t="shared" ref="G48:L48" si="8">SUM(G46:G47)</f>
        <v>0</v>
      </c>
      <c r="H48" s="65">
        <f t="shared" si="8"/>
        <v>0</v>
      </c>
      <c r="I48" s="66">
        <f t="shared" si="8"/>
        <v>0</v>
      </c>
      <c r="J48" s="66">
        <f t="shared" si="8"/>
        <v>0</v>
      </c>
      <c r="K48" s="66">
        <f t="shared" si="8"/>
        <v>0</v>
      </c>
      <c r="L48" s="67">
        <f t="shared" si="8"/>
        <v>0</v>
      </c>
      <c r="N48" s="49" t="str">
        <f>+CAP_base!B48</f>
        <v>Capital requis (ESCAP/TSAV) ou Marge requise (TSMAV) 
- risques non diversifiables</v>
      </c>
      <c r="O48" s="65">
        <f>C48-CAP_base!C48</f>
        <v>0</v>
      </c>
      <c r="P48" s="66">
        <f>D48-CAP_base!D48</f>
        <v>0</v>
      </c>
      <c r="Q48" s="66">
        <f>E48-CAP_base!E48</f>
        <v>0</v>
      </c>
      <c r="R48" s="66">
        <f>F48-CAP_base!F48</f>
        <v>0</v>
      </c>
      <c r="S48" s="66">
        <f>G48-CAP_base!G48</f>
        <v>0</v>
      </c>
      <c r="T48" s="65">
        <f>H48-CAP_base!H48</f>
        <v>0</v>
      </c>
      <c r="U48" s="66">
        <f>I48-CAP_base!I48</f>
        <v>0</v>
      </c>
      <c r="V48" s="66">
        <f>J48-CAP_base!J48</f>
        <v>0</v>
      </c>
      <c r="W48" s="66">
        <f>K48-CAP_base!K48</f>
        <v>0</v>
      </c>
      <c r="X48" s="67">
        <f>L48-CAP_base!L48</f>
        <v>0</v>
      </c>
    </row>
    <row r="49" spans="1:24" ht="31.2" customHeight="1" thickBot="1" x14ac:dyDescent="0.35">
      <c r="A49" s="54" t="s">
        <v>631</v>
      </c>
      <c r="B49" s="161" t="str">
        <f>+CAP_base!B49</f>
        <v>Coussin de solvabilité global / de base (ESCAP/TSAV)
ou Marge requise (TSMAV)</v>
      </c>
      <c r="C49" s="68">
        <f>(C40-C45+C48)</f>
        <v>0</v>
      </c>
      <c r="D49" s="69">
        <f t="shared" ref="D49:L49" si="9">(D40-D45+D48)</f>
        <v>0</v>
      </c>
      <c r="E49" s="69">
        <f t="shared" si="9"/>
        <v>0</v>
      </c>
      <c r="F49" s="69">
        <f t="shared" si="9"/>
        <v>0</v>
      </c>
      <c r="G49" s="69">
        <f t="shared" si="9"/>
        <v>0</v>
      </c>
      <c r="H49" s="68">
        <f t="shared" si="9"/>
        <v>0</v>
      </c>
      <c r="I49" s="69">
        <f t="shared" si="9"/>
        <v>0</v>
      </c>
      <c r="J49" s="69">
        <f t="shared" si="9"/>
        <v>0</v>
      </c>
      <c r="K49" s="69">
        <f t="shared" si="9"/>
        <v>0</v>
      </c>
      <c r="L49" s="70">
        <f t="shared" si="9"/>
        <v>0</v>
      </c>
      <c r="N49" s="161" t="str">
        <f>+CAP_base!B49</f>
        <v>Coussin de solvabilité global / de base (ESCAP/TSAV)
ou Marge requise (TSMAV)</v>
      </c>
      <c r="O49" s="68">
        <f>C49-CAP_base!C49</f>
        <v>0</v>
      </c>
      <c r="P49" s="69">
        <f>D49-CAP_base!D49</f>
        <v>0</v>
      </c>
      <c r="Q49" s="69">
        <f>E49-CAP_base!E49</f>
        <v>0</v>
      </c>
      <c r="R49" s="69">
        <f>F49-CAP_base!F49</f>
        <v>0</v>
      </c>
      <c r="S49" s="69">
        <f>G49-CAP_base!G49</f>
        <v>0</v>
      </c>
      <c r="T49" s="68">
        <f>H49-CAP_base!H49</f>
        <v>0</v>
      </c>
      <c r="U49" s="69">
        <f>I49-CAP_base!I49</f>
        <v>0</v>
      </c>
      <c r="V49" s="69">
        <f>J49-CAP_base!J49</f>
        <v>0</v>
      </c>
      <c r="W49" s="69">
        <f>K49-CAP_base!K49</f>
        <v>0</v>
      </c>
      <c r="X49" s="70">
        <f>L49-CAP_base!L49</f>
        <v>0</v>
      </c>
    </row>
    <row r="50" spans="1:24" ht="31.2" customHeight="1" x14ac:dyDescent="0.3">
      <c r="A50" s="54" t="s">
        <v>634</v>
      </c>
      <c r="B50" s="53" t="str">
        <f>+CAP_base!B50</f>
        <v>Ratio (ESCAP/TSAV/TSMAV) total (%)</v>
      </c>
      <c r="C50" s="71">
        <f>IF(C49=0,0,(C8+C13+C14)/C49)</f>
        <v>0</v>
      </c>
      <c r="D50" s="72">
        <f>IF(D49=0,0,(D8+D13+D14)/D49)</f>
        <v>0</v>
      </c>
      <c r="E50" s="72">
        <f>IF(E49=0,0,(E8+E13+E14)/E49)</f>
        <v>0</v>
      </c>
      <c r="F50" s="72">
        <f>IF(F49=0,0,(F8+F13+F14)/F49)</f>
        <v>0</v>
      </c>
      <c r="G50" s="72">
        <f t="shared" ref="G50:L50" si="10">IF(G49=0,0,(G8+G13+G14)/G49)</f>
        <v>0</v>
      </c>
      <c r="H50" s="71">
        <f t="shared" si="10"/>
        <v>0</v>
      </c>
      <c r="I50" s="72">
        <f t="shared" si="10"/>
        <v>0</v>
      </c>
      <c r="J50" s="72">
        <f t="shared" si="10"/>
        <v>0</v>
      </c>
      <c r="K50" s="72">
        <f t="shared" si="10"/>
        <v>0</v>
      </c>
      <c r="L50" s="73">
        <f t="shared" si="10"/>
        <v>0</v>
      </c>
      <c r="N50" s="53" t="str">
        <f>+CAP_base!B50</f>
        <v>Ratio (ESCAP/TSAV/TSMAV) total (%)</v>
      </c>
      <c r="O50" s="71">
        <f>C50-CAP_base!C50</f>
        <v>0</v>
      </c>
      <c r="P50" s="72">
        <f>D50-CAP_base!D50</f>
        <v>0</v>
      </c>
      <c r="Q50" s="72">
        <f>E50-CAP_base!E50</f>
        <v>0</v>
      </c>
      <c r="R50" s="72">
        <f>F50-CAP_base!F50</f>
        <v>0</v>
      </c>
      <c r="S50" s="72">
        <f>G50-CAP_base!G50</f>
        <v>0</v>
      </c>
      <c r="T50" s="71">
        <f>H50-CAP_base!H50</f>
        <v>0</v>
      </c>
      <c r="U50" s="72">
        <f>I50-CAP_base!I50</f>
        <v>0</v>
      </c>
      <c r="V50" s="72">
        <f>J50-CAP_base!J50</f>
        <v>0</v>
      </c>
      <c r="W50" s="72">
        <f>K50-CAP_base!K50</f>
        <v>0</v>
      </c>
      <c r="X50" s="73">
        <f>L50-CAP_base!L50</f>
        <v>0</v>
      </c>
    </row>
    <row r="51" spans="1:24" ht="31.2" customHeight="1" thickBot="1" x14ac:dyDescent="0.35">
      <c r="A51" s="54" t="s">
        <v>637</v>
      </c>
      <c r="B51" s="114" t="str">
        <f>+CAP_base!B51</f>
        <v>Ratio (ESCAP/TSAV/TSMAV) de base / du noyau de capital (%)</v>
      </c>
      <c r="C51" s="74">
        <f>IF(C49=0,0,(C9+0.7*C13+0.7*C14)/C49)</f>
        <v>0</v>
      </c>
      <c r="D51" s="75">
        <f>IF(D49=0,0,(D9+0.7*D13+0.7*D14)/D49)</f>
        <v>0</v>
      </c>
      <c r="E51" s="75">
        <f>IF(E49=0,0,(E9+0.7*E13+0.7*E14)/E49)</f>
        <v>0</v>
      </c>
      <c r="F51" s="75">
        <f>IF(F49=0,0,(F9+0.7*F13+0.7*F14)/F49)</f>
        <v>0</v>
      </c>
      <c r="G51" s="75">
        <f t="shared" ref="G51:L51" si="11">IF(G49=0,0,(G9+0.7*G13+0.7*G14)/G49)</f>
        <v>0</v>
      </c>
      <c r="H51" s="74">
        <f t="shared" si="11"/>
        <v>0</v>
      </c>
      <c r="I51" s="75">
        <f t="shared" si="11"/>
        <v>0</v>
      </c>
      <c r="J51" s="75">
        <f t="shared" si="11"/>
        <v>0</v>
      </c>
      <c r="K51" s="75">
        <f t="shared" si="11"/>
        <v>0</v>
      </c>
      <c r="L51" s="76">
        <f t="shared" si="11"/>
        <v>0</v>
      </c>
      <c r="N51" s="114" t="str">
        <f>+CAP_base!B51</f>
        <v>Ratio (ESCAP/TSAV/TSMAV) de base / du noyau de capital (%)</v>
      </c>
      <c r="O51" s="74">
        <f>C51-CAP_base!C51</f>
        <v>0</v>
      </c>
      <c r="P51" s="75">
        <f>D51-CAP_base!D51</f>
        <v>0</v>
      </c>
      <c r="Q51" s="75">
        <f>E51-CAP_base!E51</f>
        <v>0</v>
      </c>
      <c r="R51" s="75">
        <f>F51-CAP_base!F51</f>
        <v>0</v>
      </c>
      <c r="S51" s="75">
        <f>G51-CAP_base!G51</f>
        <v>0</v>
      </c>
      <c r="T51" s="74">
        <f>H51-CAP_base!H51</f>
        <v>0</v>
      </c>
      <c r="U51" s="75">
        <f>I51-CAP_base!I51</f>
        <v>0</v>
      </c>
      <c r="V51" s="75">
        <f>J51-CAP_base!J51</f>
        <v>0</v>
      </c>
      <c r="W51" s="75">
        <f>K51-CAP_base!K51</f>
        <v>0</v>
      </c>
      <c r="X51" s="76">
        <f>L51-CAP_base!L51</f>
        <v>0</v>
      </c>
    </row>
    <row r="52" spans="1:24" ht="21.75" customHeight="1" thickBot="1" x14ac:dyDescent="0.35">
      <c r="A52" s="148"/>
      <c r="B52" s="122"/>
      <c r="C52" s="246"/>
      <c r="D52" s="246"/>
      <c r="E52" s="246"/>
      <c r="F52" s="246"/>
      <c r="G52" s="246"/>
      <c r="H52" s="246"/>
      <c r="I52" s="246"/>
      <c r="J52" s="246"/>
      <c r="K52" s="246"/>
      <c r="L52" s="246"/>
      <c r="N52" s="122"/>
      <c r="O52" s="246"/>
      <c r="P52" s="246"/>
      <c r="Q52" s="246"/>
      <c r="R52" s="246"/>
      <c r="S52" s="246"/>
      <c r="T52" s="246"/>
      <c r="U52" s="246"/>
      <c r="V52" s="246"/>
      <c r="W52" s="246"/>
      <c r="X52" s="246"/>
    </row>
    <row r="53" spans="1:24" ht="36.6" x14ac:dyDescent="0.3">
      <c r="B53" s="103" t="str">
        <f>+CAP_base!B53</f>
        <v>Informations additionnelles
Ratios cibles et certaines composantes du capital disponible (1)
(en milliers de dollars ou en pourcentage)</v>
      </c>
      <c r="C53" s="115">
        <f>+C6</f>
        <v>2025</v>
      </c>
      <c r="D53" s="116">
        <f t="shared" ref="D53:L53" si="12">+D6</f>
        <v>2026</v>
      </c>
      <c r="E53" s="116">
        <f t="shared" si="12"/>
        <v>2027</v>
      </c>
      <c r="F53" s="116">
        <f t="shared" si="12"/>
        <v>2028</v>
      </c>
      <c r="G53" s="117">
        <f t="shared" si="12"/>
        <v>2029</v>
      </c>
      <c r="H53" s="118">
        <f t="shared" si="12"/>
        <v>2030</v>
      </c>
      <c r="I53" s="116">
        <f t="shared" si="12"/>
        <v>2031</v>
      </c>
      <c r="J53" s="116">
        <f t="shared" si="12"/>
        <v>2032</v>
      </c>
      <c r="K53" s="116">
        <f t="shared" si="12"/>
        <v>2033</v>
      </c>
      <c r="L53" s="117">
        <f t="shared" si="12"/>
        <v>2034</v>
      </c>
      <c r="N53" s="103" t="str">
        <f>+CAP_base!B53</f>
        <v>Informations additionnelles
Ratios cibles et certaines composantes du capital disponible (1)
(en milliers de dollars ou en pourcentage)</v>
      </c>
      <c r="O53" s="115">
        <f>C53-CAP_base!C55</f>
        <v>2025</v>
      </c>
      <c r="P53" s="116">
        <f>D53-CAP_base!D55</f>
        <v>2026</v>
      </c>
      <c r="Q53" s="116">
        <f>E53-CAP_base!E55</f>
        <v>2027</v>
      </c>
      <c r="R53" s="116">
        <f>F53-CAP_base!F55</f>
        <v>2028</v>
      </c>
      <c r="S53" s="117">
        <f>G53-CAP_base!G55</f>
        <v>2029</v>
      </c>
      <c r="T53" s="118">
        <f>H53-CAP_base!H55</f>
        <v>2030</v>
      </c>
      <c r="U53" s="116">
        <f>I53-CAP_base!I55</f>
        <v>2031</v>
      </c>
      <c r="V53" s="116">
        <f>J53-CAP_base!J55</f>
        <v>2032</v>
      </c>
      <c r="W53" s="116">
        <f>K53-CAP_base!K55</f>
        <v>2033</v>
      </c>
      <c r="X53" s="117">
        <f>L53-CAP_base!L55</f>
        <v>2034</v>
      </c>
    </row>
    <row r="54" spans="1:24" ht="9" customHeight="1" thickBot="1" x14ac:dyDescent="0.35">
      <c r="A54" s="7"/>
      <c r="B54" s="11"/>
      <c r="C54" s="248" t="s">
        <v>62</v>
      </c>
      <c r="D54" s="13" t="s">
        <v>63</v>
      </c>
      <c r="E54" s="13" t="s">
        <v>64</v>
      </c>
      <c r="F54" s="13" t="s">
        <v>65</v>
      </c>
      <c r="G54" s="14" t="s">
        <v>66</v>
      </c>
      <c r="H54" s="80" t="s">
        <v>67</v>
      </c>
      <c r="I54" s="81" t="s">
        <v>68</v>
      </c>
      <c r="J54" s="81" t="s">
        <v>69</v>
      </c>
      <c r="K54" s="81" t="s">
        <v>70</v>
      </c>
      <c r="L54" s="82" t="s">
        <v>71</v>
      </c>
      <c r="N54" s="239"/>
      <c r="O54" s="473" t="str">
        <f>O7</f>
        <v>71</v>
      </c>
      <c r="P54" s="473" t="str">
        <f t="shared" ref="P54:X54" si="13">P7</f>
        <v>72</v>
      </c>
      <c r="Q54" s="473" t="str">
        <f t="shared" si="13"/>
        <v>73</v>
      </c>
      <c r="R54" s="473" t="str">
        <f t="shared" si="13"/>
        <v>74</v>
      </c>
      <c r="S54" s="473" t="str">
        <f t="shared" si="13"/>
        <v>75</v>
      </c>
      <c r="T54" s="473" t="str">
        <f t="shared" si="13"/>
        <v>76</v>
      </c>
      <c r="U54" s="473" t="str">
        <f t="shared" si="13"/>
        <v>77</v>
      </c>
      <c r="V54" s="473" t="str">
        <f t="shared" si="13"/>
        <v>78</v>
      </c>
      <c r="W54" s="473" t="str">
        <f t="shared" si="13"/>
        <v>79</v>
      </c>
      <c r="X54" s="473" t="str">
        <f t="shared" si="13"/>
        <v>80</v>
      </c>
    </row>
    <row r="55" spans="1:24" ht="15" customHeight="1" x14ac:dyDescent="0.3">
      <c r="A55" s="54" t="s">
        <v>642</v>
      </c>
      <c r="B55" s="253" t="str">
        <f>+CAP_base!B55</f>
        <v>Ratio cible interne de capital total (%)</v>
      </c>
      <c r="C55" s="617">
        <f>+CAP_base!C55</f>
        <v>0</v>
      </c>
      <c r="D55" s="618">
        <f>+CAP_base!D55</f>
        <v>0</v>
      </c>
      <c r="E55" s="618">
        <f>+CAP_base!E55</f>
        <v>0</v>
      </c>
      <c r="F55" s="618">
        <f>+CAP_base!F55</f>
        <v>0</v>
      </c>
      <c r="G55" s="618">
        <f>+CAP_base!G55</f>
        <v>0</v>
      </c>
      <c r="H55" s="617">
        <f>+CAP_base!H55</f>
        <v>0</v>
      </c>
      <c r="I55" s="618">
        <f>+CAP_base!I55</f>
        <v>0</v>
      </c>
      <c r="J55" s="618">
        <f>+CAP_base!J55</f>
        <v>0</v>
      </c>
      <c r="K55" s="618">
        <f>+CAP_base!K55</f>
        <v>0</v>
      </c>
      <c r="L55" s="619">
        <f>+CAP_base!L55</f>
        <v>0</v>
      </c>
      <c r="N55" s="253" t="str">
        <f>+CAP_base!B55</f>
        <v>Ratio cible interne de capital total (%)</v>
      </c>
      <c r="O55" s="617">
        <f>C55-CAP_base!C55</f>
        <v>0</v>
      </c>
      <c r="P55" s="618">
        <f>D55-CAP_base!D55</f>
        <v>0</v>
      </c>
      <c r="Q55" s="618">
        <f>E55-CAP_base!E55</f>
        <v>0</v>
      </c>
      <c r="R55" s="618">
        <f>F55-CAP_base!F55</f>
        <v>0</v>
      </c>
      <c r="S55" s="618">
        <f>G55-CAP_base!G55</f>
        <v>0</v>
      </c>
      <c r="T55" s="617">
        <f>H55-CAP_base!H55</f>
        <v>0</v>
      </c>
      <c r="U55" s="618">
        <f>I55-CAP_base!I55</f>
        <v>0</v>
      </c>
      <c r="V55" s="618">
        <f>J55-CAP_base!J55</f>
        <v>0</v>
      </c>
      <c r="W55" s="618">
        <f>K55-CAP_base!K55</f>
        <v>0</v>
      </c>
      <c r="X55" s="619">
        <f>L55-CAP_base!L55</f>
        <v>0</v>
      </c>
    </row>
    <row r="56" spans="1:24" ht="15" customHeight="1" x14ac:dyDescent="0.3">
      <c r="A56" s="54" t="s">
        <v>645</v>
      </c>
      <c r="B56" s="254" t="str">
        <f>+CAP_base!B56</f>
        <v>Ratio cible interne de base / du noyau de capital (%)</v>
      </c>
      <c r="C56" s="620">
        <f>+CAP_base!C56</f>
        <v>0</v>
      </c>
      <c r="D56" s="621">
        <f>+CAP_base!D56</f>
        <v>0</v>
      </c>
      <c r="E56" s="621">
        <f>+CAP_base!E56</f>
        <v>0</v>
      </c>
      <c r="F56" s="621">
        <f>+CAP_base!F56</f>
        <v>0</v>
      </c>
      <c r="G56" s="621">
        <f>+CAP_base!G56</f>
        <v>0</v>
      </c>
      <c r="H56" s="620">
        <f>+CAP_base!H56</f>
        <v>0</v>
      </c>
      <c r="I56" s="621">
        <f>+CAP_base!I56</f>
        <v>0</v>
      </c>
      <c r="J56" s="621">
        <f>+CAP_base!J56</f>
        <v>0</v>
      </c>
      <c r="K56" s="621">
        <f>+CAP_base!K56</f>
        <v>0</v>
      </c>
      <c r="L56" s="622">
        <f>+CAP_base!L56</f>
        <v>0</v>
      </c>
      <c r="N56" s="254" t="str">
        <f>+CAP_base!B56</f>
        <v>Ratio cible interne de base / du noyau de capital (%)</v>
      </c>
      <c r="O56" s="620">
        <f>C56-CAP_base!C56</f>
        <v>0</v>
      </c>
      <c r="P56" s="621">
        <f>D56-CAP_base!D56</f>
        <v>0</v>
      </c>
      <c r="Q56" s="621">
        <f>E56-CAP_base!E56</f>
        <v>0</v>
      </c>
      <c r="R56" s="621">
        <f>F56-CAP_base!F56</f>
        <v>0</v>
      </c>
      <c r="S56" s="621">
        <f>G56-CAP_base!G56</f>
        <v>0</v>
      </c>
      <c r="T56" s="620">
        <f>H56-CAP_base!H56</f>
        <v>0</v>
      </c>
      <c r="U56" s="621">
        <f>I56-CAP_base!I56</f>
        <v>0</v>
      </c>
      <c r="V56" s="621">
        <f>J56-CAP_base!J56</f>
        <v>0</v>
      </c>
      <c r="W56" s="621">
        <f>K56-CAP_base!K56</f>
        <v>0</v>
      </c>
      <c r="X56" s="622">
        <f>L56-CAP_base!L56</f>
        <v>0</v>
      </c>
    </row>
    <row r="57" spans="1:24" ht="15" customHeight="1" x14ac:dyDescent="0.3">
      <c r="A57" s="54" t="s">
        <v>648</v>
      </c>
      <c r="B57" s="254" t="str">
        <f>+CAP_base!B57</f>
        <v>Ratio cible opérationnel total (%)</v>
      </c>
      <c r="C57" s="620">
        <f>+CAP_base!C57</f>
        <v>0</v>
      </c>
      <c r="D57" s="621">
        <f>+CAP_base!D57</f>
        <v>0</v>
      </c>
      <c r="E57" s="621">
        <f>+CAP_base!E57</f>
        <v>0</v>
      </c>
      <c r="F57" s="621">
        <f>+CAP_base!F57</f>
        <v>0</v>
      </c>
      <c r="G57" s="621">
        <f>+CAP_base!G57</f>
        <v>0</v>
      </c>
      <c r="H57" s="620">
        <f>+CAP_base!H57</f>
        <v>0</v>
      </c>
      <c r="I57" s="621">
        <f>+CAP_base!I57</f>
        <v>0</v>
      </c>
      <c r="J57" s="621">
        <f>+CAP_base!J57</f>
        <v>0</v>
      </c>
      <c r="K57" s="621">
        <f>+CAP_base!K57</f>
        <v>0</v>
      </c>
      <c r="L57" s="622">
        <f>+CAP_base!L57</f>
        <v>0</v>
      </c>
      <c r="N57" s="254" t="str">
        <f>+CAP_base!B57</f>
        <v>Ratio cible opérationnel total (%)</v>
      </c>
      <c r="O57" s="620">
        <f>C57-CAP_base!C57</f>
        <v>0</v>
      </c>
      <c r="P57" s="621">
        <f>D57-CAP_base!D57</f>
        <v>0</v>
      </c>
      <c r="Q57" s="621">
        <f>E57-CAP_base!E57</f>
        <v>0</v>
      </c>
      <c r="R57" s="621">
        <f>F57-CAP_base!F57</f>
        <v>0</v>
      </c>
      <c r="S57" s="621">
        <f>G57-CAP_base!G57</f>
        <v>0</v>
      </c>
      <c r="T57" s="620">
        <f>H57-CAP_base!H57</f>
        <v>0</v>
      </c>
      <c r="U57" s="621">
        <f>I57-CAP_base!I57</f>
        <v>0</v>
      </c>
      <c r="V57" s="621">
        <f>J57-CAP_base!J57</f>
        <v>0</v>
      </c>
      <c r="W57" s="621">
        <f>K57-CAP_base!K57</f>
        <v>0</v>
      </c>
      <c r="X57" s="622">
        <f>L57-CAP_base!L57</f>
        <v>0</v>
      </c>
    </row>
    <row r="58" spans="1:24" ht="15" customHeight="1" x14ac:dyDescent="0.3">
      <c r="A58" s="54" t="s">
        <v>651</v>
      </c>
      <c r="B58" s="176" t="str">
        <f>+CAP_base!B58</f>
        <v>Ratio cible opérationnel de base / du noyau de capital (%)</v>
      </c>
      <c r="C58" s="620">
        <f>+CAP_base!C58</f>
        <v>0</v>
      </c>
      <c r="D58" s="621">
        <f>+CAP_base!D58</f>
        <v>0</v>
      </c>
      <c r="E58" s="621">
        <f>+CAP_base!E58</f>
        <v>0</v>
      </c>
      <c r="F58" s="621">
        <f>+CAP_base!F58</f>
        <v>0</v>
      </c>
      <c r="G58" s="621">
        <f>+CAP_base!G58</f>
        <v>0</v>
      </c>
      <c r="H58" s="620">
        <f>+CAP_base!H58</f>
        <v>0</v>
      </c>
      <c r="I58" s="621">
        <f>+CAP_base!I58</f>
        <v>0</v>
      </c>
      <c r="J58" s="621">
        <f>+CAP_base!J58</f>
        <v>0</v>
      </c>
      <c r="K58" s="621">
        <f>+CAP_base!K58</f>
        <v>0</v>
      </c>
      <c r="L58" s="622">
        <f>+CAP_base!L58</f>
        <v>0</v>
      </c>
      <c r="N58" s="176" t="str">
        <f>+CAP_base!B58</f>
        <v>Ratio cible opérationnel de base / du noyau de capital (%)</v>
      </c>
      <c r="O58" s="620">
        <f>C58-CAP_base!C58</f>
        <v>0</v>
      </c>
      <c r="P58" s="621">
        <f>D58-CAP_base!D58</f>
        <v>0</v>
      </c>
      <c r="Q58" s="621">
        <f>E58-CAP_base!E58</f>
        <v>0</v>
      </c>
      <c r="R58" s="621">
        <f>F58-CAP_base!F58</f>
        <v>0</v>
      </c>
      <c r="S58" s="621">
        <f>G58-CAP_base!G58</f>
        <v>0</v>
      </c>
      <c r="T58" s="620">
        <f>H58-CAP_base!H58</f>
        <v>0</v>
      </c>
      <c r="U58" s="621">
        <f>I58-CAP_base!I58</f>
        <v>0</v>
      </c>
      <c r="V58" s="621">
        <f>J58-CAP_base!J58</f>
        <v>0</v>
      </c>
      <c r="W58" s="621">
        <f>K58-CAP_base!K58</f>
        <v>0</v>
      </c>
      <c r="X58" s="622">
        <f>L58-CAP_base!L58</f>
        <v>0</v>
      </c>
    </row>
    <row r="59" spans="1:24" ht="46.95" customHeight="1" x14ac:dyDescent="0.3">
      <c r="A59" s="54" t="s">
        <v>654</v>
      </c>
      <c r="B59" s="131" t="str">
        <f>+CAP_base!B59</f>
        <v>ESCAP/TSAV uniquement : Marges sur services contractuels présentées comme passif moins marges sur services contractuels présentées comme actif (sauf celles liées aux contrats de fonds distincts) - incluses dans l'ajustement de l'avoir aux fins de l'ESCAP / incluses dans les bénéfices non répartis ajustés aux fins du TSAV (1)</v>
      </c>
      <c r="C59" s="578"/>
      <c r="D59" s="579"/>
      <c r="E59" s="579"/>
      <c r="F59" s="579"/>
      <c r="G59" s="579"/>
      <c r="H59" s="578"/>
      <c r="I59" s="579"/>
      <c r="J59" s="579"/>
      <c r="K59" s="579"/>
      <c r="L59" s="580"/>
      <c r="N59" s="131" t="str">
        <f>+CAP_base!B59</f>
        <v>ESCAP/TSAV uniquement : Marges sur services contractuels présentées comme passif moins marges sur services contractuels présentées comme actif (sauf celles liées aux contrats de fonds distincts) - incluses dans l'ajustement de l'avoir aux fins de l'ESCAP / incluses dans les bénéfices non répartis ajustés aux fins du TSAV (1)</v>
      </c>
      <c r="O59" s="578">
        <f>C59-CAP_base!C59</f>
        <v>0</v>
      </c>
      <c r="P59" s="579">
        <f>D59-CAP_base!D59</f>
        <v>0</v>
      </c>
      <c r="Q59" s="579">
        <f>E59-CAP_base!E59</f>
        <v>0</v>
      </c>
      <c r="R59" s="579">
        <f>F59-CAP_base!F59</f>
        <v>0</v>
      </c>
      <c r="S59" s="579">
        <f>G59-CAP_base!G59</f>
        <v>0</v>
      </c>
      <c r="T59" s="578">
        <f>H59-CAP_base!H59</f>
        <v>0</v>
      </c>
      <c r="U59" s="579">
        <f>I59-CAP_base!I59</f>
        <v>0</v>
      </c>
      <c r="V59" s="579">
        <f>J59-CAP_base!J59</f>
        <v>0</v>
      </c>
      <c r="W59" s="579">
        <f>K59-CAP_base!K59</f>
        <v>0</v>
      </c>
      <c r="X59" s="580">
        <f>L59-CAP_base!L59</f>
        <v>0</v>
      </c>
    </row>
    <row r="60" spans="1:24" ht="15" customHeight="1" x14ac:dyDescent="0.3">
      <c r="A60" s="54" t="s">
        <v>657</v>
      </c>
      <c r="B60" s="120" t="str">
        <f>+CAP_base!B60</f>
        <v>ESCAP/TSAV uniquement : Déductions du capital (brut) de catégorie 1 (1)</v>
      </c>
      <c r="C60" s="578"/>
      <c r="D60" s="579"/>
      <c r="E60" s="579"/>
      <c r="F60" s="579"/>
      <c r="G60" s="579"/>
      <c r="H60" s="578"/>
      <c r="I60" s="579"/>
      <c r="J60" s="579"/>
      <c r="K60" s="579"/>
      <c r="L60" s="580"/>
      <c r="N60" s="120" t="str">
        <f>+CAP_base!B60</f>
        <v>ESCAP/TSAV uniquement : Déductions du capital (brut) de catégorie 1 (1)</v>
      </c>
      <c r="O60" s="578">
        <f>C60-CAP_base!C60</f>
        <v>0</v>
      </c>
      <c r="P60" s="579">
        <f>D60-CAP_base!D60</f>
        <v>0</v>
      </c>
      <c r="Q60" s="579">
        <f>E60-CAP_base!E60</f>
        <v>0</v>
      </c>
      <c r="R60" s="579">
        <f>F60-CAP_base!F60</f>
        <v>0</v>
      </c>
      <c r="S60" s="579">
        <f>G60-CAP_base!G60</f>
        <v>0</v>
      </c>
      <c r="T60" s="578">
        <f>H60-CAP_base!H60</f>
        <v>0</v>
      </c>
      <c r="U60" s="579">
        <f>I60-CAP_base!I60</f>
        <v>0</v>
      </c>
      <c r="V60" s="579">
        <f>J60-CAP_base!J60</f>
        <v>0</v>
      </c>
      <c r="W60" s="579">
        <f>K60-CAP_base!K60</f>
        <v>0</v>
      </c>
      <c r="X60" s="580">
        <f>L60-CAP_base!L60</f>
        <v>0</v>
      </c>
    </row>
    <row r="61" spans="1:24" ht="28.2" customHeight="1" x14ac:dyDescent="0.3">
      <c r="A61" s="54" t="s">
        <v>660</v>
      </c>
      <c r="B61" s="256" t="str">
        <f>+CAP_base!B61</f>
        <v xml:space="preserve"> ESCAP/TSAV uniquement : Passifs négatifs - inclus dans les déductions du Capital (brut) de catégorie 1 (1)</v>
      </c>
      <c r="C61" s="548"/>
      <c r="D61" s="549"/>
      <c r="E61" s="549"/>
      <c r="F61" s="549"/>
      <c r="G61" s="549"/>
      <c r="H61" s="548"/>
      <c r="I61" s="549"/>
      <c r="J61" s="549"/>
      <c r="K61" s="549"/>
      <c r="L61" s="550"/>
      <c r="N61" s="256" t="str">
        <f>+CAP_base!B61</f>
        <v xml:space="preserve"> ESCAP/TSAV uniquement : Passifs négatifs - inclus dans les déductions du Capital (brut) de catégorie 1 (1)</v>
      </c>
      <c r="O61" s="548">
        <f>C61-CAP_base!C61</f>
        <v>0</v>
      </c>
      <c r="P61" s="549">
        <f>D61-CAP_base!D61</f>
        <v>0</v>
      </c>
      <c r="Q61" s="549">
        <f>E61-CAP_base!E61</f>
        <v>0</v>
      </c>
      <c r="R61" s="549">
        <f>F61-CAP_base!F61</f>
        <v>0</v>
      </c>
      <c r="S61" s="549">
        <f>G61-CAP_base!G61</f>
        <v>0</v>
      </c>
      <c r="T61" s="548">
        <f>H61-CAP_base!H61</f>
        <v>0</v>
      </c>
      <c r="U61" s="549">
        <f>I61-CAP_base!I61</f>
        <v>0</v>
      </c>
      <c r="V61" s="549">
        <f>J61-CAP_base!J61</f>
        <v>0</v>
      </c>
      <c r="W61" s="549">
        <f>K61-CAP_base!K61</f>
        <v>0</v>
      </c>
      <c r="X61" s="550">
        <f>L61-CAP_base!L61</f>
        <v>0</v>
      </c>
    </row>
    <row r="62" spans="1:24" ht="28.2" customHeight="1" x14ac:dyDescent="0.3">
      <c r="A62" s="54" t="s">
        <v>663</v>
      </c>
      <c r="B62" s="258" t="str">
        <f>+CAP_base!B62</f>
        <v>ESCAP/TSAV uniquement : Écarts d'acquisition - inclus dans les déductions du Capital (brut) de catégorie 1 (1)</v>
      </c>
      <c r="C62" s="569"/>
      <c r="D62" s="570"/>
      <c r="E62" s="570"/>
      <c r="F62" s="570"/>
      <c r="G62" s="570"/>
      <c r="H62" s="569"/>
      <c r="I62" s="570"/>
      <c r="J62" s="570"/>
      <c r="K62" s="570"/>
      <c r="L62" s="571"/>
      <c r="N62" s="258" t="str">
        <f>+CAP_base!B62</f>
        <v>ESCAP/TSAV uniquement : Écarts d'acquisition - inclus dans les déductions du Capital (brut) de catégorie 1 (1)</v>
      </c>
      <c r="O62" s="569">
        <f>C62-CAP_base!C62</f>
        <v>0</v>
      </c>
      <c r="P62" s="570">
        <f>D62-CAP_base!D62</f>
        <v>0</v>
      </c>
      <c r="Q62" s="570">
        <f>E62-CAP_base!E62</f>
        <v>0</v>
      </c>
      <c r="R62" s="570">
        <f>F62-CAP_base!F62</f>
        <v>0</v>
      </c>
      <c r="S62" s="570">
        <f>G62-CAP_base!G62</f>
        <v>0</v>
      </c>
      <c r="T62" s="569">
        <f>H62-CAP_base!H62</f>
        <v>0</v>
      </c>
      <c r="U62" s="570">
        <f>I62-CAP_base!I62</f>
        <v>0</v>
      </c>
      <c r="V62" s="570">
        <f>J62-CAP_base!J62</f>
        <v>0</v>
      </c>
      <c r="W62" s="570">
        <f>K62-CAP_base!K62</f>
        <v>0</v>
      </c>
      <c r="X62" s="571">
        <f>L62-CAP_base!L62</f>
        <v>0</v>
      </c>
    </row>
    <row r="63" spans="1:24" ht="28.2" customHeight="1" x14ac:dyDescent="0.3">
      <c r="A63" s="54" t="s">
        <v>666</v>
      </c>
      <c r="B63" s="257" t="str">
        <f>+CAP_base!B63</f>
        <v>ESCAP/TSAV uniquement :Autres actifs incorporels (incluant ceux liés aux logiciels) - inclus dans les déductions du Capital (brut) de catégorie (1)</v>
      </c>
      <c r="C63" s="569"/>
      <c r="D63" s="570"/>
      <c r="E63" s="570"/>
      <c r="F63" s="570"/>
      <c r="G63" s="570"/>
      <c r="H63" s="569"/>
      <c r="I63" s="570"/>
      <c r="J63" s="570"/>
      <c r="K63" s="570"/>
      <c r="L63" s="571"/>
      <c r="N63" s="257" t="str">
        <f>+CAP_base!B63</f>
        <v>ESCAP/TSAV uniquement :Autres actifs incorporels (incluant ceux liés aux logiciels) - inclus dans les déductions du Capital (brut) de catégorie (1)</v>
      </c>
      <c r="O63" s="569">
        <f>C63-CAP_base!C63</f>
        <v>0</v>
      </c>
      <c r="P63" s="570">
        <f>D63-CAP_base!D63</f>
        <v>0</v>
      </c>
      <c r="Q63" s="570">
        <f>E63-CAP_base!E63</f>
        <v>0</v>
      </c>
      <c r="R63" s="570">
        <f>F63-CAP_base!F63</f>
        <v>0</v>
      </c>
      <c r="S63" s="570">
        <f>G63-CAP_base!G63</f>
        <v>0</v>
      </c>
      <c r="T63" s="569">
        <f>H63-CAP_base!H63</f>
        <v>0</v>
      </c>
      <c r="U63" s="570">
        <f>I63-CAP_base!I63</f>
        <v>0</v>
      </c>
      <c r="V63" s="570">
        <f>J63-CAP_base!J63</f>
        <v>0</v>
      </c>
      <c r="W63" s="570">
        <f>K63-CAP_base!K63</f>
        <v>0</v>
      </c>
      <c r="X63" s="571">
        <f>L63-CAP_base!L63</f>
        <v>0</v>
      </c>
    </row>
    <row r="64" spans="1:24" ht="15" customHeight="1" x14ac:dyDescent="0.3">
      <c r="A64" s="54" t="s">
        <v>304</v>
      </c>
      <c r="B64" s="120" t="str">
        <f>+CAP_base!B64</f>
        <v>ESCAP/TSAV uniquement : Déductions du Capital (brut) de catégorie 2 (1)</v>
      </c>
      <c r="C64" s="578"/>
      <c r="D64" s="579"/>
      <c r="E64" s="579"/>
      <c r="F64" s="579"/>
      <c r="G64" s="579"/>
      <c r="H64" s="578"/>
      <c r="I64" s="579"/>
      <c r="J64" s="579"/>
      <c r="K64" s="579"/>
      <c r="L64" s="580"/>
      <c r="N64" s="120" t="str">
        <f>+CAP_base!B64</f>
        <v>ESCAP/TSAV uniquement : Déductions du Capital (brut) de catégorie 2 (1)</v>
      </c>
      <c r="O64" s="578">
        <f>C64-CAP_base!C64</f>
        <v>0</v>
      </c>
      <c r="P64" s="579">
        <f>D64-CAP_base!D64</f>
        <v>0</v>
      </c>
      <c r="Q64" s="579">
        <f>E64-CAP_base!E64</f>
        <v>0</v>
      </c>
      <c r="R64" s="579">
        <f>F64-CAP_base!F64</f>
        <v>0</v>
      </c>
      <c r="S64" s="579">
        <f>G64-CAP_base!G64</f>
        <v>0</v>
      </c>
      <c r="T64" s="578">
        <f>H64-CAP_base!H64</f>
        <v>0</v>
      </c>
      <c r="U64" s="579">
        <f>I64-CAP_base!I64</f>
        <v>0</v>
      </c>
      <c r="V64" s="579">
        <f>J64-CAP_base!J64</f>
        <v>0</v>
      </c>
      <c r="W64" s="579">
        <f>K64-CAP_base!K64</f>
        <v>0</v>
      </c>
      <c r="X64" s="580">
        <f>L64-CAP_base!L64</f>
        <v>0</v>
      </c>
    </row>
    <row r="65" spans="1:24" ht="51" customHeight="1" x14ac:dyDescent="0.3">
      <c r="A65" s="54" t="s">
        <v>671</v>
      </c>
      <c r="B65" s="121" t="str">
        <f>+CAP_base!B65</f>
        <v>ESCAP/TSAV uniquement : Montant d’ajustement pour amortir l’impact de la période courante sur le Capital disponible lié aux passifs (actifs) nets au titre des régimes de retraite à prestations définies - inclus dans les éléments de capital de catégorie 2, autres que des instruments de capital (1)</v>
      </c>
      <c r="C65" s="548"/>
      <c r="D65" s="549"/>
      <c r="E65" s="549"/>
      <c r="F65" s="549"/>
      <c r="G65" s="549"/>
      <c r="H65" s="548"/>
      <c r="I65" s="549"/>
      <c r="J65" s="549"/>
      <c r="K65" s="549"/>
      <c r="L65" s="550"/>
      <c r="N65" s="121" t="str">
        <f>+CAP_base!B65</f>
        <v>ESCAP/TSAV uniquement : Montant d’ajustement pour amortir l’impact de la période courante sur le Capital disponible lié aux passifs (actifs) nets au titre des régimes de retraite à prestations définies - inclus dans les éléments de capital de catégorie 2, autres que des instruments de capital (1)</v>
      </c>
      <c r="O65" s="548">
        <f>C65-CAP_base!C65</f>
        <v>0</v>
      </c>
      <c r="P65" s="549">
        <f>D65-CAP_base!D65</f>
        <v>0</v>
      </c>
      <c r="Q65" s="549">
        <f>E65-CAP_base!E65</f>
        <v>0</v>
      </c>
      <c r="R65" s="549">
        <f>F65-CAP_base!F65</f>
        <v>0</v>
      </c>
      <c r="S65" s="549">
        <f>G65-CAP_base!G65</f>
        <v>0</v>
      </c>
      <c r="T65" s="548">
        <f>H65-CAP_base!H65</f>
        <v>0</v>
      </c>
      <c r="U65" s="549">
        <f>I65-CAP_base!I65</f>
        <v>0</v>
      </c>
      <c r="V65" s="549">
        <f>J65-CAP_base!J65</f>
        <v>0</v>
      </c>
      <c r="W65" s="549">
        <f>K65-CAP_base!K65</f>
        <v>0</v>
      </c>
      <c r="X65" s="550">
        <f>L65-CAP_base!L65</f>
        <v>0</v>
      </c>
    </row>
    <row r="66" spans="1:24" ht="36.6" x14ac:dyDescent="0.3">
      <c r="A66" s="54" t="s">
        <v>674</v>
      </c>
      <c r="B66" s="252" t="str">
        <f>+CAP_base!B66</f>
        <v>ESCAP/TSAV uniquement : Actions privilégiées et dettes subordonnées admissibles (données 2020010020 + 2020010030) - inclus dans les instruments de capital de catégorie 2 (1)</v>
      </c>
      <c r="C66" s="548"/>
      <c r="D66" s="549"/>
      <c r="E66" s="549"/>
      <c r="F66" s="549"/>
      <c r="G66" s="549"/>
      <c r="H66" s="548"/>
      <c r="I66" s="549"/>
      <c r="J66" s="549"/>
      <c r="K66" s="549"/>
      <c r="L66" s="550"/>
      <c r="N66" s="252" t="str">
        <f>+CAP_base!B66</f>
        <v>ESCAP/TSAV uniquement : Actions privilégiées et dettes subordonnées admissibles (données 2020010020 + 2020010030) - inclus dans les instruments de capital de catégorie 2 (1)</v>
      </c>
      <c r="O66" s="548">
        <f>C66-CAP_base!C66</f>
        <v>0</v>
      </c>
      <c r="P66" s="549">
        <f>D66-CAP_base!D66</f>
        <v>0</v>
      </c>
      <c r="Q66" s="549">
        <f>E66-CAP_base!E66</f>
        <v>0</v>
      </c>
      <c r="R66" s="549">
        <f>F66-CAP_base!F66</f>
        <v>0</v>
      </c>
      <c r="S66" s="549">
        <f>G66-CAP_base!G66</f>
        <v>0</v>
      </c>
      <c r="T66" s="548">
        <f>H66-CAP_base!H66</f>
        <v>0</v>
      </c>
      <c r="U66" s="549">
        <f>I66-CAP_base!I66</f>
        <v>0</v>
      </c>
      <c r="V66" s="549">
        <f>J66-CAP_base!J66</f>
        <v>0</v>
      </c>
      <c r="W66" s="549">
        <f>K66-CAP_base!K66</f>
        <v>0</v>
      </c>
      <c r="X66" s="550">
        <f>L66-CAP_base!L66</f>
        <v>0</v>
      </c>
    </row>
    <row r="67" spans="1:24" ht="34.200000000000003" customHeight="1" thickBot="1" x14ac:dyDescent="0.35">
      <c r="A67" s="54" t="s">
        <v>307</v>
      </c>
      <c r="B67" s="138" t="str">
        <f>+CAP_base!B67</f>
        <v>ESCAP/TSAV uniquement - Moins : Cumul des amortissements aux fins de suffisance du capital (donnée 2020010040) - inclus dans les instruments de capital de catégorie 2 (1)</v>
      </c>
      <c r="C67" s="614"/>
      <c r="D67" s="615"/>
      <c r="E67" s="615"/>
      <c r="F67" s="615"/>
      <c r="G67" s="615"/>
      <c r="H67" s="614"/>
      <c r="I67" s="615"/>
      <c r="J67" s="615"/>
      <c r="K67" s="615"/>
      <c r="L67" s="616"/>
      <c r="N67" s="138" t="str">
        <f>+CAP_base!B67</f>
        <v>ESCAP/TSAV uniquement - Moins : Cumul des amortissements aux fins de suffisance du capital (donnée 2020010040) - inclus dans les instruments de capital de catégorie 2 (1)</v>
      </c>
      <c r="O67" s="614">
        <f>C67-CAP_base!C67</f>
        <v>0</v>
      </c>
      <c r="P67" s="615">
        <f>D67-CAP_base!D67</f>
        <v>0</v>
      </c>
      <c r="Q67" s="615">
        <f>E67-CAP_base!E67</f>
        <v>0</v>
      </c>
      <c r="R67" s="615">
        <f>F67-CAP_base!F67</f>
        <v>0</v>
      </c>
      <c r="S67" s="615">
        <f>G67-CAP_base!G67</f>
        <v>0</v>
      </c>
      <c r="T67" s="614">
        <f>H67-CAP_base!H67</f>
        <v>0</v>
      </c>
      <c r="U67" s="615">
        <f>I67-CAP_base!I67</f>
        <v>0</v>
      </c>
      <c r="V67" s="615">
        <f>J67-CAP_base!J67</f>
        <v>0</v>
      </c>
      <c r="W67" s="615">
        <f>K67-CAP_base!K67</f>
        <v>0</v>
      </c>
      <c r="X67" s="616">
        <f>L67-CAP_base!L67</f>
        <v>0</v>
      </c>
    </row>
    <row r="68" spans="1:24" ht="15" thickBot="1" x14ac:dyDescent="0.35">
      <c r="B68" s="183" t="str">
        <f>+CAP_base!B68</f>
        <v>(1) Ces montants doivent être inscrits à zéro s'ils sont nuls ou ne s'appliquent pas.</v>
      </c>
      <c r="N68" s="83" t="str">
        <f>+CAP_base!B68</f>
        <v>(1) Ces montants doivent être inscrits à zéro s'ils sont nuls ou ne s'appliquent pas.</v>
      </c>
    </row>
  </sheetData>
  <sheetProtection algorithmName="SHA-512" hashValue="L77OxZ0FkIFGwIeJfY96DDEX3xzsdpuITelelN/DJlNZMGFqwrfegp053U7oCrzldC7KrhuWkvvEyzWejVeujw==" saltValue="Kv0mRKU/whYQrnIKO04Rww==" spinCount="100000" sheet="1" objects="1" scenarios="1" formatColumns="0" formatRows="0"/>
  <mergeCells count="11">
    <mergeCell ref="A2:A3"/>
    <mergeCell ref="H1:L1"/>
    <mergeCell ref="T1:X1"/>
    <mergeCell ref="B5:B6"/>
    <mergeCell ref="N5:N6"/>
    <mergeCell ref="C5:L5"/>
    <mergeCell ref="O5:X5"/>
    <mergeCell ref="D2:L3"/>
    <mergeCell ref="P2:X3"/>
    <mergeCell ref="F4:L4"/>
    <mergeCell ref="D4:E4"/>
  </mergeCells>
  <printOptions horizontalCentered="1"/>
  <pageMargins left="0.15748031496063" right="0.27559055118110198" top="0.74803149606299202" bottom="0.39370078740157499" header="0.31496062992126" footer="0.15748031496063"/>
  <pageSetup scale="56" orientation="portrait" r:id="rId1"/>
  <headerFooter>
    <oddFooter>&amp;LAutorité des marchés financiers&amp;CCAP - Scn #3&amp;R&amp;P</oddFooter>
  </headerFooter>
  <colBreaks count="1" manualBreakCount="1">
    <brk id="1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FDEB3-615A-490E-8738-596EC228797C}">
  <sheetPr codeName="Feuil14">
    <tabColor theme="0" tint="-0.34986419263283181"/>
  </sheetPr>
  <dimension ref="A1:AH57"/>
  <sheetViews>
    <sheetView zoomScale="85" zoomScaleNormal="85" workbookViewId="0">
      <selection activeCell="E5" sqref="E5:E28"/>
    </sheetView>
  </sheetViews>
  <sheetFormatPr baseColWidth="10" defaultColWidth="0" defaultRowHeight="14.4" x14ac:dyDescent="0.3"/>
  <cols>
    <col min="1" max="1" width="4" customWidth="1"/>
    <col min="2" max="2" width="34" customWidth="1"/>
    <col min="3" max="3" width="15.33203125" bestFit="1" customWidth="1"/>
    <col min="4" max="4" width="15.33203125" customWidth="1"/>
    <col min="5" max="5" width="66" customWidth="1"/>
    <col min="6" max="8" width="14.44140625" customWidth="1"/>
    <col min="9" max="9" width="13.33203125" customWidth="1"/>
    <col min="10" max="10" width="2.6640625" style="262" customWidth="1"/>
    <col min="11" max="11" width="0.109375" style="262" hidden="1" customWidth="1"/>
    <col min="12" max="12" width="52.88671875" style="262" hidden="1" customWidth="1"/>
    <col min="13" max="13" width="12.6640625" style="262" hidden="1" customWidth="1"/>
    <col min="14" max="14" width="6" style="262" hidden="1" customWidth="1"/>
    <col min="15" max="15" width="55" style="262" hidden="1" customWidth="1"/>
    <col min="16" max="17" width="12.33203125" style="262" hidden="1" customWidth="1"/>
    <col min="18" max="18" width="13.109375" style="262" hidden="1" customWidth="1"/>
    <col min="19" max="19" width="11.5546875" style="262" hidden="1" customWidth="1"/>
    <col min="20" max="20" width="3.109375" style="262" hidden="1" customWidth="1"/>
    <col min="21" max="21" width="176.109375" style="262" hidden="1" customWidth="1"/>
    <col min="22" max="22" width="12.6640625" style="262" hidden="1" customWidth="1"/>
    <col min="23" max="23" width="15.109375" style="262" hidden="1" customWidth="1"/>
    <col min="24" max="24" width="50.88671875" style="262" hidden="1" customWidth="1"/>
    <col min="25" max="25" width="14.109375" style="262" hidden="1" customWidth="1"/>
    <col min="26" max="26" width="27.44140625" style="262" hidden="1" customWidth="1"/>
    <col min="27" max="27" width="9.6640625" style="262" hidden="1" customWidth="1"/>
    <col min="28" max="28" width="12.88671875" style="262" hidden="1" customWidth="1"/>
    <col min="29" max="29" width="11.44140625" style="262" hidden="1" customWidth="1"/>
    <col min="30" max="30" width="24.88671875" style="262" hidden="1" customWidth="1"/>
    <col min="31" max="34" width="11.44140625" style="262" hidden="1" customWidth="1"/>
    <col min="35" max="16384" width="11.44140625" hidden="1"/>
  </cols>
  <sheetData>
    <row r="1" spans="1:30" ht="15" thickBot="1" x14ac:dyDescent="0.35">
      <c r="B1" s="2" t="str">
        <f>IF(Lang,L1,U1)</f>
        <v>Présentation des scénarios défavorables et des tests de sensibilité par catégorie de risque</v>
      </c>
      <c r="C1" s="2"/>
      <c r="D1" s="2"/>
      <c r="E1" s="225"/>
      <c r="F1" s="217" t="str">
        <f>IF(Lang,P1,Y1)</f>
        <v xml:space="preserve">Assureur : </v>
      </c>
      <c r="G1" s="849" t="str">
        <f>IF(+LEFT(Instructions!$C$33,3)="","",Instructions!$C$33)</f>
        <v/>
      </c>
      <c r="H1" s="849"/>
      <c r="I1" s="850"/>
      <c r="L1" s="259" t="s">
        <v>682</v>
      </c>
      <c r="M1" s="259"/>
      <c r="N1" s="259"/>
      <c r="O1" s="414"/>
      <c r="P1" s="415" t="str">
        <f>"Assureur : "</f>
        <v xml:space="preserve">Assureur : </v>
      </c>
      <c r="Q1" s="851"/>
      <c r="R1" s="851"/>
      <c r="S1" s="852"/>
      <c r="U1" s="259" t="s">
        <v>683</v>
      </c>
      <c r="V1" s="259"/>
      <c r="W1" s="259"/>
      <c r="X1" s="414"/>
      <c r="Y1" s="415" t="str">
        <f>"Insurer: "</f>
        <v xml:space="preserve">Insurer: </v>
      </c>
      <c r="Z1" s="851"/>
      <c r="AA1" s="851"/>
      <c r="AB1" s="852"/>
      <c r="AD1" s="262" t="s">
        <v>684</v>
      </c>
    </row>
    <row r="2" spans="1:30" ht="18.600000000000001" thickBot="1" x14ac:dyDescent="0.4">
      <c r="B2" s="226"/>
      <c r="L2" s="416"/>
      <c r="U2" s="416"/>
      <c r="AD2" s="262" t="s">
        <v>685</v>
      </c>
    </row>
    <row r="3" spans="1:30" ht="76.95" customHeight="1" x14ac:dyDescent="0.3">
      <c r="A3" s="1"/>
      <c r="B3" s="164" t="str">
        <f t="shared" ref="B3:I3" si="0">IF(Lang,L3,U3)</f>
        <v>Catégorie de risque (3)</v>
      </c>
      <c r="C3" s="165" t="str">
        <f t="shared" si="0"/>
        <v>Type de scénario/test</v>
      </c>
      <c r="D3" s="165" t="str">
        <f t="shared" si="0"/>
        <v>Rang centile testé</v>
      </c>
      <c r="E3" s="166" t="str">
        <f t="shared" si="0"/>
        <v>Description du scénario défavorable ou test de sensibilité (1)</v>
      </c>
      <c r="F3" s="167" t="str">
        <f t="shared" si="0"/>
        <v>Impact sur le
ratio ESCAP total (2)
(en %)</v>
      </c>
      <c r="G3" s="167" t="str">
        <f t="shared" si="0"/>
        <v>Impact sur le
ratio ESCAP
de base (2)
(en %)</v>
      </c>
      <c r="H3" s="167" t="str">
        <f t="shared" si="0"/>
        <v>Impact sur les 
capitaux propres (2)
(en '000'$)</v>
      </c>
      <c r="I3" s="167" t="str">
        <f t="shared" si="0"/>
        <v>Année d'occurrence de l'impact maximal (2)</v>
      </c>
      <c r="L3" s="417" t="s">
        <v>686</v>
      </c>
      <c r="M3" s="418" t="s">
        <v>687</v>
      </c>
      <c r="N3" s="418" t="s">
        <v>688</v>
      </c>
      <c r="O3" s="419" t="s">
        <v>689</v>
      </c>
      <c r="P3" s="537" t="s">
        <v>690</v>
      </c>
      <c r="Q3" s="537" t="s">
        <v>691</v>
      </c>
      <c r="R3" s="537" t="s">
        <v>692</v>
      </c>
      <c r="S3" s="537" t="s">
        <v>693</v>
      </c>
      <c r="U3" s="417" t="s">
        <v>694</v>
      </c>
      <c r="V3" s="418" t="s">
        <v>695</v>
      </c>
      <c r="W3" s="418" t="s">
        <v>696</v>
      </c>
      <c r="X3" s="419" t="s">
        <v>697</v>
      </c>
      <c r="Y3" s="537" t="s">
        <v>698</v>
      </c>
      <c r="Z3" s="537" t="s">
        <v>699</v>
      </c>
      <c r="AA3" s="537" t="s">
        <v>700</v>
      </c>
      <c r="AB3" s="537" t="s">
        <v>701</v>
      </c>
      <c r="AD3" s="262" t="s">
        <v>702</v>
      </c>
    </row>
    <row r="4" spans="1:30" ht="15" thickBot="1" x14ac:dyDescent="0.35">
      <c r="A4" s="3" t="s">
        <v>27</v>
      </c>
      <c r="B4" s="168" t="s">
        <v>62</v>
      </c>
      <c r="C4" s="169" t="s">
        <v>64</v>
      </c>
      <c r="D4" s="169" t="s">
        <v>65</v>
      </c>
      <c r="E4" s="168" t="s">
        <v>63</v>
      </c>
      <c r="F4" s="168" t="s">
        <v>66</v>
      </c>
      <c r="G4" s="168" t="s">
        <v>71</v>
      </c>
      <c r="H4" s="169" t="s">
        <v>703</v>
      </c>
      <c r="I4" s="168" t="s">
        <v>704</v>
      </c>
      <c r="L4" s="420" t="s">
        <v>62</v>
      </c>
      <c r="M4" s="421" t="s">
        <v>64</v>
      </c>
      <c r="N4" s="421" t="s">
        <v>65</v>
      </c>
      <c r="O4" s="420" t="s">
        <v>63</v>
      </c>
      <c r="P4" s="420" t="s">
        <v>66</v>
      </c>
      <c r="Q4" s="420" t="s">
        <v>71</v>
      </c>
      <c r="R4" s="421" t="s">
        <v>703</v>
      </c>
      <c r="S4" s="420" t="s">
        <v>704</v>
      </c>
      <c r="U4" s="420" t="s">
        <v>62</v>
      </c>
      <c r="V4" s="421" t="s">
        <v>64</v>
      </c>
      <c r="W4" s="421" t="s">
        <v>65</v>
      </c>
      <c r="X4" s="420" t="s">
        <v>63</v>
      </c>
      <c r="Y4" s="420" t="s">
        <v>66</v>
      </c>
      <c r="Z4" s="420" t="s">
        <v>71</v>
      </c>
      <c r="AA4" s="421" t="s">
        <v>703</v>
      </c>
      <c r="AB4" s="420" t="s">
        <v>704</v>
      </c>
      <c r="AD4" s="262" t="s">
        <v>705</v>
      </c>
    </row>
    <row r="5" spans="1:30" x14ac:dyDescent="0.3">
      <c r="A5" s="54" t="s">
        <v>524</v>
      </c>
      <c r="B5" s="170" t="str">
        <f t="shared" ref="B5:B28" si="1">IF(Lang,L5,U5)</f>
        <v>Mortalité</v>
      </c>
      <c r="C5" s="171" t="str">
        <f t="shared" ref="C5:C28" si="2">IF(Lang,M5,V5)</f>
        <v>Solvabilité</v>
      </c>
      <c r="D5" s="623"/>
      <c r="E5" s="623"/>
      <c r="F5" s="624"/>
      <c r="G5" s="624"/>
      <c r="H5" s="664"/>
      <c r="I5" s="507"/>
      <c r="L5" s="422" t="s">
        <v>589</v>
      </c>
      <c r="M5" s="423" t="s">
        <v>706</v>
      </c>
      <c r="N5" s="474"/>
      <c r="O5" s="474"/>
      <c r="P5" s="475"/>
      <c r="Q5" s="475"/>
      <c r="R5" s="475"/>
      <c r="S5" s="476"/>
      <c r="U5" s="422" t="s">
        <v>590</v>
      </c>
      <c r="V5" s="423" t="s">
        <v>707</v>
      </c>
      <c r="W5" s="474"/>
      <c r="X5" s="474"/>
      <c r="Y5" s="475"/>
      <c r="Z5" s="475"/>
      <c r="AA5" s="475"/>
      <c r="AB5" s="476"/>
    </row>
    <row r="6" spans="1:30" x14ac:dyDescent="0.3">
      <c r="A6" s="54" t="s">
        <v>527</v>
      </c>
      <c r="B6" s="172" t="str">
        <f t="shared" si="1"/>
        <v>Morbidité</v>
      </c>
      <c r="C6" s="173" t="str">
        <f t="shared" si="2"/>
        <v>Solvabilité</v>
      </c>
      <c r="D6" s="625"/>
      <c r="E6" s="625"/>
      <c r="F6" s="626"/>
      <c r="G6" s="626"/>
      <c r="H6" s="665"/>
      <c r="I6" s="508"/>
      <c r="L6" s="424" t="s">
        <v>595</v>
      </c>
      <c r="M6" s="425" t="s">
        <v>706</v>
      </c>
      <c r="N6" s="477"/>
      <c r="O6" s="477"/>
      <c r="P6" s="478"/>
      <c r="Q6" s="478"/>
      <c r="R6" s="478"/>
      <c r="S6" s="479"/>
      <c r="U6" s="424" t="s">
        <v>596</v>
      </c>
      <c r="V6" s="425" t="s">
        <v>707</v>
      </c>
      <c r="W6" s="477"/>
      <c r="X6" s="477"/>
      <c r="Y6" s="478"/>
      <c r="Z6" s="478"/>
      <c r="AA6" s="478"/>
      <c r="AB6" s="479"/>
    </row>
    <row r="7" spans="1:30" x14ac:dyDescent="0.3">
      <c r="A7" s="54" t="s">
        <v>535</v>
      </c>
      <c r="B7" s="172" t="str">
        <f t="shared" si="1"/>
        <v>Conservation des affaires et déchéance</v>
      </c>
      <c r="C7" s="173" t="str">
        <f t="shared" si="2"/>
        <v>Solvabilité</v>
      </c>
      <c r="D7" s="625"/>
      <c r="E7" s="625"/>
      <c r="F7" s="626"/>
      <c r="G7" s="626"/>
      <c r="H7" s="665"/>
      <c r="I7" s="508"/>
      <c r="L7" s="424" t="s">
        <v>708</v>
      </c>
      <c r="M7" s="425" t="s">
        <v>706</v>
      </c>
      <c r="N7" s="477"/>
      <c r="O7" s="477"/>
      <c r="P7" s="478"/>
      <c r="Q7" s="478"/>
      <c r="R7" s="478"/>
      <c r="S7" s="479"/>
      <c r="U7" s="424" t="s">
        <v>709</v>
      </c>
      <c r="V7" s="425" t="s">
        <v>707</v>
      </c>
      <c r="W7" s="477"/>
      <c r="X7" s="477"/>
      <c r="Y7" s="478"/>
      <c r="Z7" s="478"/>
      <c r="AA7" s="478"/>
      <c r="AB7" s="479"/>
    </row>
    <row r="8" spans="1:30" ht="27.6" x14ac:dyDescent="0.3">
      <c r="A8" s="54" t="s">
        <v>184</v>
      </c>
      <c r="B8" s="174" t="str">
        <f t="shared" si="1"/>
        <v>Marché (incluant taux d'intérêt, actions, biens immobiliers et taux de change)</v>
      </c>
      <c r="C8" s="173" t="str">
        <f t="shared" si="2"/>
        <v>Solvabilité</v>
      </c>
      <c r="D8" s="625"/>
      <c r="E8" s="625"/>
      <c r="F8" s="626"/>
      <c r="G8" s="626"/>
      <c r="H8" s="665"/>
      <c r="I8" s="508"/>
      <c r="L8" s="426" t="s">
        <v>710</v>
      </c>
      <c r="M8" s="425" t="s">
        <v>706</v>
      </c>
      <c r="N8" s="477"/>
      <c r="O8" s="477"/>
      <c r="P8" s="478"/>
      <c r="Q8" s="478"/>
      <c r="R8" s="478"/>
      <c r="S8" s="479"/>
      <c r="U8" s="426" t="s">
        <v>711</v>
      </c>
      <c r="V8" s="425" t="s">
        <v>707</v>
      </c>
      <c r="W8" s="477"/>
      <c r="X8" s="477"/>
      <c r="Y8" s="478"/>
      <c r="Z8" s="478"/>
      <c r="AA8" s="478"/>
      <c r="AB8" s="479"/>
    </row>
    <row r="9" spans="1:30" x14ac:dyDescent="0.3">
      <c r="A9" s="54" t="s">
        <v>198</v>
      </c>
      <c r="B9" s="172" t="str">
        <f t="shared" si="1"/>
        <v>Inflation</v>
      </c>
      <c r="C9" s="173" t="str">
        <f t="shared" si="2"/>
        <v>Solvabilité</v>
      </c>
      <c r="D9" s="625"/>
      <c r="E9" s="625"/>
      <c r="F9" s="626"/>
      <c r="G9" s="626"/>
      <c r="H9" s="665"/>
      <c r="I9" s="508"/>
      <c r="L9" s="424" t="s">
        <v>712</v>
      </c>
      <c r="M9" s="425" t="s">
        <v>706</v>
      </c>
      <c r="N9" s="477"/>
      <c r="O9" s="477"/>
      <c r="P9" s="478"/>
      <c r="Q9" s="478"/>
      <c r="R9" s="478"/>
      <c r="S9" s="479"/>
      <c r="U9" s="424" t="s">
        <v>712</v>
      </c>
      <c r="V9" s="425" t="s">
        <v>707</v>
      </c>
      <c r="W9" s="477"/>
      <c r="X9" s="477"/>
      <c r="Y9" s="478"/>
      <c r="Z9" s="478"/>
      <c r="AA9" s="478"/>
      <c r="AB9" s="479"/>
    </row>
    <row r="10" spans="1:30" x14ac:dyDescent="0.3">
      <c r="A10" s="54" t="s">
        <v>212</v>
      </c>
      <c r="B10" s="172" t="str">
        <f t="shared" si="1"/>
        <v>Crédit</v>
      </c>
      <c r="C10" s="173" t="str">
        <f t="shared" si="2"/>
        <v>Solvabilité</v>
      </c>
      <c r="D10" s="625"/>
      <c r="E10" s="625"/>
      <c r="F10" s="626"/>
      <c r="G10" s="626"/>
      <c r="H10" s="665"/>
      <c r="I10" s="508"/>
      <c r="L10" s="424" t="s">
        <v>713</v>
      </c>
      <c r="M10" s="425" t="s">
        <v>706</v>
      </c>
      <c r="N10" s="477"/>
      <c r="O10" s="477"/>
      <c r="P10" s="478"/>
      <c r="Q10" s="478"/>
      <c r="R10" s="478"/>
      <c r="S10" s="479"/>
      <c r="U10" s="424" t="s">
        <v>714</v>
      </c>
      <c r="V10" s="425" t="s">
        <v>707</v>
      </c>
      <c r="W10" s="477"/>
      <c r="X10" s="477"/>
      <c r="Y10" s="478"/>
      <c r="Z10" s="478"/>
      <c r="AA10" s="478"/>
      <c r="AB10" s="479"/>
    </row>
    <row r="11" spans="1:30" x14ac:dyDescent="0.3">
      <c r="A11" s="54" t="s">
        <v>538</v>
      </c>
      <c r="B11" s="172" t="str">
        <f t="shared" si="1"/>
        <v>Nouvelles ventes</v>
      </c>
      <c r="C11" s="173" t="str">
        <f t="shared" si="2"/>
        <v>Solvabilité</v>
      </c>
      <c r="D11" s="625"/>
      <c r="E11" s="625"/>
      <c r="F11" s="626"/>
      <c r="G11" s="626"/>
      <c r="H11" s="665"/>
      <c r="I11" s="508"/>
      <c r="L11" s="424" t="s">
        <v>715</v>
      </c>
      <c r="M11" s="425" t="s">
        <v>706</v>
      </c>
      <c r="N11" s="477"/>
      <c r="O11" s="477"/>
      <c r="P11" s="478"/>
      <c r="Q11" s="478"/>
      <c r="R11" s="478"/>
      <c r="S11" s="479"/>
      <c r="U11" s="424" t="s">
        <v>716</v>
      </c>
      <c r="V11" s="425" t="s">
        <v>707</v>
      </c>
      <c r="W11" s="477"/>
      <c r="X11" s="477"/>
      <c r="Y11" s="478"/>
      <c r="Z11" s="478"/>
      <c r="AA11" s="478"/>
      <c r="AB11" s="479"/>
    </row>
    <row r="12" spans="1:30" x14ac:dyDescent="0.3">
      <c r="A12" s="54" t="s">
        <v>541</v>
      </c>
      <c r="B12" s="172" t="str">
        <f t="shared" si="1"/>
        <v>Dépenses</v>
      </c>
      <c r="C12" s="173" t="str">
        <f t="shared" si="2"/>
        <v>Solvabilité</v>
      </c>
      <c r="D12" s="625"/>
      <c r="E12" s="625"/>
      <c r="F12" s="626"/>
      <c r="G12" s="626"/>
      <c r="H12" s="665"/>
      <c r="I12" s="508"/>
      <c r="L12" s="424" t="s">
        <v>601</v>
      </c>
      <c r="M12" s="425" t="s">
        <v>706</v>
      </c>
      <c r="N12" s="477"/>
      <c r="O12" s="477"/>
      <c r="P12" s="478"/>
      <c r="Q12" s="478"/>
      <c r="R12" s="478"/>
      <c r="S12" s="479"/>
      <c r="U12" s="424" t="s">
        <v>717</v>
      </c>
      <c r="V12" s="425" t="s">
        <v>707</v>
      </c>
      <c r="W12" s="477"/>
      <c r="X12" s="477"/>
      <c r="Y12" s="478"/>
      <c r="Z12" s="478"/>
      <c r="AA12" s="478"/>
      <c r="AB12" s="479"/>
    </row>
    <row r="13" spans="1:30" x14ac:dyDescent="0.3">
      <c r="A13" s="54" t="s">
        <v>718</v>
      </c>
      <c r="B13" s="172" t="str">
        <f t="shared" si="1"/>
        <v>Réassurance</v>
      </c>
      <c r="C13" s="173" t="str">
        <f t="shared" si="2"/>
        <v>Solvabilité</v>
      </c>
      <c r="D13" s="625"/>
      <c r="E13" s="625"/>
      <c r="F13" s="626"/>
      <c r="G13" s="626"/>
      <c r="H13" s="665"/>
      <c r="I13" s="508"/>
      <c r="L13" s="424" t="s">
        <v>719</v>
      </c>
      <c r="M13" s="425" t="s">
        <v>706</v>
      </c>
      <c r="N13" s="477"/>
      <c r="O13" s="477"/>
      <c r="P13" s="478"/>
      <c r="Q13" s="478"/>
      <c r="R13" s="478"/>
      <c r="S13" s="479"/>
      <c r="U13" s="424" t="s">
        <v>720</v>
      </c>
      <c r="V13" s="425" t="s">
        <v>707</v>
      </c>
      <c r="W13" s="477"/>
      <c r="X13" s="477"/>
      <c r="Y13" s="478"/>
      <c r="Z13" s="478"/>
      <c r="AA13" s="478"/>
      <c r="AB13" s="479"/>
    </row>
    <row r="14" spans="1:30" x14ac:dyDescent="0.3">
      <c r="A14" s="54" t="s">
        <v>721</v>
      </c>
      <c r="B14" s="172" t="str">
        <f t="shared" si="1"/>
        <v>Actions gouvernementales et politiques</v>
      </c>
      <c r="C14" s="173" t="str">
        <f t="shared" si="2"/>
        <v>Solvabilité</v>
      </c>
      <c r="D14" s="625"/>
      <c r="E14" s="625"/>
      <c r="F14" s="626"/>
      <c r="G14" s="626"/>
      <c r="H14" s="665"/>
      <c r="I14" s="508"/>
      <c r="L14" s="424" t="s">
        <v>722</v>
      </c>
      <c r="M14" s="425" t="s">
        <v>706</v>
      </c>
      <c r="N14" s="477"/>
      <c r="O14" s="477"/>
      <c r="P14" s="478"/>
      <c r="Q14" s="478"/>
      <c r="R14" s="478"/>
      <c r="S14" s="479"/>
      <c r="U14" s="424" t="s">
        <v>723</v>
      </c>
      <c r="V14" s="425" t="s">
        <v>707</v>
      </c>
      <c r="W14" s="477"/>
      <c r="X14" s="477"/>
      <c r="Y14" s="478"/>
      <c r="Z14" s="478"/>
      <c r="AA14" s="478"/>
      <c r="AB14" s="479"/>
    </row>
    <row r="15" spans="1:30" x14ac:dyDescent="0.3">
      <c r="A15" s="54" t="s">
        <v>232</v>
      </c>
      <c r="B15" s="172" t="str">
        <f t="shared" si="1"/>
        <v>Éléments hors-bilan</v>
      </c>
      <c r="C15" s="173" t="str">
        <f t="shared" si="2"/>
        <v>Solvabilité</v>
      </c>
      <c r="D15" s="625"/>
      <c r="E15" s="625"/>
      <c r="F15" s="626"/>
      <c r="G15" s="626"/>
      <c r="H15" s="665"/>
      <c r="I15" s="508"/>
      <c r="L15" s="424" t="s">
        <v>724</v>
      </c>
      <c r="M15" s="425" t="s">
        <v>706</v>
      </c>
      <c r="N15" s="477"/>
      <c r="O15" s="477"/>
      <c r="P15" s="478"/>
      <c r="Q15" s="478"/>
      <c r="R15" s="478"/>
      <c r="S15" s="479"/>
      <c r="U15" s="424" t="s">
        <v>725</v>
      </c>
      <c r="V15" s="425" t="s">
        <v>707</v>
      </c>
      <c r="W15" s="477"/>
      <c r="X15" s="477"/>
      <c r="Y15" s="478"/>
      <c r="Z15" s="478"/>
      <c r="AA15" s="478"/>
      <c r="AB15" s="479"/>
    </row>
    <row r="16" spans="1:30" ht="15" thickBot="1" x14ac:dyDescent="0.35">
      <c r="A16" s="54" t="s">
        <v>235</v>
      </c>
      <c r="B16" s="172" t="str">
        <f t="shared" si="1"/>
        <v>Sociétés affiliées</v>
      </c>
      <c r="C16" s="173" t="str">
        <f t="shared" si="2"/>
        <v>Solvabilité</v>
      </c>
      <c r="D16" s="625"/>
      <c r="E16" s="625"/>
      <c r="F16" s="626"/>
      <c r="G16" s="626"/>
      <c r="H16" s="665"/>
      <c r="I16" s="508"/>
      <c r="L16" s="424" t="s">
        <v>726</v>
      </c>
      <c r="M16" s="425" t="s">
        <v>706</v>
      </c>
      <c r="N16" s="477"/>
      <c r="O16" s="477"/>
      <c r="P16" s="478"/>
      <c r="Q16" s="478"/>
      <c r="R16" s="478"/>
      <c r="S16" s="479"/>
      <c r="U16" s="424" t="s">
        <v>727</v>
      </c>
      <c r="V16" s="425" t="s">
        <v>707</v>
      </c>
      <c r="W16" s="477"/>
      <c r="X16" s="477"/>
      <c r="Y16" s="478"/>
      <c r="Z16" s="478"/>
      <c r="AA16" s="478"/>
      <c r="AB16" s="479"/>
    </row>
    <row r="17" spans="1:28" x14ac:dyDescent="0.3">
      <c r="A17" s="54" t="s">
        <v>582</v>
      </c>
      <c r="B17" s="170" t="str">
        <f t="shared" si="1"/>
        <v>Mortalité</v>
      </c>
      <c r="C17" s="171" t="str">
        <f t="shared" si="2"/>
        <v>Continuité</v>
      </c>
      <c r="D17" s="623"/>
      <c r="E17" s="623"/>
      <c r="F17" s="624"/>
      <c r="G17" s="624"/>
      <c r="H17" s="664"/>
      <c r="I17" s="507"/>
      <c r="L17" s="422" t="s">
        <v>589</v>
      </c>
      <c r="M17" s="423" t="s">
        <v>728</v>
      </c>
      <c r="N17" s="474"/>
      <c r="O17" s="474"/>
      <c r="P17" s="475"/>
      <c r="Q17" s="475"/>
      <c r="R17" s="475"/>
      <c r="S17" s="476"/>
      <c r="U17" s="422" t="s">
        <v>590</v>
      </c>
      <c r="V17" s="423" t="s">
        <v>729</v>
      </c>
      <c r="W17" s="474"/>
      <c r="X17" s="474"/>
      <c r="Y17" s="475"/>
      <c r="Z17" s="475"/>
      <c r="AA17" s="475"/>
      <c r="AB17" s="476"/>
    </row>
    <row r="18" spans="1:28" x14ac:dyDescent="0.3">
      <c r="A18" s="54" t="s">
        <v>585</v>
      </c>
      <c r="B18" s="172" t="str">
        <f t="shared" si="1"/>
        <v>Morbidité</v>
      </c>
      <c r="C18" s="173" t="str">
        <f t="shared" si="2"/>
        <v>Continuité</v>
      </c>
      <c r="D18" s="625"/>
      <c r="E18" s="625"/>
      <c r="F18" s="626"/>
      <c r="G18" s="626"/>
      <c r="H18" s="665"/>
      <c r="I18" s="508"/>
      <c r="L18" s="424" t="s">
        <v>595</v>
      </c>
      <c r="M18" s="425" t="s">
        <v>728</v>
      </c>
      <c r="N18" s="477"/>
      <c r="O18" s="477"/>
      <c r="P18" s="478"/>
      <c r="Q18" s="478"/>
      <c r="R18" s="478"/>
      <c r="S18" s="479"/>
      <c r="U18" s="424" t="s">
        <v>596</v>
      </c>
      <c r="V18" s="425" t="s">
        <v>729</v>
      </c>
      <c r="W18" s="477"/>
      <c r="X18" s="477"/>
      <c r="Y18" s="478"/>
      <c r="Z18" s="478"/>
      <c r="AA18" s="478"/>
      <c r="AB18" s="479"/>
    </row>
    <row r="19" spans="1:28" x14ac:dyDescent="0.3">
      <c r="A19" s="54" t="s">
        <v>730</v>
      </c>
      <c r="B19" s="172" t="str">
        <f t="shared" si="1"/>
        <v>Conservation des affaires et déchéance</v>
      </c>
      <c r="C19" s="173" t="str">
        <f t="shared" si="2"/>
        <v>Continuité</v>
      </c>
      <c r="D19" s="625"/>
      <c r="E19" s="625"/>
      <c r="F19" s="626"/>
      <c r="G19" s="626"/>
      <c r="H19" s="665"/>
      <c r="I19" s="508"/>
      <c r="L19" s="424" t="s">
        <v>708</v>
      </c>
      <c r="M19" s="425" t="s">
        <v>728</v>
      </c>
      <c r="N19" s="477"/>
      <c r="O19" s="477"/>
      <c r="P19" s="478"/>
      <c r="Q19" s="478"/>
      <c r="R19" s="478"/>
      <c r="S19" s="479"/>
      <c r="U19" s="424" t="s">
        <v>709</v>
      </c>
      <c r="V19" s="425" t="s">
        <v>729</v>
      </c>
      <c r="W19" s="477"/>
      <c r="X19" s="477"/>
      <c r="Y19" s="478"/>
      <c r="Z19" s="478"/>
      <c r="AA19" s="478"/>
      <c r="AB19" s="479"/>
    </row>
    <row r="20" spans="1:28" ht="27.6" x14ac:dyDescent="0.3">
      <c r="A20" s="54" t="s">
        <v>276</v>
      </c>
      <c r="B20" s="174" t="str">
        <f t="shared" si="1"/>
        <v>Marché (incluant taux d'intérêt, actions, biens immobiliers et taux de change)</v>
      </c>
      <c r="C20" s="173" t="str">
        <f t="shared" si="2"/>
        <v>Continuité</v>
      </c>
      <c r="D20" s="625"/>
      <c r="E20" s="625"/>
      <c r="F20" s="626"/>
      <c r="G20" s="626"/>
      <c r="H20" s="665"/>
      <c r="I20" s="508"/>
      <c r="L20" s="426" t="s">
        <v>710</v>
      </c>
      <c r="M20" s="425" t="s">
        <v>728</v>
      </c>
      <c r="N20" s="477"/>
      <c r="O20" s="477"/>
      <c r="P20" s="478"/>
      <c r="Q20" s="478"/>
      <c r="R20" s="478"/>
      <c r="S20" s="479"/>
      <c r="U20" s="426" t="s">
        <v>711</v>
      </c>
      <c r="V20" s="425" t="s">
        <v>729</v>
      </c>
      <c r="W20" s="477"/>
      <c r="X20" s="477"/>
      <c r="Y20" s="478"/>
      <c r="Z20" s="478"/>
      <c r="AA20" s="478"/>
      <c r="AB20" s="479"/>
    </row>
    <row r="21" spans="1:28" x14ac:dyDescent="0.3">
      <c r="A21" s="54" t="s">
        <v>731</v>
      </c>
      <c r="B21" s="172" t="str">
        <f t="shared" si="1"/>
        <v>Inflation</v>
      </c>
      <c r="C21" s="173" t="str">
        <f t="shared" si="2"/>
        <v>Continuité</v>
      </c>
      <c r="D21" s="625"/>
      <c r="E21" s="625"/>
      <c r="F21" s="626"/>
      <c r="G21" s="626"/>
      <c r="H21" s="665"/>
      <c r="I21" s="508"/>
      <c r="L21" s="424" t="s">
        <v>712</v>
      </c>
      <c r="M21" s="425" t="s">
        <v>728</v>
      </c>
      <c r="N21" s="477"/>
      <c r="O21" s="477"/>
      <c r="P21" s="478"/>
      <c r="Q21" s="478"/>
      <c r="R21" s="478"/>
      <c r="S21" s="479"/>
      <c r="U21" s="424" t="s">
        <v>712</v>
      </c>
      <c r="V21" s="425" t="s">
        <v>729</v>
      </c>
      <c r="W21" s="477"/>
      <c r="X21" s="477"/>
      <c r="Y21" s="478"/>
      <c r="Z21" s="478"/>
      <c r="AA21" s="478"/>
      <c r="AB21" s="479"/>
    </row>
    <row r="22" spans="1:28" x14ac:dyDescent="0.3">
      <c r="A22" s="54" t="s">
        <v>273</v>
      </c>
      <c r="B22" s="172" t="str">
        <f t="shared" si="1"/>
        <v>Crédit</v>
      </c>
      <c r="C22" s="173" t="str">
        <f t="shared" si="2"/>
        <v>Continuité</v>
      </c>
      <c r="D22" s="625"/>
      <c r="E22" s="625"/>
      <c r="F22" s="626"/>
      <c r="G22" s="626"/>
      <c r="H22" s="665"/>
      <c r="I22" s="508"/>
      <c r="L22" s="424" t="s">
        <v>713</v>
      </c>
      <c r="M22" s="425" t="s">
        <v>728</v>
      </c>
      <c r="N22" s="477"/>
      <c r="O22" s="477"/>
      <c r="P22" s="478"/>
      <c r="Q22" s="478"/>
      <c r="R22" s="478"/>
      <c r="S22" s="479"/>
      <c r="U22" s="424" t="s">
        <v>714</v>
      </c>
      <c r="V22" s="425" t="s">
        <v>729</v>
      </c>
      <c r="W22" s="477"/>
      <c r="X22" s="477"/>
      <c r="Y22" s="478"/>
      <c r="Z22" s="478"/>
      <c r="AA22" s="478"/>
      <c r="AB22" s="479"/>
    </row>
    <row r="23" spans="1:28" x14ac:dyDescent="0.3">
      <c r="A23" s="54" t="s">
        <v>591</v>
      </c>
      <c r="B23" s="172" t="str">
        <f t="shared" si="1"/>
        <v>Nouvelles ventes</v>
      </c>
      <c r="C23" s="173" t="str">
        <f t="shared" si="2"/>
        <v>Continuité</v>
      </c>
      <c r="D23" s="625"/>
      <c r="E23" s="625"/>
      <c r="F23" s="626"/>
      <c r="G23" s="626"/>
      <c r="H23" s="665"/>
      <c r="I23" s="508"/>
      <c r="L23" s="424" t="s">
        <v>715</v>
      </c>
      <c r="M23" s="425" t="s">
        <v>728</v>
      </c>
      <c r="N23" s="477"/>
      <c r="O23" s="477"/>
      <c r="P23" s="478"/>
      <c r="Q23" s="478"/>
      <c r="R23" s="478"/>
      <c r="S23" s="479"/>
      <c r="U23" s="424" t="s">
        <v>716</v>
      </c>
      <c r="V23" s="425" t="s">
        <v>729</v>
      </c>
      <c r="W23" s="477"/>
      <c r="X23" s="477"/>
      <c r="Y23" s="478"/>
      <c r="Z23" s="478"/>
      <c r="AA23" s="478"/>
      <c r="AB23" s="479"/>
    </row>
    <row r="24" spans="1:28" x14ac:dyDescent="0.3">
      <c r="A24" s="54" t="s">
        <v>594</v>
      </c>
      <c r="B24" s="172" t="str">
        <f t="shared" si="1"/>
        <v>Dépenses</v>
      </c>
      <c r="C24" s="173" t="str">
        <f t="shared" si="2"/>
        <v>Continuité</v>
      </c>
      <c r="D24" s="625"/>
      <c r="E24" s="625"/>
      <c r="F24" s="626"/>
      <c r="G24" s="626"/>
      <c r="H24" s="665"/>
      <c r="I24" s="508"/>
      <c r="L24" s="424" t="s">
        <v>601</v>
      </c>
      <c r="M24" s="425" t="s">
        <v>728</v>
      </c>
      <c r="N24" s="477"/>
      <c r="O24" s="477"/>
      <c r="P24" s="478"/>
      <c r="Q24" s="478"/>
      <c r="R24" s="478"/>
      <c r="S24" s="479"/>
      <c r="U24" s="424" t="s">
        <v>717</v>
      </c>
      <c r="V24" s="425" t="s">
        <v>729</v>
      </c>
      <c r="W24" s="477"/>
      <c r="X24" s="477"/>
      <c r="Y24" s="478"/>
      <c r="Z24" s="478"/>
      <c r="AA24" s="478"/>
      <c r="AB24" s="479"/>
    </row>
    <row r="25" spans="1:28" x14ac:dyDescent="0.3">
      <c r="A25" s="54" t="s">
        <v>597</v>
      </c>
      <c r="B25" s="172" t="str">
        <f t="shared" si="1"/>
        <v>Réassurance</v>
      </c>
      <c r="C25" s="173" t="str">
        <f t="shared" si="2"/>
        <v>Continuité</v>
      </c>
      <c r="D25" s="625"/>
      <c r="E25" s="625"/>
      <c r="F25" s="626"/>
      <c r="G25" s="626"/>
      <c r="H25" s="665"/>
      <c r="I25" s="508"/>
      <c r="L25" s="424" t="s">
        <v>719</v>
      </c>
      <c r="M25" s="425" t="s">
        <v>728</v>
      </c>
      <c r="N25" s="477"/>
      <c r="O25" s="477"/>
      <c r="P25" s="478"/>
      <c r="Q25" s="478"/>
      <c r="R25" s="478"/>
      <c r="S25" s="479"/>
      <c r="U25" s="424" t="s">
        <v>720</v>
      </c>
      <c r="V25" s="425" t="s">
        <v>729</v>
      </c>
      <c r="W25" s="477"/>
      <c r="X25" s="477"/>
      <c r="Y25" s="478"/>
      <c r="Z25" s="478"/>
      <c r="AA25" s="478"/>
      <c r="AB25" s="479"/>
    </row>
    <row r="26" spans="1:28" x14ac:dyDescent="0.3">
      <c r="A26" s="54" t="s">
        <v>600</v>
      </c>
      <c r="B26" s="172" t="str">
        <f t="shared" si="1"/>
        <v>Actions gouvernementales et politiques</v>
      </c>
      <c r="C26" s="173" t="str">
        <f t="shared" si="2"/>
        <v>Continuité</v>
      </c>
      <c r="D26" s="625"/>
      <c r="E26" s="625"/>
      <c r="F26" s="626"/>
      <c r="G26" s="626"/>
      <c r="H26" s="665"/>
      <c r="I26" s="508"/>
      <c r="L26" s="424" t="s">
        <v>722</v>
      </c>
      <c r="M26" s="425" t="s">
        <v>728</v>
      </c>
      <c r="N26" s="477"/>
      <c r="O26" s="477"/>
      <c r="P26" s="478"/>
      <c r="Q26" s="478"/>
      <c r="R26" s="478"/>
      <c r="S26" s="479"/>
      <c r="U26" s="424" t="s">
        <v>723</v>
      </c>
      <c r="V26" s="425" t="s">
        <v>729</v>
      </c>
      <c r="W26" s="477"/>
      <c r="X26" s="477"/>
      <c r="Y26" s="478"/>
      <c r="Z26" s="478"/>
      <c r="AA26" s="478"/>
      <c r="AB26" s="479"/>
    </row>
    <row r="27" spans="1:28" x14ac:dyDescent="0.3">
      <c r="A27" s="54" t="s">
        <v>681</v>
      </c>
      <c r="B27" s="172" t="str">
        <f t="shared" si="1"/>
        <v>Éléments hors-bilan</v>
      </c>
      <c r="C27" s="173" t="str">
        <f t="shared" si="2"/>
        <v>Continuité</v>
      </c>
      <c r="D27" s="625"/>
      <c r="E27" s="625"/>
      <c r="F27" s="626"/>
      <c r="G27" s="626"/>
      <c r="H27" s="665"/>
      <c r="I27" s="508"/>
      <c r="L27" s="424" t="s">
        <v>724</v>
      </c>
      <c r="M27" s="425" t="s">
        <v>728</v>
      </c>
      <c r="N27" s="477"/>
      <c r="O27" s="477"/>
      <c r="P27" s="478"/>
      <c r="Q27" s="478"/>
      <c r="R27" s="478"/>
      <c r="S27" s="479"/>
      <c r="U27" s="424" t="s">
        <v>725</v>
      </c>
      <c r="V27" s="425" t="s">
        <v>729</v>
      </c>
      <c r="W27" s="477"/>
      <c r="X27" s="477"/>
      <c r="Y27" s="478"/>
      <c r="Z27" s="478"/>
      <c r="AA27" s="478"/>
      <c r="AB27" s="479"/>
    </row>
    <row r="28" spans="1:28" ht="15" thickBot="1" x14ac:dyDescent="0.35">
      <c r="A28" s="54" t="s">
        <v>732</v>
      </c>
      <c r="B28" s="172" t="str">
        <f t="shared" si="1"/>
        <v>Sociétés affiliées</v>
      </c>
      <c r="C28" s="175" t="str">
        <f t="shared" si="2"/>
        <v>Continuité</v>
      </c>
      <c r="D28" s="625"/>
      <c r="E28" s="625"/>
      <c r="F28" s="626"/>
      <c r="G28" s="626"/>
      <c r="H28" s="665"/>
      <c r="I28" s="508"/>
      <c r="L28" s="424" t="s">
        <v>726</v>
      </c>
      <c r="M28" s="427" t="s">
        <v>728</v>
      </c>
      <c r="N28" s="477"/>
      <c r="O28" s="477"/>
      <c r="P28" s="478"/>
      <c r="Q28" s="478"/>
      <c r="R28" s="478"/>
      <c r="S28" s="479"/>
      <c r="U28" s="424" t="s">
        <v>727</v>
      </c>
      <c r="V28" s="427" t="s">
        <v>729</v>
      </c>
      <c r="W28" s="477"/>
      <c r="X28" s="477"/>
      <c r="Y28" s="478"/>
      <c r="Z28" s="478"/>
      <c r="AA28" s="478"/>
      <c r="AB28" s="479"/>
    </row>
    <row r="29" spans="1:28" x14ac:dyDescent="0.3">
      <c r="A29" s="231" t="s">
        <v>238</v>
      </c>
      <c r="B29" s="627" t="str">
        <f t="shared" ref="B29:B51" si="3">IF(Lang,L29,U29)</f>
        <v>…[Autres risques]</v>
      </c>
      <c r="C29" s="628" t="s">
        <v>684</v>
      </c>
      <c r="D29" s="623"/>
      <c r="E29" s="623"/>
      <c r="F29" s="624"/>
      <c r="G29" s="624"/>
      <c r="H29" s="664"/>
      <c r="I29" s="507"/>
      <c r="L29" s="480" t="s">
        <v>733</v>
      </c>
      <c r="M29" s="481"/>
      <c r="N29" s="481"/>
      <c r="O29" s="474"/>
      <c r="P29" s="475"/>
      <c r="Q29" s="475"/>
      <c r="R29" s="475"/>
      <c r="S29" s="476"/>
      <c r="U29" s="480" t="s">
        <v>734</v>
      </c>
      <c r="V29" s="481"/>
      <c r="W29" s="481"/>
      <c r="X29" s="474"/>
      <c r="Y29" s="475"/>
      <c r="Z29" s="475"/>
      <c r="AA29" s="475"/>
      <c r="AB29" s="476"/>
    </row>
    <row r="30" spans="1:28" x14ac:dyDescent="0.3">
      <c r="A30" s="231" t="s">
        <v>241</v>
      </c>
      <c r="B30" s="629" t="str">
        <f t="shared" si="3"/>
        <v>…[Autres risques]</v>
      </c>
      <c r="C30" s="630" t="s">
        <v>684</v>
      </c>
      <c r="D30" s="625"/>
      <c r="E30" s="625"/>
      <c r="F30" s="626"/>
      <c r="G30" s="626"/>
      <c r="H30" s="665"/>
      <c r="I30" s="508"/>
      <c r="L30" s="482" t="s">
        <v>733</v>
      </c>
      <c r="M30" s="483"/>
      <c r="N30" s="483"/>
      <c r="O30" s="477"/>
      <c r="P30" s="478"/>
      <c r="Q30" s="478"/>
      <c r="R30" s="478"/>
      <c r="S30" s="479"/>
      <c r="U30" s="482" t="s">
        <v>734</v>
      </c>
      <c r="V30" s="483"/>
      <c r="W30" s="483"/>
      <c r="X30" s="477"/>
      <c r="Y30" s="478"/>
      <c r="Z30" s="478"/>
      <c r="AA30" s="478"/>
      <c r="AB30" s="479"/>
    </row>
    <row r="31" spans="1:28" x14ac:dyDescent="0.3">
      <c r="A31" s="231" t="s">
        <v>735</v>
      </c>
      <c r="B31" s="629" t="str">
        <f t="shared" si="3"/>
        <v>…[Autres risques]</v>
      </c>
      <c r="C31" s="630" t="s">
        <v>684</v>
      </c>
      <c r="D31" s="625"/>
      <c r="E31" s="625"/>
      <c r="F31" s="626"/>
      <c r="G31" s="626"/>
      <c r="H31" s="665"/>
      <c r="I31" s="508"/>
      <c r="L31" s="482" t="s">
        <v>733</v>
      </c>
      <c r="M31" s="483"/>
      <c r="N31" s="483"/>
      <c r="O31" s="477"/>
      <c r="P31" s="478"/>
      <c r="Q31" s="478"/>
      <c r="R31" s="478"/>
      <c r="S31" s="479"/>
      <c r="U31" s="482" t="s">
        <v>734</v>
      </c>
      <c r="V31" s="483"/>
      <c r="W31" s="483"/>
      <c r="X31" s="477"/>
      <c r="Y31" s="478"/>
      <c r="Z31" s="478"/>
      <c r="AA31" s="478"/>
      <c r="AB31" s="479"/>
    </row>
    <row r="32" spans="1:28" x14ac:dyDescent="0.3">
      <c r="A32" s="231" t="s">
        <v>736</v>
      </c>
      <c r="B32" s="629" t="str">
        <f t="shared" si="3"/>
        <v>…[Autres risques]</v>
      </c>
      <c r="C32" s="630" t="s">
        <v>684</v>
      </c>
      <c r="D32" s="625"/>
      <c r="E32" s="625"/>
      <c r="F32" s="626"/>
      <c r="G32" s="626"/>
      <c r="H32" s="665"/>
      <c r="I32" s="508"/>
      <c r="L32" s="482" t="s">
        <v>733</v>
      </c>
      <c r="M32" s="483"/>
      <c r="N32" s="483"/>
      <c r="O32" s="477"/>
      <c r="P32" s="478"/>
      <c r="Q32" s="478"/>
      <c r="R32" s="478"/>
      <c r="S32" s="479"/>
      <c r="U32" s="482" t="s">
        <v>734</v>
      </c>
      <c r="V32" s="483"/>
      <c r="W32" s="483"/>
      <c r="X32" s="477"/>
      <c r="Y32" s="478"/>
      <c r="Z32" s="478"/>
      <c r="AA32" s="478"/>
      <c r="AB32" s="479"/>
    </row>
    <row r="33" spans="1:28" x14ac:dyDescent="0.3">
      <c r="A33" s="231" t="s">
        <v>737</v>
      </c>
      <c r="B33" s="629" t="str">
        <f t="shared" si="3"/>
        <v>…[Autres risques]</v>
      </c>
      <c r="C33" s="630" t="s">
        <v>684</v>
      </c>
      <c r="D33" s="625"/>
      <c r="E33" s="625"/>
      <c r="F33" s="626"/>
      <c r="G33" s="626"/>
      <c r="H33" s="665"/>
      <c r="I33" s="508"/>
      <c r="L33" s="482" t="s">
        <v>733</v>
      </c>
      <c r="M33" s="483"/>
      <c r="N33" s="483"/>
      <c r="O33" s="477"/>
      <c r="P33" s="478"/>
      <c r="Q33" s="478"/>
      <c r="R33" s="478"/>
      <c r="S33" s="479"/>
      <c r="U33" s="482" t="s">
        <v>734</v>
      </c>
      <c r="V33" s="483"/>
      <c r="W33" s="483"/>
      <c r="X33" s="477"/>
      <c r="Y33" s="478"/>
      <c r="Z33" s="478"/>
      <c r="AA33" s="478"/>
      <c r="AB33" s="479"/>
    </row>
    <row r="34" spans="1:28" x14ac:dyDescent="0.3">
      <c r="A34" s="231" t="s">
        <v>738</v>
      </c>
      <c r="B34" s="629" t="str">
        <f t="shared" si="3"/>
        <v>…[Autres risques]</v>
      </c>
      <c r="C34" s="630" t="s">
        <v>684</v>
      </c>
      <c r="D34" s="625"/>
      <c r="E34" s="625"/>
      <c r="F34" s="626"/>
      <c r="G34" s="626"/>
      <c r="H34" s="665"/>
      <c r="I34" s="508"/>
      <c r="L34" s="482" t="s">
        <v>733</v>
      </c>
      <c r="M34" s="483"/>
      <c r="N34" s="483"/>
      <c r="O34" s="477"/>
      <c r="P34" s="478"/>
      <c r="Q34" s="478"/>
      <c r="R34" s="478"/>
      <c r="S34" s="479"/>
      <c r="U34" s="482" t="s">
        <v>734</v>
      </c>
      <c r="V34" s="483"/>
      <c r="W34" s="483"/>
      <c r="X34" s="477"/>
      <c r="Y34" s="478"/>
      <c r="Z34" s="478"/>
      <c r="AA34" s="478"/>
      <c r="AB34" s="479"/>
    </row>
    <row r="35" spans="1:28" x14ac:dyDescent="0.3">
      <c r="A35" s="231" t="s">
        <v>244</v>
      </c>
      <c r="B35" s="629" t="str">
        <f t="shared" si="3"/>
        <v>…[Autres risques]</v>
      </c>
      <c r="C35" s="630" t="s">
        <v>684</v>
      </c>
      <c r="D35" s="625"/>
      <c r="E35" s="625"/>
      <c r="F35" s="626"/>
      <c r="G35" s="626"/>
      <c r="H35" s="665"/>
      <c r="I35" s="508"/>
      <c r="L35" s="482" t="s">
        <v>733</v>
      </c>
      <c r="M35" s="483"/>
      <c r="N35" s="483"/>
      <c r="O35" s="477"/>
      <c r="P35" s="478"/>
      <c r="Q35" s="478"/>
      <c r="R35" s="478"/>
      <c r="S35" s="479"/>
      <c r="U35" s="482" t="s">
        <v>734</v>
      </c>
      <c r="V35" s="483"/>
      <c r="W35" s="483"/>
      <c r="X35" s="477"/>
      <c r="Y35" s="478"/>
      <c r="Z35" s="478"/>
      <c r="AA35" s="478"/>
      <c r="AB35" s="479"/>
    </row>
    <row r="36" spans="1:28" x14ac:dyDescent="0.3">
      <c r="A36" s="231" t="s">
        <v>739</v>
      </c>
      <c r="B36" s="629" t="str">
        <f t="shared" si="3"/>
        <v>…[Autres risques]</v>
      </c>
      <c r="C36" s="630" t="s">
        <v>684</v>
      </c>
      <c r="D36" s="625"/>
      <c r="E36" s="625"/>
      <c r="F36" s="626"/>
      <c r="G36" s="626"/>
      <c r="H36" s="665"/>
      <c r="I36" s="508"/>
      <c r="L36" s="482" t="s">
        <v>733</v>
      </c>
      <c r="M36" s="483"/>
      <c r="N36" s="483"/>
      <c r="O36" s="477"/>
      <c r="P36" s="478"/>
      <c r="Q36" s="478"/>
      <c r="R36" s="478"/>
      <c r="S36" s="479"/>
      <c r="U36" s="482" t="s">
        <v>734</v>
      </c>
      <c r="V36" s="483"/>
      <c r="W36" s="483"/>
      <c r="X36" s="477"/>
      <c r="Y36" s="478"/>
      <c r="Z36" s="478"/>
      <c r="AA36" s="478"/>
      <c r="AB36" s="479"/>
    </row>
    <row r="37" spans="1:28" x14ac:dyDescent="0.3">
      <c r="A37" s="231" t="s">
        <v>548</v>
      </c>
      <c r="B37" s="629" t="str">
        <f t="shared" si="3"/>
        <v>…[Autres risques]</v>
      </c>
      <c r="C37" s="630" t="s">
        <v>684</v>
      </c>
      <c r="D37" s="625"/>
      <c r="E37" s="625"/>
      <c r="F37" s="626"/>
      <c r="G37" s="626"/>
      <c r="H37" s="665"/>
      <c r="I37" s="508"/>
      <c r="L37" s="482" t="s">
        <v>733</v>
      </c>
      <c r="M37" s="483"/>
      <c r="N37" s="483"/>
      <c r="O37" s="477"/>
      <c r="P37" s="478"/>
      <c r="Q37" s="478"/>
      <c r="R37" s="478"/>
      <c r="S37" s="479"/>
      <c r="U37" s="482" t="s">
        <v>734</v>
      </c>
      <c r="V37" s="483"/>
      <c r="W37" s="483"/>
      <c r="X37" s="477"/>
      <c r="Y37" s="478"/>
      <c r="Z37" s="478"/>
      <c r="AA37" s="478"/>
      <c r="AB37" s="479"/>
    </row>
    <row r="38" spans="1:28" x14ac:dyDescent="0.3">
      <c r="A38" s="231" t="s">
        <v>258</v>
      </c>
      <c r="B38" s="629" t="str">
        <f t="shared" si="3"/>
        <v>…[Autres risques]</v>
      </c>
      <c r="C38" s="630" t="s">
        <v>684</v>
      </c>
      <c r="D38" s="625"/>
      <c r="E38" s="625"/>
      <c r="F38" s="626"/>
      <c r="G38" s="626"/>
      <c r="H38" s="665"/>
      <c r="I38" s="508"/>
      <c r="L38" s="482" t="s">
        <v>733</v>
      </c>
      <c r="M38" s="483"/>
      <c r="N38" s="483"/>
      <c r="O38" s="477"/>
      <c r="P38" s="478"/>
      <c r="Q38" s="478"/>
      <c r="R38" s="478"/>
      <c r="S38" s="479"/>
      <c r="U38" s="482" t="s">
        <v>734</v>
      </c>
      <c r="V38" s="483"/>
      <c r="W38" s="483"/>
      <c r="X38" s="477"/>
      <c r="Y38" s="478"/>
      <c r="Z38" s="478"/>
      <c r="AA38" s="478"/>
      <c r="AB38" s="479"/>
    </row>
    <row r="39" spans="1:28" x14ac:dyDescent="0.3">
      <c r="A39" s="231" t="s">
        <v>255</v>
      </c>
      <c r="B39" s="629" t="str">
        <f t="shared" si="3"/>
        <v>…[Autres risques]</v>
      </c>
      <c r="C39" s="630" t="s">
        <v>684</v>
      </c>
      <c r="D39" s="625"/>
      <c r="E39" s="625"/>
      <c r="F39" s="626"/>
      <c r="G39" s="626"/>
      <c r="H39" s="665"/>
      <c r="I39" s="508"/>
      <c r="L39" s="482" t="s">
        <v>733</v>
      </c>
      <c r="M39" s="483"/>
      <c r="N39" s="483"/>
      <c r="O39" s="477"/>
      <c r="P39" s="478"/>
      <c r="Q39" s="478"/>
      <c r="R39" s="478"/>
      <c r="S39" s="479"/>
      <c r="U39" s="482" t="s">
        <v>734</v>
      </c>
      <c r="V39" s="483"/>
      <c r="W39" s="483"/>
      <c r="X39" s="477"/>
      <c r="Y39" s="478"/>
      <c r="Z39" s="478"/>
      <c r="AA39" s="478"/>
      <c r="AB39" s="479"/>
    </row>
    <row r="40" spans="1:28" x14ac:dyDescent="0.3">
      <c r="A40" s="231" t="s">
        <v>261</v>
      </c>
      <c r="B40" s="629" t="str">
        <f t="shared" si="3"/>
        <v>…[Autres risques]</v>
      </c>
      <c r="C40" s="630" t="s">
        <v>684</v>
      </c>
      <c r="D40" s="625"/>
      <c r="E40" s="625"/>
      <c r="F40" s="626"/>
      <c r="G40" s="626"/>
      <c r="H40" s="665"/>
      <c r="I40" s="508"/>
      <c r="L40" s="482" t="s">
        <v>733</v>
      </c>
      <c r="M40" s="483"/>
      <c r="N40" s="483"/>
      <c r="O40" s="477"/>
      <c r="P40" s="478"/>
      <c r="Q40" s="478"/>
      <c r="R40" s="478"/>
      <c r="S40" s="479"/>
      <c r="U40" s="482" t="s">
        <v>734</v>
      </c>
      <c r="V40" s="483"/>
      <c r="W40" s="483"/>
      <c r="X40" s="477"/>
      <c r="Y40" s="478"/>
      <c r="Z40" s="478"/>
      <c r="AA40" s="478"/>
      <c r="AB40" s="479"/>
    </row>
    <row r="41" spans="1:28" x14ac:dyDescent="0.3">
      <c r="A41" s="231" t="s">
        <v>267</v>
      </c>
      <c r="B41" s="629" t="str">
        <f t="shared" si="3"/>
        <v>…[Autres risques]</v>
      </c>
      <c r="C41" s="630" t="s">
        <v>684</v>
      </c>
      <c r="D41" s="625"/>
      <c r="E41" s="625"/>
      <c r="F41" s="626"/>
      <c r="G41" s="626"/>
      <c r="H41" s="665"/>
      <c r="I41" s="508"/>
      <c r="L41" s="482" t="s">
        <v>733</v>
      </c>
      <c r="M41" s="483"/>
      <c r="N41" s="483"/>
      <c r="O41" s="477"/>
      <c r="P41" s="478"/>
      <c r="Q41" s="478"/>
      <c r="R41" s="478"/>
      <c r="S41" s="479"/>
      <c r="U41" s="482" t="s">
        <v>734</v>
      </c>
      <c r="V41" s="483"/>
      <c r="W41" s="483"/>
      <c r="X41" s="477"/>
      <c r="Y41" s="478"/>
      <c r="Z41" s="478"/>
      <c r="AA41" s="478"/>
      <c r="AB41" s="479"/>
    </row>
    <row r="42" spans="1:28" x14ac:dyDescent="0.3">
      <c r="A42" s="231" t="s">
        <v>301</v>
      </c>
      <c r="B42" s="629" t="str">
        <f t="shared" si="3"/>
        <v>…[Autres risques]</v>
      </c>
      <c r="C42" s="630" t="s">
        <v>684</v>
      </c>
      <c r="D42" s="625"/>
      <c r="E42" s="625"/>
      <c r="F42" s="626"/>
      <c r="G42" s="626"/>
      <c r="H42" s="665"/>
      <c r="I42" s="508"/>
      <c r="L42" s="482" t="s">
        <v>733</v>
      </c>
      <c r="M42" s="483"/>
      <c r="N42" s="483"/>
      <c r="O42" s="477"/>
      <c r="P42" s="478"/>
      <c r="Q42" s="478"/>
      <c r="R42" s="478"/>
      <c r="S42" s="479"/>
      <c r="U42" s="482" t="s">
        <v>734</v>
      </c>
      <c r="V42" s="483"/>
      <c r="W42" s="483"/>
      <c r="X42" s="477"/>
      <c r="Y42" s="478"/>
      <c r="Z42" s="478"/>
      <c r="AA42" s="478"/>
      <c r="AB42" s="479"/>
    </row>
    <row r="43" spans="1:28" x14ac:dyDescent="0.3">
      <c r="A43" s="231" t="s">
        <v>561</v>
      </c>
      <c r="B43" s="629" t="str">
        <f t="shared" si="3"/>
        <v>…[Autres risques]</v>
      </c>
      <c r="C43" s="630" t="s">
        <v>684</v>
      </c>
      <c r="D43" s="625"/>
      <c r="E43" s="625"/>
      <c r="F43" s="626"/>
      <c r="G43" s="626"/>
      <c r="H43" s="665"/>
      <c r="I43" s="508"/>
      <c r="L43" s="482" t="s">
        <v>733</v>
      </c>
      <c r="M43" s="483"/>
      <c r="N43" s="483"/>
      <c r="O43" s="477"/>
      <c r="P43" s="478"/>
      <c r="Q43" s="478"/>
      <c r="R43" s="478"/>
      <c r="S43" s="479"/>
      <c r="U43" s="482" t="s">
        <v>734</v>
      </c>
      <c r="V43" s="483"/>
      <c r="W43" s="483"/>
      <c r="X43" s="477"/>
      <c r="Y43" s="478"/>
      <c r="Z43" s="478"/>
      <c r="AA43" s="478"/>
      <c r="AB43" s="479"/>
    </row>
    <row r="44" spans="1:28" x14ac:dyDescent="0.3">
      <c r="A44" s="231" t="s">
        <v>564</v>
      </c>
      <c r="B44" s="629" t="str">
        <f t="shared" si="3"/>
        <v>…[Autres risques]</v>
      </c>
      <c r="C44" s="630" t="s">
        <v>684</v>
      </c>
      <c r="D44" s="625"/>
      <c r="E44" s="625"/>
      <c r="F44" s="626"/>
      <c r="G44" s="626"/>
      <c r="H44" s="665"/>
      <c r="I44" s="508"/>
      <c r="L44" s="482" t="s">
        <v>733</v>
      </c>
      <c r="M44" s="483"/>
      <c r="N44" s="483"/>
      <c r="O44" s="477"/>
      <c r="P44" s="478"/>
      <c r="Q44" s="478"/>
      <c r="R44" s="478"/>
      <c r="S44" s="479"/>
      <c r="U44" s="482" t="s">
        <v>734</v>
      </c>
      <c r="V44" s="483"/>
      <c r="W44" s="483"/>
      <c r="X44" s="477"/>
      <c r="Y44" s="478"/>
      <c r="Z44" s="478"/>
      <c r="AA44" s="478"/>
      <c r="AB44" s="479"/>
    </row>
    <row r="45" spans="1:28" x14ac:dyDescent="0.3">
      <c r="A45" s="231" t="s">
        <v>270</v>
      </c>
      <c r="B45" s="629" t="str">
        <f t="shared" si="3"/>
        <v>…[Autres risques]</v>
      </c>
      <c r="C45" s="630" t="s">
        <v>684</v>
      </c>
      <c r="D45" s="625"/>
      <c r="E45" s="625"/>
      <c r="F45" s="626"/>
      <c r="G45" s="626"/>
      <c r="H45" s="665"/>
      <c r="I45" s="508"/>
      <c r="L45" s="482" t="s">
        <v>733</v>
      </c>
      <c r="M45" s="483"/>
      <c r="N45" s="483"/>
      <c r="O45" s="477"/>
      <c r="P45" s="478"/>
      <c r="Q45" s="478"/>
      <c r="R45" s="478"/>
      <c r="S45" s="479"/>
      <c r="U45" s="482" t="s">
        <v>734</v>
      </c>
      <c r="V45" s="483"/>
      <c r="W45" s="483"/>
      <c r="X45" s="477"/>
      <c r="Y45" s="478"/>
      <c r="Z45" s="478"/>
      <c r="AA45" s="478"/>
      <c r="AB45" s="479"/>
    </row>
    <row r="46" spans="1:28" x14ac:dyDescent="0.3">
      <c r="A46" s="231" t="s">
        <v>740</v>
      </c>
      <c r="B46" s="629" t="str">
        <f t="shared" si="3"/>
        <v>…[Autres risques]</v>
      </c>
      <c r="C46" s="630" t="s">
        <v>684</v>
      </c>
      <c r="D46" s="625"/>
      <c r="E46" s="625"/>
      <c r="F46" s="626"/>
      <c r="G46" s="626"/>
      <c r="H46" s="665"/>
      <c r="I46" s="508"/>
      <c r="L46" s="482" t="s">
        <v>733</v>
      </c>
      <c r="M46" s="483"/>
      <c r="N46" s="483"/>
      <c r="O46" s="477"/>
      <c r="P46" s="478"/>
      <c r="Q46" s="478"/>
      <c r="R46" s="478"/>
      <c r="S46" s="479"/>
      <c r="U46" s="482" t="s">
        <v>734</v>
      </c>
      <c r="V46" s="483"/>
      <c r="W46" s="483"/>
      <c r="X46" s="477"/>
      <c r="Y46" s="478"/>
      <c r="Z46" s="478"/>
      <c r="AA46" s="478"/>
      <c r="AB46" s="479"/>
    </row>
    <row r="47" spans="1:28" x14ac:dyDescent="0.3">
      <c r="A47" s="231" t="s">
        <v>569</v>
      </c>
      <c r="B47" s="629" t="str">
        <f t="shared" si="3"/>
        <v>…[Autres risques]</v>
      </c>
      <c r="C47" s="630" t="s">
        <v>684</v>
      </c>
      <c r="D47" s="625"/>
      <c r="E47" s="625"/>
      <c r="F47" s="626"/>
      <c r="G47" s="626"/>
      <c r="H47" s="665"/>
      <c r="I47" s="508"/>
      <c r="L47" s="482" t="s">
        <v>733</v>
      </c>
      <c r="M47" s="483"/>
      <c r="N47" s="483"/>
      <c r="O47" s="477"/>
      <c r="P47" s="478"/>
      <c r="Q47" s="478"/>
      <c r="R47" s="478"/>
      <c r="S47" s="479"/>
      <c r="U47" s="482" t="s">
        <v>734</v>
      </c>
      <c r="V47" s="483"/>
      <c r="W47" s="483"/>
      <c r="X47" s="477"/>
      <c r="Y47" s="478"/>
      <c r="Z47" s="478"/>
      <c r="AA47" s="478"/>
      <c r="AB47" s="479"/>
    </row>
    <row r="48" spans="1:28" x14ac:dyDescent="0.3">
      <c r="A48" s="231" t="s">
        <v>572</v>
      </c>
      <c r="B48" s="629" t="str">
        <f t="shared" si="3"/>
        <v>…[Autres risques]</v>
      </c>
      <c r="C48" s="630" t="s">
        <v>684</v>
      </c>
      <c r="D48" s="625"/>
      <c r="E48" s="625"/>
      <c r="F48" s="626"/>
      <c r="G48" s="626"/>
      <c r="H48" s="665"/>
      <c r="I48" s="508"/>
      <c r="L48" s="482" t="s">
        <v>733</v>
      </c>
      <c r="M48" s="483"/>
      <c r="N48" s="483"/>
      <c r="O48" s="477"/>
      <c r="P48" s="478"/>
      <c r="Q48" s="478"/>
      <c r="R48" s="478"/>
      <c r="S48" s="479"/>
      <c r="U48" s="482" t="s">
        <v>734</v>
      </c>
      <c r="V48" s="483"/>
      <c r="W48" s="483"/>
      <c r="X48" s="477"/>
      <c r="Y48" s="478"/>
      <c r="Z48" s="478"/>
      <c r="AA48" s="478"/>
      <c r="AB48" s="479"/>
    </row>
    <row r="49" spans="1:28" x14ac:dyDescent="0.3">
      <c r="A49" s="231" t="s">
        <v>575</v>
      </c>
      <c r="B49" s="629" t="str">
        <f t="shared" si="3"/>
        <v>…[Autres risques]</v>
      </c>
      <c r="C49" s="630" t="s">
        <v>684</v>
      </c>
      <c r="D49" s="625"/>
      <c r="E49" s="625"/>
      <c r="F49" s="626"/>
      <c r="G49" s="626"/>
      <c r="H49" s="665"/>
      <c r="I49" s="508"/>
      <c r="L49" s="482" t="s">
        <v>733</v>
      </c>
      <c r="M49" s="483"/>
      <c r="N49" s="483"/>
      <c r="O49" s="477"/>
      <c r="P49" s="478"/>
      <c r="Q49" s="478"/>
      <c r="R49" s="478"/>
      <c r="S49" s="479"/>
      <c r="U49" s="482" t="s">
        <v>734</v>
      </c>
      <c r="V49" s="483"/>
      <c r="W49" s="483"/>
      <c r="X49" s="477"/>
      <c r="Y49" s="478"/>
      <c r="Z49" s="478"/>
      <c r="AA49" s="478"/>
      <c r="AB49" s="479"/>
    </row>
    <row r="50" spans="1:28" x14ac:dyDescent="0.3">
      <c r="A50" s="231" t="s">
        <v>576</v>
      </c>
      <c r="B50" s="629" t="str">
        <f t="shared" si="3"/>
        <v>…[Autres risques]</v>
      </c>
      <c r="C50" s="630" t="s">
        <v>684</v>
      </c>
      <c r="D50" s="625"/>
      <c r="E50" s="625"/>
      <c r="F50" s="626"/>
      <c r="G50" s="626"/>
      <c r="H50" s="665"/>
      <c r="I50" s="508"/>
      <c r="L50" s="482" t="s">
        <v>733</v>
      </c>
      <c r="M50" s="483"/>
      <c r="N50" s="483"/>
      <c r="O50" s="477"/>
      <c r="P50" s="478"/>
      <c r="Q50" s="478"/>
      <c r="R50" s="478"/>
      <c r="S50" s="479"/>
      <c r="U50" s="482" t="s">
        <v>734</v>
      </c>
      <c r="V50" s="483"/>
      <c r="W50" s="483"/>
      <c r="X50" s="477"/>
      <c r="Y50" s="478"/>
      <c r="Z50" s="478"/>
      <c r="AA50" s="478"/>
      <c r="AB50" s="479"/>
    </row>
    <row r="51" spans="1:28" ht="15" thickBot="1" x14ac:dyDescent="0.35">
      <c r="A51" s="231" t="s">
        <v>579</v>
      </c>
      <c r="B51" s="631" t="str">
        <f t="shared" si="3"/>
        <v>…[Autres risques]</v>
      </c>
      <c r="C51" s="632" t="s">
        <v>684</v>
      </c>
      <c r="D51" s="633"/>
      <c r="E51" s="633"/>
      <c r="F51" s="634"/>
      <c r="G51" s="634"/>
      <c r="H51" s="666"/>
      <c r="I51" s="509"/>
      <c r="L51" s="484" t="s">
        <v>733</v>
      </c>
      <c r="M51" s="485"/>
      <c r="N51" s="485"/>
      <c r="O51" s="486"/>
      <c r="P51" s="487"/>
      <c r="Q51" s="487"/>
      <c r="R51" s="487"/>
      <c r="S51" s="488"/>
      <c r="U51" s="484" t="s">
        <v>734</v>
      </c>
      <c r="V51" s="485"/>
      <c r="W51" s="485"/>
      <c r="X51" s="486"/>
      <c r="Y51" s="487"/>
      <c r="Z51" s="487"/>
      <c r="AA51" s="487"/>
      <c r="AB51" s="488"/>
    </row>
    <row r="53" spans="1:28" ht="16.2" x14ac:dyDescent="0.3">
      <c r="B53" s="227" t="str">
        <f>IF(Lang,L53,U53)</f>
        <v>(1) Détérioration appliquée aux hypothèses de projection du scénario de base. Veuillez inscrire NA dans cette colonne aux cellules E5 à E28 si une catégorie de risque ne s'applique pas.</v>
      </c>
      <c r="C53" s="228"/>
      <c r="D53" s="228"/>
      <c r="L53" s="428" t="s">
        <v>741</v>
      </c>
      <c r="M53" s="428"/>
      <c r="N53" s="428"/>
      <c r="U53" s="429" t="s">
        <v>742</v>
      </c>
      <c r="V53" s="428"/>
      <c r="W53" s="428"/>
    </row>
    <row r="54" spans="1:28" ht="16.2" x14ac:dyDescent="0.3">
      <c r="B54" s="228" t="str">
        <f>IF(Lang,L54,U54)</f>
        <v xml:space="preserve">(2) Préciser l'impact maximal obtenu sur la période de projection par comparaison au scénario de base ainsi que l'année d'occurrence de cet impact. Pour un scénario/test de continuité, il s'agit de </v>
      </c>
      <c r="C54" s="228"/>
      <c r="D54" s="228"/>
      <c r="L54" s="428" t="s">
        <v>743</v>
      </c>
      <c r="M54" s="428"/>
      <c r="N54" s="428"/>
      <c r="U54" s="428" t="s">
        <v>744</v>
      </c>
      <c r="V54" s="428"/>
      <c r="W54" s="428"/>
    </row>
    <row r="55" spans="1:28" x14ac:dyDescent="0.3">
      <c r="B55" t="str">
        <f>IF(Lang,L55,U55)</f>
        <v xml:space="preserve">     l'année d'occurrence de l'impact maximal sur les ratios ESCAP, alors que pour un scénario/test de solvabilité, il s'agit de l'année d'occurrence de l'impact maximal sur les capitaux propres.</v>
      </c>
      <c r="L55" s="262" t="s">
        <v>745</v>
      </c>
      <c r="U55" s="262" t="s">
        <v>746</v>
      </c>
    </row>
    <row r="56" spans="1:28" ht="16.2" x14ac:dyDescent="0.3">
      <c r="B56" s="227" t="str">
        <f>IF(Lang,L56,U56)</f>
        <v xml:space="preserve">(3) Ne pas ajouter de lignes dans ce tableau, ni changer les catégories de risque. Dans le cas où une catégorie de risque est testée à plusieurs reprises, pour les scénarios intégrés et pour les autres risques, </v>
      </c>
      <c r="L56" s="429" t="s">
        <v>747</v>
      </c>
      <c r="U56" s="429" t="s">
        <v>748</v>
      </c>
    </row>
    <row r="57" spans="1:28" ht="15" thickBot="1" x14ac:dyDescent="0.35">
      <c r="B57" s="227" t="str">
        <f>IF(Lang,L57,U57)</f>
        <v xml:space="preserve">    utiliser la section présentant les [Autres risques].</v>
      </c>
      <c r="L57" s="429" t="s">
        <v>749</v>
      </c>
      <c r="U57" s="429" t="s">
        <v>750</v>
      </c>
    </row>
  </sheetData>
  <sheetProtection algorithmName="SHA-512" hashValue="STsdu4Ezv+sPGPIVVYfsF1AeRrdrMcsSSDo5eKeOt7/Jny7t4Bmi3SoH9DE+yRGepU+xSktmwPphMC0Qo0BZNA==" saltValue="R91blVC/1KsTYqW4WEfH1w==" spinCount="100000" sheet="1" objects="1" scenarios="1" formatColumns="0" formatRows="0"/>
  <mergeCells count="3">
    <mergeCell ref="G1:I1"/>
    <mergeCell ref="Q1:S1"/>
    <mergeCell ref="Z1:AB1"/>
  </mergeCells>
  <dataValidations count="2">
    <dataValidation type="list" allowBlank="1" showInputMessage="1" showErrorMessage="1" sqref="V29:W51 M29:N51" xr:uid="{00000000-0002-0000-0D00-000000000000}">
      <formula1>$O$1:$O$3</formula1>
    </dataValidation>
    <dataValidation type="list" allowBlank="1" showInputMessage="1" showErrorMessage="1" sqref="C29:C51" xr:uid="{00000000-0002-0000-0D00-000001000000}">
      <formula1>$AD$1:$AD$4</formula1>
    </dataValidation>
  </dataValidations>
  <pageMargins left="0.70866141732283505" right="0.70866141732283505" top="0.74803149606299202" bottom="0.74803149606299202" header="0.31496062992126" footer="0.31496062992126"/>
  <pageSetup scale="47" orientation="portrait" r:id="rId1"/>
  <headerFooter>
    <oddFooter>&amp;LAutorité des marchés financiers&amp;CTest de sensibilité - Québec&amp;R&amp;P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771A1-E089-4F02-AA73-96B679CDED43}">
  <sheetPr codeName="Feuil15">
    <tabColor theme="0" tint="-0.34986419263283181"/>
  </sheetPr>
  <dimension ref="B1:AL64"/>
  <sheetViews>
    <sheetView zoomScale="85" zoomScaleNormal="85" workbookViewId="0">
      <selection activeCell="B11" sqref="B11"/>
    </sheetView>
  </sheetViews>
  <sheetFormatPr baseColWidth="10" defaultColWidth="11.44140625" defaultRowHeight="14.4" x14ac:dyDescent="0.3"/>
  <cols>
    <col min="1" max="1" width="2.33203125" customWidth="1"/>
    <col min="2" max="2" width="36.33203125" bestFit="1" customWidth="1"/>
    <col min="3" max="3" width="21.6640625" customWidth="1"/>
    <col min="4" max="4" width="20" customWidth="1"/>
    <col min="5" max="5" width="20.88671875" customWidth="1"/>
    <col min="6" max="6" width="20" customWidth="1"/>
    <col min="7" max="9" width="20.88671875" customWidth="1"/>
    <col min="10" max="10" width="20" customWidth="1"/>
    <col min="11" max="11" width="20.88671875" customWidth="1"/>
    <col min="12" max="12" width="2.6640625" customWidth="1"/>
    <col min="13" max="13" width="3.33203125" customWidth="1"/>
    <col min="14" max="14" width="5.6640625" style="262" customWidth="1"/>
    <col min="15" max="15" width="121.33203125" hidden="1" customWidth="1"/>
    <col min="16" max="16" width="15.44140625" hidden="1" customWidth="1"/>
    <col min="17" max="23" width="10.88671875" hidden="1" customWidth="1"/>
    <col min="24" max="24" width="15.88671875" hidden="1" customWidth="1"/>
    <col min="25" max="25" width="11.44140625" hidden="1" customWidth="1"/>
    <col min="26" max="26" width="119.109375" hidden="1" customWidth="1"/>
    <col min="27" max="27" width="15.44140625" hidden="1" customWidth="1"/>
    <col min="28" max="35" width="10.88671875" hidden="1" customWidth="1"/>
    <col min="36" max="36" width="11.44140625" hidden="1" customWidth="1"/>
    <col min="37" max="37" width="24.88671875" hidden="1" customWidth="1"/>
    <col min="38" max="38" width="0" style="262" hidden="1" customWidth="1"/>
  </cols>
  <sheetData>
    <row r="1" spans="2:37" x14ac:dyDescent="0.3">
      <c r="B1" s="526"/>
      <c r="C1" s="526"/>
      <c r="D1" s="1"/>
      <c r="F1" s="1"/>
      <c r="J1" s="1"/>
      <c r="O1" s="526"/>
      <c r="P1" s="526"/>
      <c r="Q1" s="1"/>
      <c r="S1" s="1"/>
      <c r="Z1" s="526"/>
      <c r="AA1" s="526"/>
      <c r="AB1" s="1"/>
      <c r="AD1" s="1"/>
      <c r="AH1" s="1"/>
      <c r="AK1" t="s">
        <v>684</v>
      </c>
    </row>
    <row r="2" spans="2:37" x14ac:dyDescent="0.3">
      <c r="AK2" t="s">
        <v>685</v>
      </c>
    </row>
    <row r="3" spans="2:37" x14ac:dyDescent="0.3">
      <c r="B3" s="2" t="str">
        <f>IF(Lang,O3,Z3)</f>
        <v>Comparaison des scénarios défavorables avec ceux du rapport précédent</v>
      </c>
      <c r="C3" s="2"/>
      <c r="O3" s="2" t="s">
        <v>751</v>
      </c>
      <c r="P3" s="2"/>
      <c r="Z3" s="2" t="s">
        <v>752</v>
      </c>
      <c r="AA3" s="2"/>
      <c r="AK3" t="s">
        <v>702</v>
      </c>
    </row>
    <row r="4" spans="2:37" ht="15" thickBot="1" x14ac:dyDescent="0.35">
      <c r="AK4" t="s">
        <v>705</v>
      </c>
    </row>
    <row r="5" spans="2:37" ht="53.25" customHeight="1" thickBot="1" x14ac:dyDescent="0.35">
      <c r="D5" s="853" t="str">
        <f>IF(Lang,Q5,AB5)</f>
        <v>Impact sur le ratio ESCAP total (2)
(en %)</v>
      </c>
      <c r="E5" s="854"/>
      <c r="F5" s="853" t="str">
        <f>IF(Lang,S5,AD5)</f>
        <v>Impact sur le ratio ESCAP de base(2)
(en %)</v>
      </c>
      <c r="G5" s="854"/>
      <c r="H5" s="853" t="str">
        <f>IF(Lang,U5,AF5)</f>
        <v>Impact sur les capitaux propres (2)
(en '000' $)</v>
      </c>
      <c r="I5" s="854"/>
      <c r="J5" s="853" t="str">
        <f>IF(Lang,W5,AH5)</f>
        <v>Année d'occurrence de l'impact maximal (2)</v>
      </c>
      <c r="K5" s="854"/>
      <c r="Q5" s="853" t="s">
        <v>753</v>
      </c>
      <c r="R5" s="854"/>
      <c r="S5" s="853" t="s">
        <v>754</v>
      </c>
      <c r="T5" s="854"/>
      <c r="U5" s="855" t="s">
        <v>755</v>
      </c>
      <c r="V5" s="856"/>
      <c r="W5" s="853" t="s">
        <v>756</v>
      </c>
      <c r="X5" s="854"/>
      <c r="AB5" s="853" t="s">
        <v>757</v>
      </c>
      <c r="AC5" s="854"/>
      <c r="AD5" s="853" t="s">
        <v>758</v>
      </c>
      <c r="AE5" s="854"/>
      <c r="AF5" s="855" t="s">
        <v>759</v>
      </c>
      <c r="AG5" s="856"/>
      <c r="AH5" s="853" t="s">
        <v>760</v>
      </c>
      <c r="AI5" s="854"/>
    </row>
    <row r="6" spans="2:37" ht="28.8" x14ac:dyDescent="0.3">
      <c r="B6" s="520" t="str">
        <f>IF(Lang,O6,Z6)</f>
        <v>Description du scénario défavorable (1)</v>
      </c>
      <c r="C6" s="520" t="str">
        <f>IF(Lang,P6,AA6)</f>
        <v>Choisir le type de scénario</v>
      </c>
      <c r="D6" s="520" t="str">
        <f>IF(Lang,Q6,AB6)</f>
        <v>ESF au
2024/12/31</v>
      </c>
      <c r="E6" s="520" t="str">
        <f>IF(Lang,R6,AC6)</f>
        <v>ESF au
2023/12/31</v>
      </c>
      <c r="F6" s="520" t="str">
        <f>IF(Lang,S6,AD6)</f>
        <v>ESF au
2024/12/31</v>
      </c>
      <c r="G6" s="520" t="str">
        <f>IF(Lang,T6,AE6)</f>
        <v>ESF au
2023/12/31</v>
      </c>
      <c r="H6" s="520" t="str">
        <f>IF(Lang,U6,AF6)</f>
        <v>ESF au
2024/12/31</v>
      </c>
      <c r="I6" s="520" t="str">
        <f>IF(Lang,V6,AG6)</f>
        <v>ESF au
2023/12/31</v>
      </c>
      <c r="J6" s="520" t="str">
        <f>IF(Lang,W6,AH6)</f>
        <v>ESF au
2024/12/31</v>
      </c>
      <c r="K6" s="165" t="str">
        <f>IF(Lang,X6,AI6)</f>
        <v>ESF au
2023/12/31</v>
      </c>
      <c r="O6" s="520" t="s">
        <v>761</v>
      </c>
      <c r="P6" s="520" t="s">
        <v>762</v>
      </c>
      <c r="Q6" s="538" t="s">
        <v>763</v>
      </c>
      <c r="R6" s="538" t="s">
        <v>764</v>
      </c>
      <c r="S6" s="538" t="s">
        <v>763</v>
      </c>
      <c r="T6" s="538" t="s">
        <v>764</v>
      </c>
      <c r="U6" s="538" t="s">
        <v>763</v>
      </c>
      <c r="V6" s="538" t="s">
        <v>764</v>
      </c>
      <c r="W6" s="538" t="s">
        <v>763</v>
      </c>
      <c r="X6" s="538" t="s">
        <v>764</v>
      </c>
      <c r="Z6" s="520" t="s">
        <v>765</v>
      </c>
      <c r="AA6" s="520" t="s">
        <v>766</v>
      </c>
      <c r="AB6" s="538" t="s">
        <v>767</v>
      </c>
      <c r="AC6" s="538" t="s">
        <v>768</v>
      </c>
      <c r="AD6" s="538" t="s">
        <v>767</v>
      </c>
      <c r="AE6" s="538" t="s">
        <v>768</v>
      </c>
      <c r="AF6" s="538" t="s">
        <v>767</v>
      </c>
      <c r="AG6" s="538" t="s">
        <v>768</v>
      </c>
      <c r="AH6" s="538" t="s">
        <v>767</v>
      </c>
      <c r="AI6" s="164" t="s">
        <v>768</v>
      </c>
    </row>
    <row r="7" spans="2:37" ht="15" thickBot="1" x14ac:dyDescent="0.35">
      <c r="B7" s="521" t="s">
        <v>62</v>
      </c>
      <c r="C7" s="522" t="s">
        <v>769</v>
      </c>
      <c r="D7" s="168" t="s">
        <v>63</v>
      </c>
      <c r="E7" s="168" t="s">
        <v>66</v>
      </c>
      <c r="F7" s="168" t="s">
        <v>770</v>
      </c>
      <c r="G7" s="168" t="s">
        <v>704</v>
      </c>
      <c r="H7" s="169" t="s">
        <v>771</v>
      </c>
      <c r="I7" s="169" t="s">
        <v>772</v>
      </c>
      <c r="J7" s="169" t="s">
        <v>773</v>
      </c>
      <c r="K7" s="169" t="s">
        <v>774</v>
      </c>
      <c r="M7" s="3" t="s">
        <v>27</v>
      </c>
      <c r="O7" s="521" t="s">
        <v>62</v>
      </c>
      <c r="P7" s="522" t="s">
        <v>769</v>
      </c>
      <c r="Q7" s="168" t="s">
        <v>63</v>
      </c>
      <c r="R7" s="168" t="s">
        <v>66</v>
      </c>
      <c r="S7" s="168" t="s">
        <v>770</v>
      </c>
      <c r="T7" s="168" t="s">
        <v>704</v>
      </c>
      <c r="U7" s="169" t="s">
        <v>771</v>
      </c>
      <c r="V7" s="169" t="s">
        <v>772</v>
      </c>
      <c r="W7" s="169" t="s">
        <v>773</v>
      </c>
      <c r="X7" s="169" t="s">
        <v>774</v>
      </c>
      <c r="Z7" s="521" t="s">
        <v>62</v>
      </c>
      <c r="AA7" s="522" t="s">
        <v>769</v>
      </c>
      <c r="AB7" s="168" t="s">
        <v>63</v>
      </c>
      <c r="AC7" s="168" t="s">
        <v>66</v>
      </c>
      <c r="AD7" s="168" t="s">
        <v>770</v>
      </c>
      <c r="AE7" s="168" t="s">
        <v>704</v>
      </c>
      <c r="AF7" s="169" t="s">
        <v>771</v>
      </c>
      <c r="AG7" s="169" t="s">
        <v>772</v>
      </c>
      <c r="AH7" s="169" t="s">
        <v>773</v>
      </c>
      <c r="AI7" s="169" t="s">
        <v>774</v>
      </c>
    </row>
    <row r="8" spans="2:37" ht="15" thickBot="1" x14ac:dyDescent="0.35">
      <c r="B8" s="635" t="str">
        <f>IF(ESF_scn1!D2="","",ESF_scn1!D2)</f>
        <v/>
      </c>
      <c r="C8" s="523" t="s">
        <v>685</v>
      </c>
      <c r="D8" s="636"/>
      <c r="E8" s="636"/>
      <c r="F8" s="636"/>
      <c r="G8" s="636"/>
      <c r="H8" s="637"/>
      <c r="I8" s="507"/>
      <c r="J8" s="637"/>
      <c r="K8" s="507"/>
      <c r="M8" s="54" t="s">
        <v>524</v>
      </c>
      <c r="O8" s="638" t="str">
        <f>IF(ESF_scn1!Q2="","",ESF_scn1!Q2)</f>
        <v/>
      </c>
      <c r="P8" s="523" t="s">
        <v>706</v>
      </c>
      <c r="Q8" s="639"/>
      <c r="R8" s="639"/>
      <c r="S8" s="639"/>
      <c r="T8" s="639"/>
      <c r="U8" s="639"/>
      <c r="V8" s="639"/>
      <c r="W8" s="640"/>
      <c r="X8" s="540"/>
      <c r="Z8" s="638" t="str">
        <f>IF(ESF_scn1!AB2="","",ESF_scn1!AB2)</f>
        <v>Description of adverse scenario #1:</v>
      </c>
      <c r="AA8" s="523" t="s">
        <v>706</v>
      </c>
      <c r="AB8" s="639"/>
      <c r="AC8" s="639"/>
      <c r="AD8" s="639"/>
      <c r="AE8" s="639"/>
      <c r="AF8" s="639"/>
      <c r="AG8" s="641"/>
      <c r="AH8" s="539"/>
      <c r="AI8" s="540"/>
    </row>
    <row r="9" spans="2:37" ht="15" thickBot="1" x14ac:dyDescent="0.35">
      <c r="B9" s="635" t="str">
        <f>IF(ESF_scn2!D2="","",ESF_scn2!D2)</f>
        <v/>
      </c>
      <c r="C9" s="524" t="s">
        <v>685</v>
      </c>
      <c r="D9" s="642"/>
      <c r="E9" s="642"/>
      <c r="F9" s="642"/>
      <c r="G9" s="642"/>
      <c r="H9" s="643"/>
      <c r="I9" s="508"/>
      <c r="J9" s="643"/>
      <c r="K9" s="508"/>
      <c r="M9" s="54" t="s">
        <v>527</v>
      </c>
      <c r="O9" s="638" t="str">
        <f>IF(ESF_scn2!Q2="","",ESF_scn2!Q2)</f>
        <v/>
      </c>
      <c r="P9" s="524" t="s">
        <v>706</v>
      </c>
      <c r="Q9" s="644"/>
      <c r="R9" s="644"/>
      <c r="S9" s="644"/>
      <c r="T9" s="644"/>
      <c r="U9" s="644"/>
      <c r="V9" s="644"/>
      <c r="W9" s="645"/>
      <c r="X9" s="542"/>
      <c r="Z9" s="638" t="str">
        <f>IF(ESF_scn2!AB2="","",ESF_scn2!AB2)</f>
        <v>Description of adverse scenario #2:</v>
      </c>
      <c r="AA9" s="524" t="s">
        <v>706</v>
      </c>
      <c r="AB9" s="644"/>
      <c r="AC9" s="644"/>
      <c r="AD9" s="644"/>
      <c r="AE9" s="644"/>
      <c r="AF9" s="644"/>
      <c r="AG9" s="646"/>
      <c r="AH9" s="541"/>
      <c r="AI9" s="542"/>
    </row>
    <row r="10" spans="2:37" ht="15" thickBot="1" x14ac:dyDescent="0.35">
      <c r="B10" s="635" t="str">
        <f>IF(ESF_scn3!D2="","",ESF_scn3!D2)</f>
        <v/>
      </c>
      <c r="C10" s="525" t="s">
        <v>702</v>
      </c>
      <c r="D10" s="642"/>
      <c r="E10" s="642"/>
      <c r="F10" s="642"/>
      <c r="G10" s="642"/>
      <c r="H10" s="643"/>
      <c r="I10" s="508"/>
      <c r="J10" s="643"/>
      <c r="K10" s="508"/>
      <c r="M10" s="54" t="s">
        <v>535</v>
      </c>
      <c r="O10" s="638" t="str">
        <f>IF(ESF_scn3!Q2="","",ESF_scn3!Q2)</f>
        <v/>
      </c>
      <c r="P10" s="525" t="s">
        <v>728</v>
      </c>
      <c r="Q10" s="644"/>
      <c r="R10" s="644"/>
      <c r="S10" s="644"/>
      <c r="T10" s="644"/>
      <c r="U10" s="644"/>
      <c r="V10" s="644"/>
      <c r="W10" s="645"/>
      <c r="X10" s="542"/>
      <c r="Z10" s="638" t="str">
        <f>IF(ESF_scn3!AB2="","",ESF_scn3!AB2)</f>
        <v>Description of adverse scenario #3:</v>
      </c>
      <c r="AA10" s="525" t="s">
        <v>728</v>
      </c>
      <c r="AB10" s="644"/>
      <c r="AC10" s="644"/>
      <c r="AD10" s="644"/>
      <c r="AE10" s="644"/>
      <c r="AF10" s="644"/>
      <c r="AG10" s="646"/>
      <c r="AH10" s="541"/>
      <c r="AI10" s="542"/>
    </row>
    <row r="11" spans="2:37" x14ac:dyDescent="0.3">
      <c r="B11" s="647" t="str">
        <f t="shared" ref="B11:B57" si="0">IF(Lang,O11,Z11)</f>
        <v>[Scénario défavorable #4]</v>
      </c>
      <c r="C11" s="647" t="s">
        <v>775</v>
      </c>
      <c r="D11" s="636"/>
      <c r="E11" s="636"/>
      <c r="F11" s="636"/>
      <c r="G11" s="636"/>
      <c r="H11" s="637"/>
      <c r="I11" s="507"/>
      <c r="J11" s="637"/>
      <c r="K11" s="507"/>
      <c r="M11" s="54" t="s">
        <v>776</v>
      </c>
      <c r="O11" s="648" t="s">
        <v>777</v>
      </c>
      <c r="P11" s="648" t="s">
        <v>775</v>
      </c>
      <c r="Q11" s="639"/>
      <c r="R11" s="639"/>
      <c r="S11" s="639"/>
      <c r="T11" s="639"/>
      <c r="U11" s="639"/>
      <c r="V11" s="639"/>
      <c r="W11" s="640"/>
      <c r="X11" s="540"/>
      <c r="Z11" s="648" t="s">
        <v>778</v>
      </c>
      <c r="AA11" s="648" t="s">
        <v>775</v>
      </c>
      <c r="AB11" s="639"/>
      <c r="AC11" s="639"/>
      <c r="AD11" s="639"/>
      <c r="AE11" s="639"/>
      <c r="AF11" s="639"/>
      <c r="AG11" s="641"/>
      <c r="AH11" s="539"/>
      <c r="AI11" s="540"/>
    </row>
    <row r="12" spans="2:37" x14ac:dyDescent="0.3">
      <c r="B12" s="649" t="str">
        <f t="shared" si="0"/>
        <v>[Scénario défavorable #5]</v>
      </c>
      <c r="C12" s="649" t="s">
        <v>775</v>
      </c>
      <c r="D12" s="642"/>
      <c r="E12" s="642"/>
      <c r="F12" s="642"/>
      <c r="G12" s="642"/>
      <c r="H12" s="643"/>
      <c r="I12" s="508"/>
      <c r="J12" s="643"/>
      <c r="K12" s="508"/>
      <c r="M12" s="54" t="s">
        <v>779</v>
      </c>
      <c r="O12" s="650" t="s">
        <v>780</v>
      </c>
      <c r="P12" s="650" t="s">
        <v>775</v>
      </c>
      <c r="Q12" s="644"/>
      <c r="R12" s="644"/>
      <c r="S12" s="644"/>
      <c r="T12" s="644"/>
      <c r="U12" s="644"/>
      <c r="V12" s="644"/>
      <c r="W12" s="645"/>
      <c r="X12" s="542"/>
      <c r="Z12" s="650" t="s">
        <v>781</v>
      </c>
      <c r="AA12" s="650" t="s">
        <v>775</v>
      </c>
      <c r="AB12" s="644"/>
      <c r="AC12" s="644"/>
      <c r="AD12" s="644"/>
      <c r="AE12" s="644"/>
      <c r="AF12" s="644"/>
      <c r="AG12" s="646"/>
      <c r="AH12" s="541"/>
      <c r="AI12" s="542"/>
    </row>
    <row r="13" spans="2:37" x14ac:dyDescent="0.3">
      <c r="B13" s="649" t="str">
        <f t="shared" si="0"/>
        <v>[Scénario défavorable #6]</v>
      </c>
      <c r="C13" s="649" t="s">
        <v>775</v>
      </c>
      <c r="D13" s="642"/>
      <c r="E13" s="642"/>
      <c r="F13" s="642"/>
      <c r="G13" s="642"/>
      <c r="H13" s="643"/>
      <c r="I13" s="508"/>
      <c r="J13" s="643"/>
      <c r="K13" s="508"/>
      <c r="M13" s="54" t="s">
        <v>538</v>
      </c>
      <c r="O13" s="650" t="s">
        <v>782</v>
      </c>
      <c r="P13" s="650" t="s">
        <v>775</v>
      </c>
      <c r="Q13" s="644"/>
      <c r="R13" s="644"/>
      <c r="S13" s="644"/>
      <c r="T13" s="644"/>
      <c r="U13" s="644"/>
      <c r="V13" s="644"/>
      <c r="W13" s="645"/>
      <c r="X13" s="542"/>
      <c r="Z13" s="650" t="s">
        <v>783</v>
      </c>
      <c r="AA13" s="650" t="s">
        <v>775</v>
      </c>
      <c r="AB13" s="644"/>
      <c r="AC13" s="644"/>
      <c r="AD13" s="644"/>
      <c r="AE13" s="644"/>
      <c r="AF13" s="644"/>
      <c r="AG13" s="646"/>
      <c r="AH13" s="541"/>
      <c r="AI13" s="542"/>
    </row>
    <row r="14" spans="2:37" x14ac:dyDescent="0.3">
      <c r="B14" s="649" t="str">
        <f t="shared" si="0"/>
        <v>[Scénario défavorable #7]</v>
      </c>
      <c r="C14" s="649" t="s">
        <v>775</v>
      </c>
      <c r="D14" s="642"/>
      <c r="E14" s="642"/>
      <c r="F14" s="642"/>
      <c r="G14" s="642"/>
      <c r="H14" s="643"/>
      <c r="I14" s="508"/>
      <c r="J14" s="643"/>
      <c r="K14" s="508"/>
      <c r="M14" s="54" t="s">
        <v>541</v>
      </c>
      <c r="O14" s="650" t="s">
        <v>784</v>
      </c>
      <c r="P14" s="650" t="s">
        <v>775</v>
      </c>
      <c r="Q14" s="644"/>
      <c r="R14" s="644"/>
      <c r="S14" s="644"/>
      <c r="T14" s="644"/>
      <c r="U14" s="644"/>
      <c r="V14" s="644"/>
      <c r="W14" s="645"/>
      <c r="X14" s="542"/>
      <c r="Z14" s="650" t="s">
        <v>785</v>
      </c>
      <c r="AA14" s="650" t="s">
        <v>775</v>
      </c>
      <c r="AB14" s="644"/>
      <c r="AC14" s="644"/>
      <c r="AD14" s="644"/>
      <c r="AE14" s="644"/>
      <c r="AF14" s="644"/>
      <c r="AG14" s="646"/>
      <c r="AH14" s="541"/>
      <c r="AI14" s="542"/>
    </row>
    <row r="15" spans="2:37" x14ac:dyDescent="0.3">
      <c r="B15" s="649" t="str">
        <f t="shared" si="0"/>
        <v>[Scénario défavorable #8]</v>
      </c>
      <c r="C15" s="649" t="s">
        <v>775</v>
      </c>
      <c r="D15" s="642"/>
      <c r="E15" s="642"/>
      <c r="F15" s="642"/>
      <c r="G15" s="642"/>
      <c r="H15" s="643"/>
      <c r="I15" s="508"/>
      <c r="J15" s="643"/>
      <c r="K15" s="508"/>
      <c r="M15" s="54" t="s">
        <v>718</v>
      </c>
      <c r="O15" s="650" t="s">
        <v>786</v>
      </c>
      <c r="P15" s="650" t="s">
        <v>775</v>
      </c>
      <c r="Q15" s="644"/>
      <c r="R15" s="644"/>
      <c r="S15" s="644"/>
      <c r="T15" s="644"/>
      <c r="U15" s="644"/>
      <c r="V15" s="644"/>
      <c r="W15" s="645"/>
      <c r="X15" s="542"/>
      <c r="Z15" s="650" t="s">
        <v>787</v>
      </c>
      <c r="AA15" s="650" t="s">
        <v>775</v>
      </c>
      <c r="AB15" s="644"/>
      <c r="AC15" s="644"/>
      <c r="AD15" s="644"/>
      <c r="AE15" s="644"/>
      <c r="AF15" s="644"/>
      <c r="AG15" s="646"/>
      <c r="AH15" s="541"/>
      <c r="AI15" s="542"/>
    </row>
    <row r="16" spans="2:37" x14ac:dyDescent="0.3">
      <c r="B16" s="649" t="str">
        <f t="shared" si="0"/>
        <v>[Scénario défavorable #9]</v>
      </c>
      <c r="C16" s="649" t="s">
        <v>775</v>
      </c>
      <c r="D16" s="642"/>
      <c r="E16" s="642"/>
      <c r="F16" s="642"/>
      <c r="G16" s="642"/>
      <c r="H16" s="643"/>
      <c r="I16" s="508"/>
      <c r="J16" s="643"/>
      <c r="K16" s="508"/>
      <c r="M16" s="54" t="s">
        <v>721</v>
      </c>
      <c r="O16" s="650" t="s">
        <v>788</v>
      </c>
      <c r="P16" s="650" t="s">
        <v>775</v>
      </c>
      <c r="Q16" s="644"/>
      <c r="R16" s="644"/>
      <c r="S16" s="644"/>
      <c r="T16" s="644"/>
      <c r="U16" s="644"/>
      <c r="V16" s="644"/>
      <c r="W16" s="645"/>
      <c r="X16" s="542"/>
      <c r="Z16" s="651" t="s">
        <v>789</v>
      </c>
      <c r="AA16" s="650" t="s">
        <v>775</v>
      </c>
      <c r="AB16" s="644"/>
      <c r="AC16" s="644"/>
      <c r="AD16" s="644"/>
      <c r="AE16" s="644"/>
      <c r="AF16" s="644"/>
      <c r="AG16" s="646"/>
      <c r="AH16" s="541"/>
      <c r="AI16" s="542"/>
    </row>
    <row r="17" spans="2:35" x14ac:dyDescent="0.3">
      <c r="B17" s="649" t="str">
        <f t="shared" si="0"/>
        <v>[Scénario défavorable #10]</v>
      </c>
      <c r="C17" s="649" t="s">
        <v>775</v>
      </c>
      <c r="D17" s="642"/>
      <c r="E17" s="642"/>
      <c r="F17" s="642"/>
      <c r="G17" s="642"/>
      <c r="H17" s="643"/>
      <c r="I17" s="508"/>
      <c r="J17" s="643"/>
      <c r="K17" s="508"/>
      <c r="M17" s="54" t="s">
        <v>790</v>
      </c>
      <c r="O17" s="650" t="s">
        <v>791</v>
      </c>
      <c r="P17" s="650" t="s">
        <v>775</v>
      </c>
      <c r="Q17" s="644"/>
      <c r="R17" s="644"/>
      <c r="S17" s="644"/>
      <c r="T17" s="644"/>
      <c r="U17" s="644"/>
      <c r="V17" s="644"/>
      <c r="W17" s="645"/>
      <c r="X17" s="542"/>
      <c r="Z17" s="651" t="s">
        <v>792</v>
      </c>
      <c r="AA17" s="650" t="s">
        <v>775</v>
      </c>
      <c r="AB17" s="644"/>
      <c r="AC17" s="644"/>
      <c r="AD17" s="644"/>
      <c r="AE17" s="644"/>
      <c r="AF17" s="644"/>
      <c r="AG17" s="646"/>
      <c r="AH17" s="541"/>
      <c r="AI17" s="542"/>
    </row>
    <row r="18" spans="2:35" x14ac:dyDescent="0.3">
      <c r="B18" s="649" t="str">
        <f t="shared" si="0"/>
        <v>[Scénario défavorable #11]</v>
      </c>
      <c r="C18" s="649" t="s">
        <v>775</v>
      </c>
      <c r="D18" s="642"/>
      <c r="E18" s="642"/>
      <c r="F18" s="642"/>
      <c r="G18" s="642"/>
      <c r="H18" s="643"/>
      <c r="I18" s="508"/>
      <c r="J18" s="643"/>
      <c r="K18" s="508"/>
      <c r="M18" s="54" t="s">
        <v>232</v>
      </c>
      <c r="O18" s="650" t="s">
        <v>793</v>
      </c>
      <c r="P18" s="650" t="s">
        <v>775</v>
      </c>
      <c r="Q18" s="644"/>
      <c r="R18" s="644"/>
      <c r="S18" s="644"/>
      <c r="T18" s="644"/>
      <c r="U18" s="644"/>
      <c r="V18" s="644"/>
      <c r="W18" s="645"/>
      <c r="X18" s="542"/>
      <c r="Z18" s="651" t="s">
        <v>794</v>
      </c>
      <c r="AA18" s="650" t="s">
        <v>775</v>
      </c>
      <c r="AB18" s="644"/>
      <c r="AC18" s="644"/>
      <c r="AD18" s="644"/>
      <c r="AE18" s="644"/>
      <c r="AF18" s="644"/>
      <c r="AG18" s="646"/>
      <c r="AH18" s="541"/>
      <c r="AI18" s="542"/>
    </row>
    <row r="19" spans="2:35" x14ac:dyDescent="0.3">
      <c r="B19" s="649" t="str">
        <f t="shared" si="0"/>
        <v>[Scénario défavorable #12]</v>
      </c>
      <c r="C19" s="649" t="s">
        <v>775</v>
      </c>
      <c r="D19" s="642"/>
      <c r="E19" s="642"/>
      <c r="F19" s="642"/>
      <c r="G19" s="642"/>
      <c r="H19" s="643"/>
      <c r="I19" s="508"/>
      <c r="J19" s="643"/>
      <c r="K19" s="508"/>
      <c r="M19" s="54" t="s">
        <v>235</v>
      </c>
      <c r="O19" s="650" t="s">
        <v>795</v>
      </c>
      <c r="P19" s="650" t="s">
        <v>775</v>
      </c>
      <c r="Q19" s="644"/>
      <c r="R19" s="644"/>
      <c r="S19" s="644"/>
      <c r="T19" s="644"/>
      <c r="U19" s="644"/>
      <c r="V19" s="644"/>
      <c r="W19" s="645"/>
      <c r="X19" s="542"/>
      <c r="Z19" s="651" t="s">
        <v>796</v>
      </c>
      <c r="AA19" s="650" t="s">
        <v>775</v>
      </c>
      <c r="AB19" s="644"/>
      <c r="AC19" s="644"/>
      <c r="AD19" s="644"/>
      <c r="AE19" s="644"/>
      <c r="AF19" s="644"/>
      <c r="AG19" s="646"/>
      <c r="AH19" s="541"/>
      <c r="AI19" s="542"/>
    </row>
    <row r="20" spans="2:35" x14ac:dyDescent="0.3">
      <c r="B20" s="649" t="str">
        <f t="shared" si="0"/>
        <v>[Scénario défavorable #13]</v>
      </c>
      <c r="C20" s="649" t="s">
        <v>775</v>
      </c>
      <c r="D20" s="642"/>
      <c r="E20" s="642"/>
      <c r="F20" s="642"/>
      <c r="G20" s="642"/>
      <c r="H20" s="643"/>
      <c r="I20" s="508"/>
      <c r="J20" s="643"/>
      <c r="K20" s="508"/>
      <c r="M20" s="54" t="s">
        <v>238</v>
      </c>
      <c r="O20" s="650" t="s">
        <v>797</v>
      </c>
      <c r="P20" s="650" t="s">
        <v>775</v>
      </c>
      <c r="Q20" s="644"/>
      <c r="R20" s="644"/>
      <c r="S20" s="644"/>
      <c r="T20" s="644"/>
      <c r="U20" s="644"/>
      <c r="V20" s="644"/>
      <c r="W20" s="645"/>
      <c r="X20" s="542"/>
      <c r="Z20" s="651" t="s">
        <v>798</v>
      </c>
      <c r="AA20" s="650" t="s">
        <v>775</v>
      </c>
      <c r="AB20" s="644"/>
      <c r="AC20" s="644"/>
      <c r="AD20" s="644"/>
      <c r="AE20" s="644"/>
      <c r="AF20" s="644"/>
      <c r="AG20" s="646"/>
      <c r="AH20" s="541"/>
      <c r="AI20" s="542"/>
    </row>
    <row r="21" spans="2:35" x14ac:dyDescent="0.3">
      <c r="B21" s="649" t="str">
        <f t="shared" si="0"/>
        <v>[Scénario défavorable #14]</v>
      </c>
      <c r="C21" s="649" t="s">
        <v>775</v>
      </c>
      <c r="D21" s="642"/>
      <c r="E21" s="642"/>
      <c r="F21" s="642"/>
      <c r="G21" s="642"/>
      <c r="H21" s="643"/>
      <c r="I21" s="508"/>
      <c r="J21" s="643"/>
      <c r="K21" s="508"/>
      <c r="M21" s="54" t="s">
        <v>241</v>
      </c>
      <c r="O21" s="650" t="s">
        <v>799</v>
      </c>
      <c r="P21" s="650" t="s">
        <v>775</v>
      </c>
      <c r="Q21" s="644"/>
      <c r="R21" s="644"/>
      <c r="S21" s="644"/>
      <c r="T21" s="644"/>
      <c r="U21" s="644"/>
      <c r="V21" s="644"/>
      <c r="W21" s="645"/>
      <c r="X21" s="542"/>
      <c r="Z21" s="651" t="s">
        <v>800</v>
      </c>
      <c r="AA21" s="650" t="s">
        <v>775</v>
      </c>
      <c r="AB21" s="644"/>
      <c r="AC21" s="644"/>
      <c r="AD21" s="644"/>
      <c r="AE21" s="644"/>
      <c r="AF21" s="644"/>
      <c r="AG21" s="646"/>
      <c r="AH21" s="541"/>
      <c r="AI21" s="542"/>
    </row>
    <row r="22" spans="2:35" x14ac:dyDescent="0.3">
      <c r="B22" s="649" t="str">
        <f t="shared" si="0"/>
        <v>[Scénario défavorable #15]</v>
      </c>
      <c r="C22" s="649" t="s">
        <v>775</v>
      </c>
      <c r="D22" s="642"/>
      <c r="E22" s="642"/>
      <c r="F22" s="642"/>
      <c r="G22" s="642"/>
      <c r="H22" s="643"/>
      <c r="I22" s="508"/>
      <c r="J22" s="643"/>
      <c r="K22" s="508"/>
      <c r="M22" s="54" t="s">
        <v>735</v>
      </c>
      <c r="O22" s="650" t="s">
        <v>801</v>
      </c>
      <c r="P22" s="650" t="s">
        <v>775</v>
      </c>
      <c r="Q22" s="644"/>
      <c r="R22" s="644"/>
      <c r="S22" s="644"/>
      <c r="T22" s="644"/>
      <c r="U22" s="644"/>
      <c r="V22" s="644"/>
      <c r="W22" s="645"/>
      <c r="X22" s="542"/>
      <c r="Z22" s="651" t="s">
        <v>802</v>
      </c>
      <c r="AA22" s="650" t="s">
        <v>775</v>
      </c>
      <c r="AB22" s="644"/>
      <c r="AC22" s="644"/>
      <c r="AD22" s="644"/>
      <c r="AE22" s="644"/>
      <c r="AF22" s="644"/>
      <c r="AG22" s="646"/>
      <c r="AH22" s="541"/>
      <c r="AI22" s="542"/>
    </row>
    <row r="23" spans="2:35" x14ac:dyDescent="0.3">
      <c r="B23" s="649" t="str">
        <f t="shared" si="0"/>
        <v>[Scénario défavorable #16]</v>
      </c>
      <c r="C23" s="649" t="s">
        <v>775</v>
      </c>
      <c r="D23" s="642"/>
      <c r="E23" s="642"/>
      <c r="F23" s="642"/>
      <c r="G23" s="642"/>
      <c r="H23" s="643"/>
      <c r="I23" s="508"/>
      <c r="J23" s="643"/>
      <c r="K23" s="508"/>
      <c r="M23" s="54" t="s">
        <v>736</v>
      </c>
      <c r="O23" s="650" t="s">
        <v>803</v>
      </c>
      <c r="P23" s="650" t="s">
        <v>775</v>
      </c>
      <c r="Q23" s="644"/>
      <c r="R23" s="644"/>
      <c r="S23" s="644"/>
      <c r="T23" s="644"/>
      <c r="U23" s="644"/>
      <c r="V23" s="644"/>
      <c r="W23" s="645"/>
      <c r="X23" s="542"/>
      <c r="Z23" s="651" t="s">
        <v>804</v>
      </c>
      <c r="AA23" s="650" t="s">
        <v>775</v>
      </c>
      <c r="AB23" s="644"/>
      <c r="AC23" s="644"/>
      <c r="AD23" s="644"/>
      <c r="AE23" s="644"/>
      <c r="AF23" s="644"/>
      <c r="AG23" s="646"/>
      <c r="AH23" s="541"/>
      <c r="AI23" s="542"/>
    </row>
    <row r="24" spans="2:35" x14ac:dyDescent="0.3">
      <c r="B24" s="649" t="str">
        <f t="shared" si="0"/>
        <v>[Scénario défavorable #17]</v>
      </c>
      <c r="C24" s="649" t="s">
        <v>775</v>
      </c>
      <c r="D24" s="642"/>
      <c r="E24" s="642"/>
      <c r="F24" s="642"/>
      <c r="G24" s="642"/>
      <c r="H24" s="643"/>
      <c r="I24" s="508"/>
      <c r="J24" s="643"/>
      <c r="K24" s="508"/>
      <c r="M24" s="54" t="s">
        <v>737</v>
      </c>
      <c r="O24" s="650" t="s">
        <v>805</v>
      </c>
      <c r="P24" s="650" t="s">
        <v>775</v>
      </c>
      <c r="Q24" s="644"/>
      <c r="R24" s="644"/>
      <c r="S24" s="644"/>
      <c r="T24" s="644"/>
      <c r="U24" s="644"/>
      <c r="V24" s="644"/>
      <c r="W24" s="645"/>
      <c r="X24" s="542"/>
      <c r="Z24" s="651" t="s">
        <v>806</v>
      </c>
      <c r="AA24" s="650" t="s">
        <v>775</v>
      </c>
      <c r="AB24" s="644"/>
      <c r="AC24" s="644"/>
      <c r="AD24" s="644"/>
      <c r="AE24" s="644"/>
      <c r="AF24" s="644"/>
      <c r="AG24" s="646"/>
      <c r="AH24" s="541"/>
      <c r="AI24" s="542"/>
    </row>
    <row r="25" spans="2:35" x14ac:dyDescent="0.3">
      <c r="B25" s="649" t="str">
        <f t="shared" si="0"/>
        <v>[Scénario défavorable #18]</v>
      </c>
      <c r="C25" s="649" t="s">
        <v>775</v>
      </c>
      <c r="D25" s="642"/>
      <c r="E25" s="642"/>
      <c r="F25" s="642"/>
      <c r="G25" s="642"/>
      <c r="H25" s="643"/>
      <c r="I25" s="508"/>
      <c r="J25" s="643"/>
      <c r="K25" s="508"/>
      <c r="M25" s="54" t="s">
        <v>738</v>
      </c>
      <c r="O25" s="650" t="s">
        <v>807</v>
      </c>
      <c r="P25" s="650" t="s">
        <v>775</v>
      </c>
      <c r="Q25" s="644"/>
      <c r="R25" s="644"/>
      <c r="S25" s="644"/>
      <c r="T25" s="644"/>
      <c r="U25" s="644"/>
      <c r="V25" s="644"/>
      <c r="W25" s="645"/>
      <c r="X25" s="542"/>
      <c r="Z25" s="651" t="s">
        <v>808</v>
      </c>
      <c r="AA25" s="650" t="s">
        <v>775</v>
      </c>
      <c r="AB25" s="644"/>
      <c r="AC25" s="644"/>
      <c r="AD25" s="644"/>
      <c r="AE25" s="644"/>
      <c r="AF25" s="644"/>
      <c r="AG25" s="646"/>
      <c r="AH25" s="541"/>
      <c r="AI25" s="542"/>
    </row>
    <row r="26" spans="2:35" x14ac:dyDescent="0.3">
      <c r="B26" s="649" t="str">
        <f t="shared" si="0"/>
        <v>[Scénario défavorable #19]</v>
      </c>
      <c r="C26" s="649" t="s">
        <v>775</v>
      </c>
      <c r="D26" s="642"/>
      <c r="E26" s="642"/>
      <c r="F26" s="642"/>
      <c r="G26" s="642"/>
      <c r="H26" s="643"/>
      <c r="I26" s="508"/>
      <c r="J26" s="643"/>
      <c r="K26" s="508"/>
      <c r="M26" s="54" t="s">
        <v>244</v>
      </c>
      <c r="O26" s="650" t="s">
        <v>809</v>
      </c>
      <c r="P26" s="650" t="s">
        <v>775</v>
      </c>
      <c r="Q26" s="644"/>
      <c r="R26" s="644"/>
      <c r="S26" s="644"/>
      <c r="T26" s="644"/>
      <c r="U26" s="644"/>
      <c r="V26" s="644"/>
      <c r="W26" s="645"/>
      <c r="X26" s="542"/>
      <c r="Z26" s="651" t="s">
        <v>810</v>
      </c>
      <c r="AA26" s="650" t="s">
        <v>775</v>
      </c>
      <c r="AB26" s="644"/>
      <c r="AC26" s="644"/>
      <c r="AD26" s="644"/>
      <c r="AE26" s="644"/>
      <c r="AF26" s="644"/>
      <c r="AG26" s="646"/>
      <c r="AH26" s="541"/>
      <c r="AI26" s="542"/>
    </row>
    <row r="27" spans="2:35" x14ac:dyDescent="0.3">
      <c r="B27" s="649" t="str">
        <f t="shared" si="0"/>
        <v>[Scénario défavorable #20]</v>
      </c>
      <c r="C27" s="649" t="s">
        <v>775</v>
      </c>
      <c r="D27" s="642"/>
      <c r="E27" s="642"/>
      <c r="F27" s="642"/>
      <c r="G27" s="642"/>
      <c r="H27" s="643"/>
      <c r="I27" s="508"/>
      <c r="J27" s="643"/>
      <c r="K27" s="508"/>
      <c r="M27" s="54" t="s">
        <v>739</v>
      </c>
      <c r="O27" s="650" t="s">
        <v>811</v>
      </c>
      <c r="P27" s="650" t="s">
        <v>775</v>
      </c>
      <c r="Q27" s="644"/>
      <c r="R27" s="644"/>
      <c r="S27" s="644"/>
      <c r="T27" s="644"/>
      <c r="U27" s="644"/>
      <c r="V27" s="644"/>
      <c r="W27" s="645"/>
      <c r="X27" s="542"/>
      <c r="Z27" s="651" t="s">
        <v>812</v>
      </c>
      <c r="AA27" s="650" t="s">
        <v>775</v>
      </c>
      <c r="AB27" s="644"/>
      <c r="AC27" s="644"/>
      <c r="AD27" s="644"/>
      <c r="AE27" s="644"/>
      <c r="AF27" s="644"/>
      <c r="AG27" s="646"/>
      <c r="AH27" s="541"/>
      <c r="AI27" s="542"/>
    </row>
    <row r="28" spans="2:35" x14ac:dyDescent="0.3">
      <c r="B28" s="649" t="str">
        <f t="shared" si="0"/>
        <v>[Scénario défavorable #21]</v>
      </c>
      <c r="C28" s="649" t="s">
        <v>775</v>
      </c>
      <c r="D28" s="642"/>
      <c r="E28" s="642"/>
      <c r="F28" s="642"/>
      <c r="G28" s="642"/>
      <c r="H28" s="643"/>
      <c r="I28" s="508"/>
      <c r="J28" s="643"/>
      <c r="K28" s="508"/>
      <c r="M28" s="54" t="s">
        <v>548</v>
      </c>
      <c r="O28" s="650" t="s">
        <v>813</v>
      </c>
      <c r="P28" s="650" t="s">
        <v>775</v>
      </c>
      <c r="Q28" s="644"/>
      <c r="R28" s="644"/>
      <c r="S28" s="644"/>
      <c r="T28" s="644"/>
      <c r="U28" s="644"/>
      <c r="V28" s="644"/>
      <c r="W28" s="645"/>
      <c r="X28" s="542"/>
      <c r="Z28" s="651" t="s">
        <v>814</v>
      </c>
      <c r="AA28" s="650" t="s">
        <v>775</v>
      </c>
      <c r="AB28" s="644"/>
      <c r="AC28" s="644"/>
      <c r="AD28" s="644"/>
      <c r="AE28" s="644"/>
      <c r="AF28" s="644"/>
      <c r="AG28" s="646"/>
      <c r="AH28" s="541"/>
      <c r="AI28" s="542"/>
    </row>
    <row r="29" spans="2:35" x14ac:dyDescent="0.3">
      <c r="B29" s="649" t="str">
        <f t="shared" si="0"/>
        <v>[Scénario défavorable #22]</v>
      </c>
      <c r="C29" s="649" t="s">
        <v>775</v>
      </c>
      <c r="D29" s="642"/>
      <c r="E29" s="642"/>
      <c r="F29" s="642"/>
      <c r="G29" s="642"/>
      <c r="H29" s="643"/>
      <c r="I29" s="508"/>
      <c r="J29" s="643"/>
      <c r="K29" s="508"/>
      <c r="M29" s="54" t="s">
        <v>258</v>
      </c>
      <c r="O29" s="650" t="s">
        <v>815</v>
      </c>
      <c r="P29" s="650" t="s">
        <v>775</v>
      </c>
      <c r="Q29" s="644"/>
      <c r="R29" s="644"/>
      <c r="S29" s="644"/>
      <c r="T29" s="644"/>
      <c r="U29" s="644"/>
      <c r="V29" s="644"/>
      <c r="W29" s="645"/>
      <c r="X29" s="542"/>
      <c r="Z29" s="651" t="s">
        <v>816</v>
      </c>
      <c r="AA29" s="650" t="s">
        <v>775</v>
      </c>
      <c r="AB29" s="644"/>
      <c r="AC29" s="644"/>
      <c r="AD29" s="644"/>
      <c r="AE29" s="644"/>
      <c r="AF29" s="644"/>
      <c r="AG29" s="646"/>
      <c r="AH29" s="541"/>
      <c r="AI29" s="542"/>
    </row>
    <row r="30" spans="2:35" x14ac:dyDescent="0.3">
      <c r="B30" s="649" t="str">
        <f t="shared" si="0"/>
        <v>[Scénario défavorable #23]</v>
      </c>
      <c r="C30" s="649" t="s">
        <v>775</v>
      </c>
      <c r="D30" s="642"/>
      <c r="E30" s="642"/>
      <c r="F30" s="642"/>
      <c r="G30" s="642"/>
      <c r="H30" s="643"/>
      <c r="I30" s="508"/>
      <c r="J30" s="643"/>
      <c r="K30" s="508"/>
      <c r="M30" s="54" t="s">
        <v>255</v>
      </c>
      <c r="O30" s="650" t="s">
        <v>817</v>
      </c>
      <c r="P30" s="650" t="s">
        <v>775</v>
      </c>
      <c r="Q30" s="644"/>
      <c r="R30" s="644"/>
      <c r="S30" s="644"/>
      <c r="T30" s="644"/>
      <c r="U30" s="644"/>
      <c r="V30" s="644"/>
      <c r="W30" s="645"/>
      <c r="X30" s="542"/>
      <c r="Z30" s="651" t="s">
        <v>818</v>
      </c>
      <c r="AA30" s="650" t="s">
        <v>775</v>
      </c>
      <c r="AB30" s="644"/>
      <c r="AC30" s="644"/>
      <c r="AD30" s="644"/>
      <c r="AE30" s="644"/>
      <c r="AF30" s="644"/>
      <c r="AG30" s="646"/>
      <c r="AH30" s="541"/>
      <c r="AI30" s="542"/>
    </row>
    <row r="31" spans="2:35" x14ac:dyDescent="0.3">
      <c r="B31" s="649" t="str">
        <f t="shared" si="0"/>
        <v>[Scénario défavorable #24]</v>
      </c>
      <c r="C31" s="649" t="s">
        <v>775</v>
      </c>
      <c r="D31" s="642"/>
      <c r="E31" s="642"/>
      <c r="F31" s="642"/>
      <c r="G31" s="642"/>
      <c r="H31" s="643"/>
      <c r="I31" s="508"/>
      <c r="J31" s="643"/>
      <c r="K31" s="508"/>
      <c r="M31" s="54" t="s">
        <v>261</v>
      </c>
      <c r="O31" s="650" t="s">
        <v>819</v>
      </c>
      <c r="P31" s="650" t="s">
        <v>775</v>
      </c>
      <c r="Q31" s="644"/>
      <c r="R31" s="644"/>
      <c r="S31" s="644"/>
      <c r="T31" s="644"/>
      <c r="U31" s="644"/>
      <c r="V31" s="644"/>
      <c r="W31" s="645"/>
      <c r="X31" s="542"/>
      <c r="Z31" s="651" t="s">
        <v>820</v>
      </c>
      <c r="AA31" s="650" t="s">
        <v>775</v>
      </c>
      <c r="AB31" s="644"/>
      <c r="AC31" s="644"/>
      <c r="AD31" s="644"/>
      <c r="AE31" s="644"/>
      <c r="AF31" s="644"/>
      <c r="AG31" s="646"/>
      <c r="AH31" s="541"/>
      <c r="AI31" s="542"/>
    </row>
    <row r="32" spans="2:35" x14ac:dyDescent="0.3">
      <c r="B32" s="649" t="str">
        <f t="shared" si="0"/>
        <v>[Scénario défavorable #25]</v>
      </c>
      <c r="C32" s="649" t="s">
        <v>775</v>
      </c>
      <c r="D32" s="642"/>
      <c r="E32" s="642"/>
      <c r="F32" s="642"/>
      <c r="G32" s="642"/>
      <c r="H32" s="643"/>
      <c r="I32" s="508"/>
      <c r="J32" s="643"/>
      <c r="K32" s="508"/>
      <c r="M32" s="54" t="s">
        <v>267</v>
      </c>
      <c r="O32" s="650" t="s">
        <v>821</v>
      </c>
      <c r="P32" s="650" t="s">
        <v>775</v>
      </c>
      <c r="Q32" s="644"/>
      <c r="R32" s="644"/>
      <c r="S32" s="644"/>
      <c r="T32" s="644"/>
      <c r="U32" s="644"/>
      <c r="V32" s="644"/>
      <c r="W32" s="645"/>
      <c r="X32" s="542"/>
      <c r="Z32" s="651" t="s">
        <v>822</v>
      </c>
      <c r="AA32" s="650" t="s">
        <v>775</v>
      </c>
      <c r="AB32" s="644"/>
      <c r="AC32" s="644"/>
      <c r="AD32" s="644"/>
      <c r="AE32" s="644"/>
      <c r="AF32" s="644"/>
      <c r="AG32" s="646"/>
      <c r="AH32" s="541"/>
      <c r="AI32" s="542"/>
    </row>
    <row r="33" spans="2:35" x14ac:dyDescent="0.3">
      <c r="B33" s="649" t="str">
        <f t="shared" si="0"/>
        <v>[Scénario défavorable #26]</v>
      </c>
      <c r="C33" s="649" t="s">
        <v>775</v>
      </c>
      <c r="D33" s="642"/>
      <c r="E33" s="642"/>
      <c r="F33" s="642"/>
      <c r="G33" s="642"/>
      <c r="H33" s="643"/>
      <c r="I33" s="508"/>
      <c r="J33" s="643"/>
      <c r="K33" s="508"/>
      <c r="M33" s="54" t="s">
        <v>301</v>
      </c>
      <c r="O33" s="650" t="s">
        <v>823</v>
      </c>
      <c r="P33" s="650" t="s">
        <v>775</v>
      </c>
      <c r="Q33" s="644"/>
      <c r="R33" s="644"/>
      <c r="S33" s="644"/>
      <c r="T33" s="644"/>
      <c r="U33" s="644"/>
      <c r="V33" s="644"/>
      <c r="W33" s="645"/>
      <c r="X33" s="542"/>
      <c r="Z33" s="651" t="s">
        <v>824</v>
      </c>
      <c r="AA33" s="650" t="s">
        <v>775</v>
      </c>
      <c r="AB33" s="644"/>
      <c r="AC33" s="644"/>
      <c r="AD33" s="644"/>
      <c r="AE33" s="644"/>
      <c r="AF33" s="644"/>
      <c r="AG33" s="646"/>
      <c r="AH33" s="541"/>
      <c r="AI33" s="542"/>
    </row>
    <row r="34" spans="2:35" x14ac:dyDescent="0.3">
      <c r="B34" s="649" t="str">
        <f t="shared" si="0"/>
        <v>[Scénario défavorable #27]</v>
      </c>
      <c r="C34" s="649" t="s">
        <v>775</v>
      </c>
      <c r="D34" s="642"/>
      <c r="E34" s="642"/>
      <c r="F34" s="642"/>
      <c r="G34" s="642"/>
      <c r="H34" s="643"/>
      <c r="I34" s="508"/>
      <c r="J34" s="643"/>
      <c r="K34" s="508"/>
      <c r="M34" s="54" t="s">
        <v>561</v>
      </c>
      <c r="O34" s="650" t="s">
        <v>825</v>
      </c>
      <c r="P34" s="650" t="s">
        <v>775</v>
      </c>
      <c r="Q34" s="644"/>
      <c r="R34" s="644"/>
      <c r="S34" s="644"/>
      <c r="T34" s="644"/>
      <c r="U34" s="644"/>
      <c r="V34" s="644"/>
      <c r="W34" s="645"/>
      <c r="X34" s="542"/>
      <c r="Z34" s="651" t="s">
        <v>826</v>
      </c>
      <c r="AA34" s="650" t="s">
        <v>775</v>
      </c>
      <c r="AB34" s="644"/>
      <c r="AC34" s="644"/>
      <c r="AD34" s="644"/>
      <c r="AE34" s="644"/>
      <c r="AF34" s="644"/>
      <c r="AG34" s="646"/>
      <c r="AH34" s="541"/>
      <c r="AI34" s="542"/>
    </row>
    <row r="35" spans="2:35" x14ac:dyDescent="0.3">
      <c r="B35" s="649" t="str">
        <f t="shared" si="0"/>
        <v>[Scénario défavorable #28]</v>
      </c>
      <c r="C35" s="649" t="s">
        <v>775</v>
      </c>
      <c r="D35" s="642"/>
      <c r="E35" s="642"/>
      <c r="F35" s="642"/>
      <c r="G35" s="642"/>
      <c r="H35" s="643"/>
      <c r="I35" s="508"/>
      <c r="J35" s="643"/>
      <c r="K35" s="508"/>
      <c r="M35" s="54" t="s">
        <v>564</v>
      </c>
      <c r="O35" s="650" t="s">
        <v>827</v>
      </c>
      <c r="P35" s="650" t="s">
        <v>775</v>
      </c>
      <c r="Q35" s="644"/>
      <c r="R35" s="644"/>
      <c r="S35" s="644"/>
      <c r="T35" s="644"/>
      <c r="U35" s="644"/>
      <c r="V35" s="644"/>
      <c r="W35" s="645"/>
      <c r="X35" s="542"/>
      <c r="Z35" s="651" t="s">
        <v>828</v>
      </c>
      <c r="AA35" s="650" t="s">
        <v>775</v>
      </c>
      <c r="AB35" s="644"/>
      <c r="AC35" s="644"/>
      <c r="AD35" s="644"/>
      <c r="AE35" s="644"/>
      <c r="AF35" s="644"/>
      <c r="AG35" s="646"/>
      <c r="AH35" s="541"/>
      <c r="AI35" s="542"/>
    </row>
    <row r="36" spans="2:35" x14ac:dyDescent="0.3">
      <c r="B36" s="649" t="str">
        <f t="shared" si="0"/>
        <v>[Scénario défavorable #29]</v>
      </c>
      <c r="C36" s="649" t="s">
        <v>775</v>
      </c>
      <c r="D36" s="642"/>
      <c r="E36" s="642"/>
      <c r="F36" s="642"/>
      <c r="G36" s="642"/>
      <c r="H36" s="643"/>
      <c r="I36" s="508"/>
      <c r="J36" s="643"/>
      <c r="K36" s="508"/>
      <c r="M36" s="54" t="s">
        <v>270</v>
      </c>
      <c r="O36" s="650" t="s">
        <v>829</v>
      </c>
      <c r="P36" s="650" t="s">
        <v>775</v>
      </c>
      <c r="Q36" s="644"/>
      <c r="R36" s="644"/>
      <c r="S36" s="644"/>
      <c r="T36" s="644"/>
      <c r="U36" s="644"/>
      <c r="V36" s="644"/>
      <c r="W36" s="645"/>
      <c r="X36" s="542"/>
      <c r="Z36" s="651" t="s">
        <v>830</v>
      </c>
      <c r="AA36" s="650" t="s">
        <v>775</v>
      </c>
      <c r="AB36" s="644"/>
      <c r="AC36" s="644"/>
      <c r="AD36" s="644"/>
      <c r="AE36" s="644"/>
      <c r="AF36" s="644"/>
      <c r="AG36" s="646"/>
      <c r="AH36" s="541"/>
      <c r="AI36" s="542"/>
    </row>
    <row r="37" spans="2:35" x14ac:dyDescent="0.3">
      <c r="B37" s="649" t="str">
        <f t="shared" si="0"/>
        <v>[Scénario défavorable #30]</v>
      </c>
      <c r="C37" s="649" t="s">
        <v>775</v>
      </c>
      <c r="D37" s="642"/>
      <c r="E37" s="642"/>
      <c r="F37" s="642"/>
      <c r="G37" s="642"/>
      <c r="H37" s="643"/>
      <c r="I37" s="508"/>
      <c r="J37" s="643"/>
      <c r="K37" s="508"/>
      <c r="M37" s="54" t="s">
        <v>740</v>
      </c>
      <c r="O37" s="650" t="s">
        <v>831</v>
      </c>
      <c r="P37" s="650" t="s">
        <v>775</v>
      </c>
      <c r="Q37" s="644"/>
      <c r="R37" s="644"/>
      <c r="S37" s="644"/>
      <c r="T37" s="644"/>
      <c r="U37" s="644"/>
      <c r="V37" s="644"/>
      <c r="W37" s="645"/>
      <c r="X37" s="542"/>
      <c r="Z37" s="651" t="s">
        <v>832</v>
      </c>
      <c r="AA37" s="650" t="s">
        <v>775</v>
      </c>
      <c r="AB37" s="644"/>
      <c r="AC37" s="644"/>
      <c r="AD37" s="644"/>
      <c r="AE37" s="644"/>
      <c r="AF37" s="644"/>
      <c r="AG37" s="646"/>
      <c r="AH37" s="541"/>
      <c r="AI37" s="542"/>
    </row>
    <row r="38" spans="2:35" x14ac:dyDescent="0.3">
      <c r="B38" s="649" t="str">
        <f t="shared" si="0"/>
        <v>[Scénario défavorable #31]</v>
      </c>
      <c r="C38" s="649" t="s">
        <v>775</v>
      </c>
      <c r="D38" s="642"/>
      <c r="E38" s="642"/>
      <c r="F38" s="642"/>
      <c r="G38" s="642"/>
      <c r="H38" s="643"/>
      <c r="I38" s="508"/>
      <c r="J38" s="643"/>
      <c r="K38" s="508"/>
      <c r="M38" s="54" t="s">
        <v>569</v>
      </c>
      <c r="O38" s="650" t="s">
        <v>833</v>
      </c>
      <c r="P38" s="650" t="s">
        <v>775</v>
      </c>
      <c r="Q38" s="644"/>
      <c r="R38" s="644"/>
      <c r="S38" s="644"/>
      <c r="T38" s="644"/>
      <c r="U38" s="644"/>
      <c r="V38" s="644"/>
      <c r="W38" s="645"/>
      <c r="X38" s="542"/>
      <c r="Z38" s="651" t="s">
        <v>834</v>
      </c>
      <c r="AA38" s="650" t="s">
        <v>775</v>
      </c>
      <c r="AB38" s="644"/>
      <c r="AC38" s="644"/>
      <c r="AD38" s="644"/>
      <c r="AE38" s="644"/>
      <c r="AF38" s="644"/>
      <c r="AG38" s="646"/>
      <c r="AH38" s="541"/>
      <c r="AI38" s="542"/>
    </row>
    <row r="39" spans="2:35" x14ac:dyDescent="0.3">
      <c r="B39" s="649" t="str">
        <f t="shared" si="0"/>
        <v>[Scénario défavorable #32]</v>
      </c>
      <c r="C39" s="649" t="s">
        <v>775</v>
      </c>
      <c r="D39" s="642"/>
      <c r="E39" s="642"/>
      <c r="F39" s="642"/>
      <c r="G39" s="642"/>
      <c r="H39" s="643"/>
      <c r="I39" s="508"/>
      <c r="J39" s="643"/>
      <c r="K39" s="508"/>
      <c r="M39" s="54" t="s">
        <v>572</v>
      </c>
      <c r="O39" s="650" t="s">
        <v>835</v>
      </c>
      <c r="P39" s="650" t="s">
        <v>775</v>
      </c>
      <c r="Q39" s="644"/>
      <c r="R39" s="644"/>
      <c r="S39" s="644"/>
      <c r="T39" s="644"/>
      <c r="U39" s="644"/>
      <c r="V39" s="644"/>
      <c r="W39" s="645"/>
      <c r="X39" s="542"/>
      <c r="Z39" s="651" t="s">
        <v>836</v>
      </c>
      <c r="AA39" s="650" t="s">
        <v>775</v>
      </c>
      <c r="AB39" s="644"/>
      <c r="AC39" s="644"/>
      <c r="AD39" s="644"/>
      <c r="AE39" s="644"/>
      <c r="AF39" s="644"/>
      <c r="AG39" s="646"/>
      <c r="AH39" s="541"/>
      <c r="AI39" s="542"/>
    </row>
    <row r="40" spans="2:35" x14ac:dyDescent="0.3">
      <c r="B40" s="649" t="str">
        <f t="shared" si="0"/>
        <v>[Scénario défavorable #33]</v>
      </c>
      <c r="C40" s="649" t="s">
        <v>775</v>
      </c>
      <c r="D40" s="642"/>
      <c r="E40" s="642"/>
      <c r="F40" s="642"/>
      <c r="G40" s="642"/>
      <c r="H40" s="643"/>
      <c r="I40" s="508"/>
      <c r="J40" s="643"/>
      <c r="K40" s="508"/>
      <c r="M40" s="54" t="s">
        <v>575</v>
      </c>
      <c r="O40" s="650" t="s">
        <v>837</v>
      </c>
      <c r="P40" s="650" t="s">
        <v>775</v>
      </c>
      <c r="Q40" s="644"/>
      <c r="R40" s="644"/>
      <c r="S40" s="644"/>
      <c r="T40" s="644"/>
      <c r="U40" s="644"/>
      <c r="V40" s="644"/>
      <c r="W40" s="645"/>
      <c r="X40" s="542"/>
      <c r="Z40" s="651" t="s">
        <v>838</v>
      </c>
      <c r="AA40" s="650" t="s">
        <v>775</v>
      </c>
      <c r="AB40" s="644"/>
      <c r="AC40" s="644"/>
      <c r="AD40" s="644"/>
      <c r="AE40" s="644"/>
      <c r="AF40" s="644"/>
      <c r="AG40" s="646"/>
      <c r="AH40" s="541"/>
      <c r="AI40" s="542"/>
    </row>
    <row r="41" spans="2:35" x14ac:dyDescent="0.3">
      <c r="B41" s="649" t="str">
        <f t="shared" si="0"/>
        <v>[Scénario défavorable #34]</v>
      </c>
      <c r="C41" s="649" t="s">
        <v>775</v>
      </c>
      <c r="D41" s="642"/>
      <c r="E41" s="642"/>
      <c r="F41" s="642"/>
      <c r="G41" s="642"/>
      <c r="H41" s="643"/>
      <c r="I41" s="508"/>
      <c r="J41" s="643"/>
      <c r="K41" s="508"/>
      <c r="M41" s="54" t="s">
        <v>576</v>
      </c>
      <c r="O41" s="650" t="s">
        <v>839</v>
      </c>
      <c r="P41" s="650" t="s">
        <v>775</v>
      </c>
      <c r="Q41" s="644"/>
      <c r="R41" s="644"/>
      <c r="S41" s="644"/>
      <c r="T41" s="644"/>
      <c r="U41" s="644"/>
      <c r="V41" s="644"/>
      <c r="W41" s="645"/>
      <c r="X41" s="542"/>
      <c r="Z41" s="651" t="s">
        <v>840</v>
      </c>
      <c r="AA41" s="650" t="s">
        <v>775</v>
      </c>
      <c r="AB41" s="644"/>
      <c r="AC41" s="644"/>
      <c r="AD41" s="644"/>
      <c r="AE41" s="644"/>
      <c r="AF41" s="644"/>
      <c r="AG41" s="646"/>
      <c r="AH41" s="541"/>
      <c r="AI41" s="542"/>
    </row>
    <row r="42" spans="2:35" x14ac:dyDescent="0.3">
      <c r="B42" s="649" t="str">
        <f t="shared" si="0"/>
        <v>[Scénario défavorable #35]</v>
      </c>
      <c r="C42" s="649" t="s">
        <v>775</v>
      </c>
      <c r="D42" s="642"/>
      <c r="E42" s="642"/>
      <c r="F42" s="642"/>
      <c r="G42" s="642"/>
      <c r="H42" s="643"/>
      <c r="I42" s="508"/>
      <c r="J42" s="643"/>
      <c r="K42" s="508"/>
      <c r="M42" s="54" t="s">
        <v>579</v>
      </c>
      <c r="O42" s="650" t="s">
        <v>841</v>
      </c>
      <c r="P42" s="650" t="s">
        <v>775</v>
      </c>
      <c r="Q42" s="644"/>
      <c r="R42" s="644"/>
      <c r="S42" s="644"/>
      <c r="T42" s="644"/>
      <c r="U42" s="644"/>
      <c r="V42" s="644"/>
      <c r="W42" s="645"/>
      <c r="X42" s="542"/>
      <c r="Z42" s="651" t="s">
        <v>842</v>
      </c>
      <c r="AA42" s="650" t="s">
        <v>775</v>
      </c>
      <c r="AB42" s="644"/>
      <c r="AC42" s="644"/>
      <c r="AD42" s="644"/>
      <c r="AE42" s="644"/>
      <c r="AF42" s="644"/>
      <c r="AG42" s="646"/>
      <c r="AH42" s="541"/>
      <c r="AI42" s="542"/>
    </row>
    <row r="43" spans="2:35" x14ac:dyDescent="0.3">
      <c r="B43" s="649" t="str">
        <f t="shared" si="0"/>
        <v>[Scénario défavorable #36]</v>
      </c>
      <c r="C43" s="649" t="s">
        <v>775</v>
      </c>
      <c r="D43" s="642"/>
      <c r="E43" s="642"/>
      <c r="F43" s="642"/>
      <c r="G43" s="642"/>
      <c r="H43" s="643"/>
      <c r="I43" s="508"/>
      <c r="J43" s="643"/>
      <c r="K43" s="508"/>
      <c r="M43" s="54" t="s">
        <v>582</v>
      </c>
      <c r="O43" s="650" t="s">
        <v>843</v>
      </c>
      <c r="P43" s="650" t="s">
        <v>775</v>
      </c>
      <c r="Q43" s="644"/>
      <c r="R43" s="644"/>
      <c r="S43" s="644"/>
      <c r="T43" s="644"/>
      <c r="U43" s="644"/>
      <c r="V43" s="644"/>
      <c r="W43" s="645"/>
      <c r="X43" s="542"/>
      <c r="Z43" s="651" t="s">
        <v>844</v>
      </c>
      <c r="AA43" s="650" t="s">
        <v>775</v>
      </c>
      <c r="AB43" s="644"/>
      <c r="AC43" s="644"/>
      <c r="AD43" s="644"/>
      <c r="AE43" s="644"/>
      <c r="AF43" s="644"/>
      <c r="AG43" s="646"/>
      <c r="AH43" s="541"/>
      <c r="AI43" s="542"/>
    </row>
    <row r="44" spans="2:35" x14ac:dyDescent="0.3">
      <c r="B44" s="649" t="str">
        <f t="shared" si="0"/>
        <v>[Scénario défavorable #37]</v>
      </c>
      <c r="C44" s="649" t="s">
        <v>775</v>
      </c>
      <c r="D44" s="642"/>
      <c r="E44" s="642"/>
      <c r="F44" s="642"/>
      <c r="G44" s="642"/>
      <c r="H44" s="643"/>
      <c r="I44" s="508"/>
      <c r="J44" s="643"/>
      <c r="K44" s="508"/>
      <c r="M44" s="54" t="s">
        <v>585</v>
      </c>
      <c r="O44" s="650" t="s">
        <v>845</v>
      </c>
      <c r="P44" s="650" t="s">
        <v>775</v>
      </c>
      <c r="Q44" s="644"/>
      <c r="R44" s="644"/>
      <c r="S44" s="644"/>
      <c r="T44" s="644"/>
      <c r="U44" s="644"/>
      <c r="V44" s="644"/>
      <c r="W44" s="645"/>
      <c r="X44" s="542"/>
      <c r="Z44" s="651" t="s">
        <v>846</v>
      </c>
      <c r="AA44" s="650" t="s">
        <v>775</v>
      </c>
      <c r="AB44" s="644"/>
      <c r="AC44" s="644"/>
      <c r="AD44" s="644"/>
      <c r="AE44" s="644"/>
      <c r="AF44" s="644"/>
      <c r="AG44" s="646"/>
      <c r="AH44" s="541"/>
      <c r="AI44" s="542"/>
    </row>
    <row r="45" spans="2:35" x14ac:dyDescent="0.3">
      <c r="B45" s="649" t="str">
        <f t="shared" si="0"/>
        <v>[Scénario défavorable #38]</v>
      </c>
      <c r="C45" s="649" t="s">
        <v>775</v>
      </c>
      <c r="D45" s="642"/>
      <c r="E45" s="642"/>
      <c r="F45" s="642"/>
      <c r="G45" s="642"/>
      <c r="H45" s="643"/>
      <c r="I45" s="508"/>
      <c r="J45" s="643"/>
      <c r="K45" s="508"/>
      <c r="M45" s="54" t="s">
        <v>730</v>
      </c>
      <c r="O45" s="650" t="s">
        <v>847</v>
      </c>
      <c r="P45" s="650" t="s">
        <v>775</v>
      </c>
      <c r="Q45" s="644"/>
      <c r="R45" s="644"/>
      <c r="S45" s="644"/>
      <c r="T45" s="644"/>
      <c r="U45" s="644"/>
      <c r="V45" s="644"/>
      <c r="W45" s="645"/>
      <c r="X45" s="542"/>
      <c r="Z45" s="651" t="s">
        <v>848</v>
      </c>
      <c r="AA45" s="650" t="s">
        <v>775</v>
      </c>
      <c r="AB45" s="644"/>
      <c r="AC45" s="644"/>
      <c r="AD45" s="644"/>
      <c r="AE45" s="644"/>
      <c r="AF45" s="644"/>
      <c r="AG45" s="646"/>
      <c r="AH45" s="541"/>
      <c r="AI45" s="542"/>
    </row>
    <row r="46" spans="2:35" x14ac:dyDescent="0.3">
      <c r="B46" s="649" t="str">
        <f t="shared" si="0"/>
        <v>[Scénario défavorable #39]</v>
      </c>
      <c r="C46" s="649" t="s">
        <v>775</v>
      </c>
      <c r="D46" s="642"/>
      <c r="E46" s="642"/>
      <c r="F46" s="642"/>
      <c r="G46" s="642"/>
      <c r="H46" s="643"/>
      <c r="I46" s="508"/>
      <c r="J46" s="643"/>
      <c r="K46" s="508"/>
      <c r="M46" s="54" t="s">
        <v>276</v>
      </c>
      <c r="O46" s="650" t="s">
        <v>849</v>
      </c>
      <c r="P46" s="650" t="s">
        <v>775</v>
      </c>
      <c r="Q46" s="644"/>
      <c r="R46" s="644"/>
      <c r="S46" s="644"/>
      <c r="T46" s="644"/>
      <c r="U46" s="644"/>
      <c r="V46" s="644"/>
      <c r="W46" s="645"/>
      <c r="X46" s="542"/>
      <c r="Z46" s="651" t="s">
        <v>850</v>
      </c>
      <c r="AA46" s="650" t="s">
        <v>775</v>
      </c>
      <c r="AB46" s="644"/>
      <c r="AC46" s="644"/>
      <c r="AD46" s="644"/>
      <c r="AE46" s="644"/>
      <c r="AF46" s="644"/>
      <c r="AG46" s="646"/>
      <c r="AH46" s="541"/>
      <c r="AI46" s="542"/>
    </row>
    <row r="47" spans="2:35" x14ac:dyDescent="0.3">
      <c r="B47" s="649" t="str">
        <f t="shared" si="0"/>
        <v>[Scénario défavorable #40]</v>
      </c>
      <c r="C47" s="649" t="s">
        <v>775</v>
      </c>
      <c r="D47" s="642"/>
      <c r="E47" s="642"/>
      <c r="F47" s="642"/>
      <c r="G47" s="642"/>
      <c r="H47" s="643"/>
      <c r="I47" s="508"/>
      <c r="J47" s="643"/>
      <c r="K47" s="508"/>
      <c r="M47" s="54" t="s">
        <v>731</v>
      </c>
      <c r="O47" s="650" t="s">
        <v>851</v>
      </c>
      <c r="P47" s="650" t="s">
        <v>775</v>
      </c>
      <c r="Q47" s="644"/>
      <c r="R47" s="644"/>
      <c r="S47" s="644"/>
      <c r="T47" s="644"/>
      <c r="U47" s="644"/>
      <c r="V47" s="644"/>
      <c r="W47" s="645"/>
      <c r="X47" s="542"/>
      <c r="Z47" s="651" t="s">
        <v>852</v>
      </c>
      <c r="AA47" s="650" t="s">
        <v>775</v>
      </c>
      <c r="AB47" s="644"/>
      <c r="AC47" s="644"/>
      <c r="AD47" s="644"/>
      <c r="AE47" s="644"/>
      <c r="AF47" s="644"/>
      <c r="AG47" s="646"/>
      <c r="AH47" s="541"/>
      <c r="AI47" s="542"/>
    </row>
    <row r="48" spans="2:35" x14ac:dyDescent="0.3">
      <c r="B48" s="649" t="str">
        <f t="shared" si="0"/>
        <v>[Scénario défavorable #41]</v>
      </c>
      <c r="C48" s="649" t="s">
        <v>775</v>
      </c>
      <c r="D48" s="642"/>
      <c r="E48" s="642"/>
      <c r="F48" s="642"/>
      <c r="G48" s="642"/>
      <c r="H48" s="643"/>
      <c r="I48" s="508"/>
      <c r="J48" s="643"/>
      <c r="K48" s="508"/>
      <c r="M48" s="54" t="s">
        <v>273</v>
      </c>
      <c r="O48" s="650" t="s">
        <v>853</v>
      </c>
      <c r="P48" s="650" t="s">
        <v>775</v>
      </c>
      <c r="Q48" s="644"/>
      <c r="R48" s="644"/>
      <c r="S48" s="644"/>
      <c r="T48" s="644"/>
      <c r="U48" s="644"/>
      <c r="V48" s="644"/>
      <c r="W48" s="645"/>
      <c r="X48" s="542"/>
      <c r="Z48" s="651" t="s">
        <v>854</v>
      </c>
      <c r="AA48" s="650" t="s">
        <v>775</v>
      </c>
      <c r="AB48" s="644"/>
      <c r="AC48" s="644"/>
      <c r="AD48" s="644"/>
      <c r="AE48" s="644"/>
      <c r="AF48" s="644"/>
      <c r="AG48" s="646"/>
      <c r="AH48" s="541"/>
      <c r="AI48" s="542"/>
    </row>
    <row r="49" spans="2:35" x14ac:dyDescent="0.3">
      <c r="B49" s="649" t="str">
        <f t="shared" si="0"/>
        <v>[Scénario défavorable #42]</v>
      </c>
      <c r="C49" s="649" t="s">
        <v>775</v>
      </c>
      <c r="D49" s="642"/>
      <c r="E49" s="642"/>
      <c r="F49" s="642"/>
      <c r="G49" s="642"/>
      <c r="H49" s="643"/>
      <c r="I49" s="508"/>
      <c r="J49" s="643"/>
      <c r="K49" s="508"/>
      <c r="M49" s="54" t="s">
        <v>591</v>
      </c>
      <c r="O49" s="650" t="s">
        <v>855</v>
      </c>
      <c r="P49" s="650" t="s">
        <v>775</v>
      </c>
      <c r="Q49" s="644"/>
      <c r="R49" s="644"/>
      <c r="S49" s="644"/>
      <c r="T49" s="644"/>
      <c r="U49" s="644"/>
      <c r="V49" s="644"/>
      <c r="W49" s="645"/>
      <c r="X49" s="542"/>
      <c r="Z49" s="651" t="s">
        <v>856</v>
      </c>
      <c r="AA49" s="650" t="s">
        <v>775</v>
      </c>
      <c r="AB49" s="644"/>
      <c r="AC49" s="644"/>
      <c r="AD49" s="644"/>
      <c r="AE49" s="644"/>
      <c r="AF49" s="644"/>
      <c r="AG49" s="646"/>
      <c r="AH49" s="541"/>
      <c r="AI49" s="542"/>
    </row>
    <row r="50" spans="2:35" x14ac:dyDescent="0.3">
      <c r="B50" s="649" t="str">
        <f t="shared" si="0"/>
        <v>[Scénario défavorable #43]</v>
      </c>
      <c r="C50" s="649" t="s">
        <v>775</v>
      </c>
      <c r="D50" s="642"/>
      <c r="E50" s="642"/>
      <c r="F50" s="642"/>
      <c r="G50" s="642"/>
      <c r="H50" s="643"/>
      <c r="I50" s="508"/>
      <c r="J50" s="643"/>
      <c r="K50" s="508"/>
      <c r="M50" s="54" t="s">
        <v>594</v>
      </c>
      <c r="O50" s="650" t="s">
        <v>857</v>
      </c>
      <c r="P50" s="650" t="s">
        <v>775</v>
      </c>
      <c r="Q50" s="644"/>
      <c r="R50" s="644"/>
      <c r="S50" s="644"/>
      <c r="T50" s="644"/>
      <c r="U50" s="644"/>
      <c r="V50" s="644"/>
      <c r="W50" s="645"/>
      <c r="X50" s="542"/>
      <c r="Z50" s="651" t="s">
        <v>858</v>
      </c>
      <c r="AA50" s="650" t="s">
        <v>775</v>
      </c>
      <c r="AB50" s="644"/>
      <c r="AC50" s="644"/>
      <c r="AD50" s="644"/>
      <c r="AE50" s="644"/>
      <c r="AF50" s="644"/>
      <c r="AG50" s="646"/>
      <c r="AH50" s="541"/>
      <c r="AI50" s="542"/>
    </row>
    <row r="51" spans="2:35" x14ac:dyDescent="0.3">
      <c r="B51" s="649" t="str">
        <f t="shared" si="0"/>
        <v>[Scénario défavorable #44]</v>
      </c>
      <c r="C51" s="649" t="s">
        <v>775</v>
      </c>
      <c r="D51" s="642"/>
      <c r="E51" s="642"/>
      <c r="F51" s="642"/>
      <c r="G51" s="642"/>
      <c r="H51" s="643"/>
      <c r="I51" s="508"/>
      <c r="J51" s="643"/>
      <c r="K51" s="508"/>
      <c r="M51" s="54" t="s">
        <v>597</v>
      </c>
      <c r="O51" s="650" t="s">
        <v>859</v>
      </c>
      <c r="P51" s="650" t="s">
        <v>775</v>
      </c>
      <c r="Q51" s="644"/>
      <c r="R51" s="644"/>
      <c r="S51" s="644"/>
      <c r="T51" s="644"/>
      <c r="U51" s="644"/>
      <c r="V51" s="644"/>
      <c r="W51" s="645"/>
      <c r="X51" s="542"/>
      <c r="Z51" s="651" t="s">
        <v>860</v>
      </c>
      <c r="AA51" s="650" t="s">
        <v>775</v>
      </c>
      <c r="AB51" s="644"/>
      <c r="AC51" s="644"/>
      <c r="AD51" s="644"/>
      <c r="AE51" s="644"/>
      <c r="AF51" s="644"/>
      <c r="AG51" s="646"/>
      <c r="AH51" s="541"/>
      <c r="AI51" s="542"/>
    </row>
    <row r="52" spans="2:35" x14ac:dyDescent="0.3">
      <c r="B52" s="649" t="str">
        <f t="shared" si="0"/>
        <v>[Scénario défavorable #45]</v>
      </c>
      <c r="C52" s="649" t="s">
        <v>775</v>
      </c>
      <c r="D52" s="642"/>
      <c r="E52" s="642"/>
      <c r="F52" s="642"/>
      <c r="G52" s="642"/>
      <c r="H52" s="643"/>
      <c r="I52" s="508"/>
      <c r="J52" s="643"/>
      <c r="K52" s="508"/>
      <c r="M52" s="54" t="s">
        <v>600</v>
      </c>
      <c r="O52" s="650" t="s">
        <v>861</v>
      </c>
      <c r="P52" s="650" t="s">
        <v>775</v>
      </c>
      <c r="Q52" s="644"/>
      <c r="R52" s="644"/>
      <c r="S52" s="644"/>
      <c r="T52" s="644"/>
      <c r="U52" s="644"/>
      <c r="V52" s="644"/>
      <c r="W52" s="645"/>
      <c r="X52" s="542"/>
      <c r="Z52" s="651" t="s">
        <v>862</v>
      </c>
      <c r="AA52" s="650" t="s">
        <v>775</v>
      </c>
      <c r="AB52" s="644"/>
      <c r="AC52" s="644"/>
      <c r="AD52" s="644"/>
      <c r="AE52" s="644"/>
      <c r="AF52" s="644"/>
      <c r="AG52" s="646"/>
      <c r="AH52" s="541"/>
      <c r="AI52" s="542"/>
    </row>
    <row r="53" spans="2:35" x14ac:dyDescent="0.3">
      <c r="B53" s="649" t="str">
        <f t="shared" si="0"/>
        <v>[Scénario défavorable #46]</v>
      </c>
      <c r="C53" s="649" t="s">
        <v>775</v>
      </c>
      <c r="D53" s="642"/>
      <c r="E53" s="642"/>
      <c r="F53" s="642"/>
      <c r="G53" s="642"/>
      <c r="H53" s="643"/>
      <c r="I53" s="508"/>
      <c r="J53" s="643"/>
      <c r="K53" s="508"/>
      <c r="M53" s="54" t="s">
        <v>681</v>
      </c>
      <c r="O53" s="650" t="s">
        <v>863</v>
      </c>
      <c r="P53" s="650" t="s">
        <v>775</v>
      </c>
      <c r="Q53" s="644"/>
      <c r="R53" s="644"/>
      <c r="S53" s="644"/>
      <c r="T53" s="644"/>
      <c r="U53" s="644"/>
      <c r="V53" s="644"/>
      <c r="W53" s="645"/>
      <c r="X53" s="542"/>
      <c r="Z53" s="651" t="s">
        <v>864</v>
      </c>
      <c r="AA53" s="650" t="s">
        <v>775</v>
      </c>
      <c r="AB53" s="644"/>
      <c r="AC53" s="644"/>
      <c r="AD53" s="644"/>
      <c r="AE53" s="644"/>
      <c r="AF53" s="644"/>
      <c r="AG53" s="646"/>
      <c r="AH53" s="541"/>
      <c r="AI53" s="542"/>
    </row>
    <row r="54" spans="2:35" x14ac:dyDescent="0.3">
      <c r="B54" s="649" t="str">
        <f t="shared" si="0"/>
        <v>[Scénario défavorable #47]</v>
      </c>
      <c r="C54" s="649" t="s">
        <v>775</v>
      </c>
      <c r="D54" s="642"/>
      <c r="E54" s="642"/>
      <c r="F54" s="642"/>
      <c r="G54" s="642"/>
      <c r="H54" s="643"/>
      <c r="I54" s="508"/>
      <c r="J54" s="643"/>
      <c r="K54" s="508"/>
      <c r="M54" s="54" t="s">
        <v>732</v>
      </c>
      <c r="O54" s="650" t="s">
        <v>865</v>
      </c>
      <c r="P54" s="650" t="s">
        <v>775</v>
      </c>
      <c r="Q54" s="644"/>
      <c r="R54" s="644"/>
      <c r="S54" s="644"/>
      <c r="T54" s="644"/>
      <c r="U54" s="644"/>
      <c r="V54" s="644"/>
      <c r="W54" s="645"/>
      <c r="X54" s="542"/>
      <c r="Z54" s="651" t="s">
        <v>866</v>
      </c>
      <c r="AA54" s="650" t="s">
        <v>775</v>
      </c>
      <c r="AB54" s="644"/>
      <c r="AC54" s="644"/>
      <c r="AD54" s="644"/>
      <c r="AE54" s="644"/>
      <c r="AF54" s="644"/>
      <c r="AG54" s="646"/>
      <c r="AH54" s="541"/>
      <c r="AI54" s="542"/>
    </row>
    <row r="55" spans="2:35" x14ac:dyDescent="0.3">
      <c r="B55" s="649" t="str">
        <f t="shared" si="0"/>
        <v>[Scénario défavorable #48]</v>
      </c>
      <c r="C55" s="649" t="s">
        <v>775</v>
      </c>
      <c r="D55" s="642"/>
      <c r="E55" s="642"/>
      <c r="F55" s="642"/>
      <c r="G55" s="642"/>
      <c r="H55" s="643"/>
      <c r="I55" s="508"/>
      <c r="J55" s="643"/>
      <c r="K55" s="508"/>
      <c r="M55" s="54" t="s">
        <v>867</v>
      </c>
      <c r="O55" s="650" t="s">
        <v>868</v>
      </c>
      <c r="P55" s="650" t="s">
        <v>775</v>
      </c>
      <c r="Q55" s="644"/>
      <c r="R55" s="644"/>
      <c r="S55" s="644"/>
      <c r="T55" s="644"/>
      <c r="U55" s="644"/>
      <c r="V55" s="644"/>
      <c r="W55" s="645"/>
      <c r="X55" s="542"/>
      <c r="Z55" s="651" t="s">
        <v>869</v>
      </c>
      <c r="AA55" s="650" t="s">
        <v>775</v>
      </c>
      <c r="AB55" s="644"/>
      <c r="AC55" s="644"/>
      <c r="AD55" s="644"/>
      <c r="AE55" s="644"/>
      <c r="AF55" s="644"/>
      <c r="AG55" s="646"/>
      <c r="AH55" s="541"/>
      <c r="AI55" s="542"/>
    </row>
    <row r="56" spans="2:35" x14ac:dyDescent="0.3">
      <c r="B56" s="649" t="str">
        <f t="shared" si="0"/>
        <v>[Scénario défavorable #49]</v>
      </c>
      <c r="C56" s="649" t="s">
        <v>775</v>
      </c>
      <c r="D56" s="642"/>
      <c r="E56" s="642"/>
      <c r="F56" s="642"/>
      <c r="G56" s="642"/>
      <c r="H56" s="643"/>
      <c r="I56" s="508"/>
      <c r="J56" s="643"/>
      <c r="K56" s="508"/>
      <c r="M56" s="54" t="s">
        <v>279</v>
      </c>
      <c r="O56" s="650" t="s">
        <v>870</v>
      </c>
      <c r="P56" s="650" t="s">
        <v>775</v>
      </c>
      <c r="Q56" s="644"/>
      <c r="R56" s="644"/>
      <c r="S56" s="644"/>
      <c r="T56" s="644"/>
      <c r="U56" s="644"/>
      <c r="V56" s="644"/>
      <c r="W56" s="645"/>
      <c r="X56" s="542"/>
      <c r="Z56" s="651" t="s">
        <v>871</v>
      </c>
      <c r="AA56" s="650" t="s">
        <v>775</v>
      </c>
      <c r="AB56" s="644"/>
      <c r="AC56" s="644"/>
      <c r="AD56" s="644"/>
      <c r="AE56" s="644"/>
      <c r="AF56" s="644"/>
      <c r="AG56" s="646"/>
      <c r="AH56" s="541"/>
      <c r="AI56" s="542"/>
    </row>
    <row r="57" spans="2:35" ht="15" thickBot="1" x14ac:dyDescent="0.35">
      <c r="B57" s="652" t="str">
        <f t="shared" si="0"/>
        <v>[Scénario défavorable #50]</v>
      </c>
      <c r="C57" s="652" t="s">
        <v>775</v>
      </c>
      <c r="D57" s="653"/>
      <c r="E57" s="653"/>
      <c r="F57" s="653"/>
      <c r="G57" s="653"/>
      <c r="H57" s="654"/>
      <c r="I57" s="509"/>
      <c r="J57" s="654"/>
      <c r="K57" s="509"/>
      <c r="M57" s="54" t="s">
        <v>872</v>
      </c>
      <c r="O57" s="655" t="s">
        <v>873</v>
      </c>
      <c r="P57" s="655" t="s">
        <v>775</v>
      </c>
      <c r="Q57" s="656"/>
      <c r="R57" s="656"/>
      <c r="S57" s="656"/>
      <c r="T57" s="656"/>
      <c r="U57" s="656"/>
      <c r="V57" s="656"/>
      <c r="W57" s="657"/>
      <c r="X57" s="544"/>
      <c r="Z57" s="655" t="s">
        <v>874</v>
      </c>
      <c r="AA57" s="655" t="s">
        <v>775</v>
      </c>
      <c r="AB57" s="656"/>
      <c r="AC57" s="656"/>
      <c r="AD57" s="656"/>
      <c r="AE57" s="656"/>
      <c r="AF57" s="656"/>
      <c r="AG57" s="658"/>
      <c r="AH57" s="543"/>
      <c r="AI57" s="544"/>
    </row>
    <row r="59" spans="2:35" ht="15" x14ac:dyDescent="0.3">
      <c r="B59" s="527" t="str">
        <f>IF(Lang,O59,Z59)</f>
        <v xml:space="preserve">(1) Pour les scénarios défavorables ayant été ajoutés cette année, veuillez inscrire l'impact obtenu dans la colonne appropriée, et laissez </v>
      </c>
      <c r="C59" s="528"/>
      <c r="O59" s="528" t="s">
        <v>875</v>
      </c>
      <c r="P59" s="528"/>
      <c r="Z59" s="528" t="s">
        <v>876</v>
      </c>
      <c r="AA59" s="528"/>
    </row>
    <row r="60" spans="2:35" x14ac:dyDescent="0.3">
      <c r="B60" s="527" t="str">
        <f>IF(Lang,O60,Z60)</f>
        <v xml:space="preserve">     l'autre colonne vide. Veuillez de plus traiter un scénario ayant été modifié depuis l'an dernier comme deux </v>
      </c>
      <c r="C60" s="527"/>
      <c r="O60" s="527" t="s">
        <v>877</v>
      </c>
      <c r="P60" s="527"/>
      <c r="Z60" s="527" t="s">
        <v>878</v>
      </c>
      <c r="AA60" s="527"/>
    </row>
    <row r="61" spans="2:35" x14ac:dyDescent="0.3">
      <c r="B61" s="527" t="str">
        <f>IF(Lang,O61,Z61)</f>
        <v xml:space="preserve">     scénarios distincts, en indiquant l’impact qu’aurait eu ce scénario avant modifications s’il avait été refait cette année. </v>
      </c>
      <c r="C61" s="527"/>
      <c r="O61" s="527" t="s">
        <v>879</v>
      </c>
      <c r="P61" s="527"/>
      <c r="Z61" s="527" t="s">
        <v>880</v>
      </c>
      <c r="AA61" s="527"/>
    </row>
    <row r="62" spans="2:35" ht="15" x14ac:dyDescent="0.3">
      <c r="B62" s="527" t="str">
        <f>IF(Lang,O62,Z62)</f>
        <v>(2) Préciser l'impact maximal obtenu sur la période de projection  par comparaison au scénario de base ainsi que l'année d'occurrence de cet impact.</v>
      </c>
      <c r="C62" s="527"/>
      <c r="O62" s="528" t="s">
        <v>881</v>
      </c>
      <c r="P62" s="527"/>
      <c r="Z62" s="528" t="s">
        <v>882</v>
      </c>
      <c r="AA62" s="527"/>
    </row>
    <row r="63" spans="2:35" x14ac:dyDescent="0.3">
      <c r="B63" s="528"/>
      <c r="C63" s="528"/>
      <c r="O63" s="528"/>
      <c r="P63" s="528"/>
      <c r="Z63" s="528"/>
      <c r="AA63" s="528"/>
    </row>
    <row r="64" spans="2:35" ht="15" thickBot="1" x14ac:dyDescent="0.35">
      <c r="B64" s="527"/>
      <c r="C64" s="527"/>
      <c r="O64" s="527"/>
      <c r="P64" s="527"/>
      <c r="Z64" s="527"/>
      <c r="AA64" s="527"/>
    </row>
  </sheetData>
  <sheetProtection algorithmName="SHA-512" hashValue="/jpOBAnHFH0fxqXnqjQYXXBUw2FoDe7DvDJSIJszcFP2IHGylyE385k+ndgVb0GAFpKuzudic5+QnD738sS0ag==" saltValue="kNVqdqIH1Sa0uQOalhcOkA==" spinCount="100000" sheet="1" objects="1" scenarios="1" formatColumns="0" formatRows="0"/>
  <mergeCells count="12">
    <mergeCell ref="AH5:AI5"/>
    <mergeCell ref="D5:E5"/>
    <mergeCell ref="F5:G5"/>
    <mergeCell ref="H5:I5"/>
    <mergeCell ref="J5:K5"/>
    <mergeCell ref="Q5:R5"/>
    <mergeCell ref="S5:T5"/>
    <mergeCell ref="U5:V5"/>
    <mergeCell ref="W5:X5"/>
    <mergeCell ref="AB5:AC5"/>
    <mergeCell ref="AD5:AE5"/>
    <mergeCell ref="AF5:AG5"/>
  </mergeCells>
  <dataValidations count="2">
    <dataValidation type="list" allowBlank="1" showInputMessage="1" showErrorMessage="1" sqref="C8:C10 P8:P10 AA8:AA10" xr:uid="{00000000-0002-0000-0E00-000000000000}">
      <formula1>$AK$1:$AK$3</formula1>
    </dataValidation>
    <dataValidation type="list" allowBlank="1" showInputMessage="1" showErrorMessage="1" sqref="C11:C57 P11:P57 AA11:AA57" xr:uid="{00000000-0002-0000-0E00-000001000000}">
      <formula1>$AK$1:$AK$4</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40943-5D6E-4D13-A991-481267BF607B}">
  <sheetPr codeName="Validation">
    <tabColor rgb="FFD5D937"/>
  </sheetPr>
  <dimension ref="A1:R52"/>
  <sheetViews>
    <sheetView zoomScale="70" zoomScaleNormal="70" workbookViewId="0">
      <selection activeCell="B2" sqref="B2"/>
    </sheetView>
  </sheetViews>
  <sheetFormatPr baseColWidth="10" defaultColWidth="26.6640625" defaultRowHeight="0" customHeight="1" zeroHeight="1" x14ac:dyDescent="0.3"/>
  <cols>
    <col min="1" max="1" width="5.33203125" style="694" customWidth="1"/>
    <col min="2" max="2" width="128.44140625" style="694" customWidth="1"/>
    <col min="3" max="4" width="12.6640625" style="702" hidden="1" customWidth="1"/>
    <col min="5" max="5" width="12.6640625" style="694" customWidth="1"/>
    <col min="6" max="6" width="49" style="694" customWidth="1"/>
    <col min="7" max="9" width="12.6640625" style="694" hidden="1" customWidth="1"/>
    <col min="10" max="10" width="50.5546875" style="694" hidden="1" customWidth="1"/>
    <col min="11" max="11" width="3.33203125" style="694" hidden="1" customWidth="1"/>
    <col min="12" max="12" width="8.109375" style="694" hidden="1" customWidth="1"/>
    <col min="13" max="17" width="26.6640625" style="694" hidden="1" customWidth="1"/>
    <col min="18" max="18" width="26.6640625" style="698" customWidth="1"/>
    <col min="19" max="16384" width="26.6640625" style="694"/>
  </cols>
  <sheetData>
    <row r="1" spans="1:18" ht="55.5" customHeight="1" thickBot="1" x14ac:dyDescent="0.4">
      <c r="A1" s="489" t="s">
        <v>883</v>
      </c>
      <c r="B1" s="693" t="str">
        <f t="shared" ref="B1:B33" si="0">IF(Lang,I1,J1)</f>
        <v>Description de la règle</v>
      </c>
      <c r="C1" s="699" t="s">
        <v>887</v>
      </c>
      <c r="D1" s="490" t="s">
        <v>1033</v>
      </c>
      <c r="E1" s="693"/>
      <c r="F1" s="693" t="s">
        <v>884</v>
      </c>
      <c r="G1" s="693" t="s">
        <v>885</v>
      </c>
      <c r="H1" s="693" t="s">
        <v>1034</v>
      </c>
      <c r="I1" s="693" t="s">
        <v>886</v>
      </c>
      <c r="J1" s="693" t="s">
        <v>887</v>
      </c>
      <c r="M1" s="501">
        <f>COUNTA(CAP_base!C9:G9)</f>
        <v>0</v>
      </c>
      <c r="N1" s="857" t="s">
        <v>888</v>
      </c>
      <c r="O1" s="858"/>
      <c r="R1" s="491"/>
    </row>
    <row r="2" spans="1:18" ht="35.4" customHeight="1" x14ac:dyDescent="0.3">
      <c r="A2" s="492" t="s">
        <v>889</v>
      </c>
      <c r="B2" s="695" t="str">
        <f t="shared" si="0"/>
        <v>Veuillez inscrire le nom de l'assureur à la cellule C33 de l'onglet "Instructions".</v>
      </c>
      <c r="C2" s="502" t="s">
        <v>892</v>
      </c>
      <c r="D2" s="700"/>
      <c r="E2" s="493" t="str">
        <f>IF($M$1=1,$M2,IF($M$1=2,$N2,IF($M$1=3,$O2,IF($M$1=4,$P2,$Q2))))</f>
        <v>E</v>
      </c>
      <c r="F2" s="503">
        <f t="shared" ref="F2:F49" si="1">IF(OR(E2="A",E2="E"),1,0)</f>
        <v>1</v>
      </c>
      <c r="G2" s="494" t="s">
        <v>890</v>
      </c>
      <c r="H2" s="696" t="s">
        <v>1034</v>
      </c>
      <c r="I2" s="697" t="s">
        <v>891</v>
      </c>
      <c r="J2" s="697" t="s">
        <v>892</v>
      </c>
      <c r="M2" s="495" t="str">
        <f>IF(Instructions!$C$33&lt;&gt;"","","E")</f>
        <v>E</v>
      </c>
      <c r="N2" s="495" t="str">
        <f>IF(Instructions!$C$33&lt;&gt;"","","E")</f>
        <v>E</v>
      </c>
      <c r="O2" s="495" t="str">
        <f>IF(Instructions!$C$33&lt;&gt;"","","E")</f>
        <v>E</v>
      </c>
      <c r="P2" s="496" t="str">
        <f>IF(Instructions!$C$33&lt;&gt;"","","E")</f>
        <v>E</v>
      </c>
      <c r="Q2" s="496" t="str">
        <f>IF(Instructions!$C$33&lt;&gt;"","","E")</f>
        <v>E</v>
      </c>
      <c r="R2" s="497"/>
    </row>
    <row r="3" spans="1:18" ht="32.4" customHeight="1" x14ac:dyDescent="0.3">
      <c r="A3" s="492" t="s">
        <v>893</v>
      </c>
      <c r="B3" s="695" t="str">
        <f t="shared" si="0"/>
        <v>Veuillez inscrire le nom/description de votre scénario défavorable de solvabilité #1 à la cellule D2 de l'onglet "ESF_scn1".</v>
      </c>
      <c r="C3" s="502" t="s">
        <v>895</v>
      </c>
      <c r="D3" s="700"/>
      <c r="E3" s="493" t="str">
        <f t="shared" ref="E3:E49" si="2">IF($M$1=1,$M3,IF($M$1=2,$N3,IF($M$1=3,$O3,IF($M$1=4,$P3,$Q3))))</f>
        <v>E</v>
      </c>
      <c r="F3" s="503">
        <f t="shared" si="1"/>
        <v>1</v>
      </c>
      <c r="G3" s="494" t="s">
        <v>890</v>
      </c>
      <c r="H3" s="696" t="s">
        <v>1034</v>
      </c>
      <c r="I3" s="697" t="s">
        <v>894</v>
      </c>
      <c r="J3" s="697" t="s">
        <v>895</v>
      </c>
      <c r="M3" s="496" t="str">
        <f>IF(ISBLANK(ESF_scn1!$D$2)=FALSE,"","E")</f>
        <v>E</v>
      </c>
      <c r="N3" s="496" t="str">
        <f>IF(ISBLANK(ESF_scn1!$D$2)=FALSE,"","E")</f>
        <v>E</v>
      </c>
      <c r="O3" s="496" t="str">
        <f>IF(ISBLANK(ESF_scn1!$D$2)=FALSE,"","E")</f>
        <v>E</v>
      </c>
      <c r="P3" s="496" t="str">
        <f>IF(ISBLANK(ESF_scn1!$D$2)=FALSE,"","E")</f>
        <v>E</v>
      </c>
      <c r="Q3" s="496" t="str">
        <f>IF(ISBLANK(ESF_scn1!$D$2)=FALSE,"","E")</f>
        <v>E</v>
      </c>
      <c r="R3" s="497"/>
    </row>
    <row r="4" spans="1:18" ht="34.950000000000003" customHeight="1" x14ac:dyDescent="0.3">
      <c r="A4" s="492" t="s">
        <v>896</v>
      </c>
      <c r="B4" s="695" t="str">
        <f t="shared" si="0"/>
        <v>Veuillez inscrire le nom/description de votre scénario défavorable de solvabilité #2 à la cellule D2 de l'onglet "ESF_scn2".</v>
      </c>
      <c r="C4" s="502" t="s">
        <v>898</v>
      </c>
      <c r="D4" s="700"/>
      <c r="E4" s="493" t="str">
        <f t="shared" si="2"/>
        <v>E</v>
      </c>
      <c r="F4" s="503">
        <f t="shared" si="1"/>
        <v>1</v>
      </c>
      <c r="G4" s="494" t="s">
        <v>890</v>
      </c>
      <c r="H4" s="696" t="s">
        <v>1034</v>
      </c>
      <c r="I4" s="697" t="s">
        <v>897</v>
      </c>
      <c r="J4" s="697" t="s">
        <v>898</v>
      </c>
      <c r="M4" s="496" t="str">
        <f>IF(ISBLANK(ESF_scn2!$D$2)=FALSE,"","E")</f>
        <v>E</v>
      </c>
      <c r="N4" s="496" t="str">
        <f>IF(ISBLANK(ESF_scn2!$D$2)=FALSE,"","E")</f>
        <v>E</v>
      </c>
      <c r="O4" s="496" t="str">
        <f>IF(ISBLANK(ESF_scn2!$D$2)=FALSE,"","E")</f>
        <v>E</v>
      </c>
      <c r="P4" s="496" t="str">
        <f>IF(ISBLANK(ESF_scn2!$D$2)=FALSE,"","E")</f>
        <v>E</v>
      </c>
      <c r="Q4" s="496" t="str">
        <f>IF(ISBLANK(ESF_scn2!$D$2)=FALSE,"","E")</f>
        <v>E</v>
      </c>
      <c r="R4" s="497"/>
    </row>
    <row r="5" spans="1:18" ht="33" customHeight="1" x14ac:dyDescent="0.3">
      <c r="A5" s="492" t="s">
        <v>899</v>
      </c>
      <c r="B5" s="695" t="str">
        <f t="shared" si="0"/>
        <v>Veuillez inscrire le nom/description de votre scénario défavorable de continuité #3 à la cellule D2 de l'onglet "ESF_scn3".</v>
      </c>
      <c r="C5" s="502" t="s">
        <v>901</v>
      </c>
      <c r="D5" s="700"/>
      <c r="E5" s="493" t="str">
        <f t="shared" si="2"/>
        <v>E</v>
      </c>
      <c r="F5" s="503">
        <f t="shared" si="1"/>
        <v>1</v>
      </c>
      <c r="G5" s="494" t="s">
        <v>890</v>
      </c>
      <c r="H5" s="696" t="s">
        <v>1034</v>
      </c>
      <c r="I5" s="697" t="s">
        <v>900</v>
      </c>
      <c r="J5" s="697" t="s">
        <v>901</v>
      </c>
      <c r="M5" s="496" t="str">
        <f>IF(ISBLANK(ESF_scn3!$D$2)=FALSE,"","E")</f>
        <v>E</v>
      </c>
      <c r="N5" s="496" t="str">
        <f>IF(ISBLANK(ESF_scn3!$D$2)=FALSE,"","E")</f>
        <v>E</v>
      </c>
      <c r="O5" s="496" t="str">
        <f>IF(ISBLANK(ESF_scn3!$D$2)=FALSE,"","E")</f>
        <v>E</v>
      </c>
      <c r="P5" s="496" t="str">
        <f>IF(ISBLANK(ESF_scn3!$D$2)=FALSE,"","E")</f>
        <v>E</v>
      </c>
      <c r="Q5" s="496" t="str">
        <f>IF(ISBLANK(ESF_scn3!$D$2)=FALSE,"","E")</f>
        <v>E</v>
      </c>
      <c r="R5" s="497"/>
    </row>
    <row r="6" spans="1:18" ht="47.4" customHeight="1" x14ac:dyDescent="0.3">
      <c r="A6" s="492" t="s">
        <v>902</v>
      </c>
      <c r="B6" s="703" t="str">
        <f t="shared" si="0"/>
        <v>Veuillez inscrire les actifs au titre des contrats d'assurance (onglets "ESF_...", ligne 17) pour toutes les années de la période de projection de chaque scénario (base et défavorables). Si ces montants sont nuls ou ne s'appliquent pas, incrivez un montant de zéro.</v>
      </c>
      <c r="C6" s="502" t="s">
        <v>905</v>
      </c>
      <c r="D6" s="700"/>
      <c r="E6" s="498" t="str">
        <f t="shared" si="2"/>
        <v>A</v>
      </c>
      <c r="F6" s="503">
        <f t="shared" si="1"/>
        <v>1</v>
      </c>
      <c r="G6" s="499" t="s">
        <v>903</v>
      </c>
      <c r="H6" s="696" t="s">
        <v>1034</v>
      </c>
      <c r="I6" s="697" t="s">
        <v>904</v>
      </c>
      <c r="J6" s="697" t="s">
        <v>905</v>
      </c>
      <c r="M6" s="500" t="str">
        <f>IF(AND(ISNUMBER(ESF_base!$C$17),ISNUMBER(ESF_scn1!$C$17),ISNUMBER(ESF_scn2!$C$17),ISNUMBER(ESF_scn3!$C$17)),"","A")</f>
        <v>A</v>
      </c>
      <c r="N6" s="500" t="str">
        <f>IF(AND(ISNUMBER(ESF_base!$C$17),ISNUMBER(ESF_base!$D$17),ISNUMBER(ESF_scn1!$C$17),ISNUMBER(ESF_scn1!$D$17),ISNUMBER(ESF_scn2!$C$17),ISNUMBER(ESF_scn2!$D$17),ISNUMBER(ESF_scn3!$C$17),ISNUMBER(ESF_scn3!$D$17)),"","A")</f>
        <v>A</v>
      </c>
      <c r="O6" s="500" t="str">
        <f>IF(AND(ISNUMBER(ESF_base!$C$17),ISNUMBER(ESF_base!$D$17),ISNUMBER(ESF_base!$E$17),ISNUMBER(ESF_scn1!$C$17),ISNUMBER(ESF_scn1!$D$17),ISNUMBER(ESF_scn1!$E$17),ISNUMBER(ESF_scn2!$C$17),ISNUMBER(ESF_scn2!$D$17),ISNUMBER(ESF_scn2!$E$17),ISNUMBER(ESF_scn3!$C$17),ISNUMBER(ESF_scn3!$D$17),ISNUMBER(ESF_scn3!$E$17)),"","A")</f>
        <v>A</v>
      </c>
      <c r="P6" s="500" t="str">
        <f>IF(AND(ISNUMBER(ESF_base!$C$17),ISNUMBER(ESF_base!$D$17),ISNUMBER(ESF_base!$E$17),ISNUMBER(ESF_base!$F$17),ISNUMBER(ESF_scn1!$C$17),ISNUMBER(ESF_scn1!$D$17),ISNUMBER(ESF_scn1!$E$17),ISNUMBER(ESF_scn1!$F$17),ISNUMBER(ESF_scn2!$C$17),ISNUMBER(ESF_scn2!$D$17),ISNUMBER(ESF_scn2!$E$17),ISNUMBER(ESF_scn2!$F$17),ISNUMBER(ESF_scn3!$C$17),ISNUMBER(ESF_scn3!$D$17),ISNUMBER(ESF_scn3!$E$17),ISNUMBER(ESF_scn3!$F$17)),"","A")</f>
        <v>A</v>
      </c>
      <c r="Q6" s="500" t="str">
        <f>IF(AND(ISNUMBER(ESF_base!$C$17),ISNUMBER(ESF_base!$D$17),ISNUMBER(ESF_base!$E$17),ISNUMBER(ESF_base!$F$17),ISNUMBER(ESF_base!$G$17),ISNUMBER(ESF_scn1!$C$17),ISNUMBER(ESF_scn1!$D$17),ISNUMBER(ESF_scn1!$E$17),ISNUMBER(ESF_scn1!$F$17),ISNUMBER(ESF_scn1!$G$17),ISNUMBER(ESF_scn2!$C$17),ISNUMBER(ESF_scn2!$D$17),ISNUMBER(ESF_scn2!$E$17),ISNUMBER(ESF_scn2!$F$17),ISNUMBER(ESF_scn2!$G$17),ISNUMBER(ESF_scn3!$C$17),ISNUMBER(ESF_scn3!$D$17),ISNUMBER(ESF_scn3!$E$17),ISNUMBER(ESF_scn3!$F$17),ISNUMBER(ESF_scn3!$G$17)),"","A")</f>
        <v>A</v>
      </c>
      <c r="R6" s="497"/>
    </row>
    <row r="7" spans="1:18" ht="48" customHeight="1" x14ac:dyDescent="0.3">
      <c r="A7" s="492" t="s">
        <v>906</v>
      </c>
      <c r="B7" s="703" t="str">
        <f t="shared" si="0"/>
        <v>Veuillez inscrire les actifs au titre des traités de réassurance détenus (onglets "ESF_...", ligne 18) pour toutes les années de la période de projection de chaque scénario (base et défavorables). Si ces montants sont nuls ou ne s'appliquent pas, incrivez un montant de zéro.</v>
      </c>
      <c r="C7" s="502" t="s">
        <v>908</v>
      </c>
      <c r="D7" s="700"/>
      <c r="E7" s="498" t="str">
        <f t="shared" si="2"/>
        <v>A</v>
      </c>
      <c r="F7" s="503">
        <f t="shared" si="1"/>
        <v>1</v>
      </c>
      <c r="G7" s="499" t="s">
        <v>903</v>
      </c>
      <c r="H7" s="696" t="s">
        <v>1034</v>
      </c>
      <c r="I7" s="697" t="s">
        <v>907</v>
      </c>
      <c r="J7" s="697" t="s">
        <v>908</v>
      </c>
      <c r="M7" s="500" t="str">
        <f>IF(AND(ISNUMBER(ESF_base!$C$18),ISNUMBER(ESF_scn1!$C$18),ISNUMBER(ESF_scn2!$C$18),ISNUMBER(ESF_scn3!$C$18)),"","A")</f>
        <v>A</v>
      </c>
      <c r="N7" s="500" t="str">
        <f>IF(AND(ISNUMBER(ESF_base!$C$18),ISNUMBER(ESF_base!$D$18),ISNUMBER(ESF_scn1!$C$18),ISNUMBER(ESF_scn1!$D$18),ISNUMBER(ESF_scn2!$C$18),ISNUMBER(ESF_scn2!$D$18),ISNUMBER(ESF_scn3!$C$18),ISNUMBER(ESF_scn3!$D$18)),"","A")</f>
        <v>A</v>
      </c>
      <c r="O7" s="500" t="str">
        <f>IF(AND(ISNUMBER(ESF_base!$C$18),ISNUMBER(ESF_base!$D$18),ISNUMBER(ESF_base!$E$18),ISNUMBER(ESF_scn1!$C$18),ISNUMBER(ESF_scn1!$D$18),ISNUMBER(ESF_scn1!$E$18),ISNUMBER(ESF_scn2!$C$18),ISNUMBER(ESF_scn2!$D$18),ISNUMBER(ESF_scn2!$E$18),ISNUMBER(ESF_scn3!$C$18),ISNUMBER(ESF_scn3!$D$18),ISNUMBER(ESF_scn3!$E$18)),"","A")</f>
        <v>A</v>
      </c>
      <c r="P7" s="500" t="str">
        <f>IF(AND(ISNUMBER(ESF_base!$C$18),ISNUMBER(ESF_base!$D$18),ISNUMBER(ESF_base!$E$18),ISNUMBER(ESF_base!$F$18),ISNUMBER(ESF_scn1!$C$18),ISNUMBER(ESF_scn1!$D$18),ISNUMBER(ESF_scn1!$E$18),ISNUMBER(ESF_scn1!$F$18),ISNUMBER(ESF_scn2!$C$18),ISNUMBER(ESF_scn2!$D$18),ISNUMBER(ESF_scn2!$E$18),ISNUMBER(ESF_scn2!$F$18),ISNUMBER(ESF_scn3!$C$18),ISNUMBER(ESF_scn3!$D$18),ISNUMBER(ESF_scn3!$E$18),ISNUMBER(ESF_scn3!$F$18)),"","A")</f>
        <v>A</v>
      </c>
      <c r="Q7" s="500" t="str">
        <f>IF(AND(ISNUMBER(ESF_base!$C$18),ISNUMBER(ESF_base!$D$18),ISNUMBER(ESF_base!$E$18),ISNUMBER(ESF_base!$F$18),ISNUMBER(ESF_base!$G$18),ISNUMBER(ESF_scn1!$C$18),ISNUMBER(ESF_scn1!$D$18),ISNUMBER(ESF_scn1!$E$18),ISNUMBER(ESF_scn1!$F$18),ISNUMBER(ESF_scn1!$G$18),ISNUMBER(ESF_scn2!$C$18),ISNUMBER(ESF_scn2!$D$18),ISNUMBER(ESF_scn2!$E$18),ISNUMBER(ESF_scn2!$F$18),ISNUMBER(ESF_scn2!$G$18),ISNUMBER(ESF_scn3!$C$18),ISNUMBER(ESF_scn3!$D$18),ISNUMBER(ESF_scn3!$E$18),ISNUMBER(ESF_scn3!$F$18),ISNUMBER(ESF_scn3!$G$18)),"","A")</f>
        <v>A</v>
      </c>
      <c r="R7" s="497"/>
    </row>
    <row r="8" spans="1:18" ht="59.25" customHeight="1" x14ac:dyDescent="0.3">
      <c r="A8" s="492" t="s">
        <v>909</v>
      </c>
      <c r="B8" s="703" t="str">
        <f t="shared" si="0"/>
        <v>Veuillez inscrire les passifs au titre des contrats d'assurance - excluant les fonds distincts (onglets "ESF_...", ligne 35) pour toutes les années de la période de projection de chaque scénario (base et défavorables). Si ces montants sont nuls ou ne s'appliquent pas, incrivez un montant de zéro.</v>
      </c>
      <c r="C8" s="502" t="s">
        <v>911</v>
      </c>
      <c r="D8" s="700"/>
      <c r="E8" s="498" t="str">
        <f t="shared" si="2"/>
        <v>A</v>
      </c>
      <c r="F8" s="503">
        <f t="shared" si="1"/>
        <v>1</v>
      </c>
      <c r="G8" s="499" t="s">
        <v>903</v>
      </c>
      <c r="H8" s="696" t="s">
        <v>1034</v>
      </c>
      <c r="I8" s="697" t="s">
        <v>910</v>
      </c>
      <c r="J8" s="697" t="s">
        <v>911</v>
      </c>
      <c r="M8" s="500" t="str">
        <f>IF(AND(ISNUMBER(ESF_base!$C$35),ISNUMBER(ESF_scn1!$C$35),ISNUMBER(ESF_scn2!$C$35),ISNUMBER(ESF_scn3!$C$35)),"","A")</f>
        <v>A</v>
      </c>
      <c r="N8" s="500" t="str">
        <f>IF(AND(ISNUMBER(ESF_base!$C$35),ISNUMBER(ESF_base!$D$35),ISNUMBER(ESF_scn1!$C$35),ISNUMBER(ESF_scn1!$D$35),ISNUMBER(ESF_scn2!$C$35),ISNUMBER(ESF_scn2!$D$35),ISNUMBER(ESF_scn3!$C$35),ISNUMBER(ESF_scn3!$D$35)),"","A")</f>
        <v>A</v>
      </c>
      <c r="O8" s="500" t="str">
        <f>IF(AND(ISNUMBER(ESF_base!$C$35),ISNUMBER(ESF_base!$D$35),ISNUMBER(ESF_base!$E$35),ISNUMBER(ESF_scn1!$C$35),ISNUMBER(ESF_scn1!$D$35),ISNUMBER(ESF_scn1!$E$35),ISNUMBER(ESF_scn2!$C$35),ISNUMBER(ESF_scn2!$D$35),ISNUMBER(ESF_scn2!$E$35),ISNUMBER(ESF_scn3!$C$35),ISNUMBER(ESF_scn3!$D$35),ISNUMBER(ESF_scn3!$E$35)),"","A")</f>
        <v>A</v>
      </c>
      <c r="P8" s="500" t="str">
        <f>IF(AND(ISNUMBER(ESF_base!$C$35),ISNUMBER(ESF_base!$D$35),ISNUMBER(ESF_base!$E$35),ISNUMBER(ESF_base!$F$35),ISNUMBER(ESF_scn1!$C$35),ISNUMBER(ESF_scn1!$D$35),ISNUMBER(ESF_scn1!$E$35),ISNUMBER(ESF_scn1!$F$35),ISNUMBER(ESF_scn2!$C$35),ISNUMBER(ESF_scn2!$D$35),ISNUMBER(ESF_scn2!$E$35),ISNUMBER(ESF_scn2!$F$35),ISNUMBER(ESF_scn3!$C$35),ISNUMBER(ESF_scn3!$D$35),ISNUMBER(ESF_scn3!$E$35),ISNUMBER(ESF_scn3!$F$35)),"","A")</f>
        <v>A</v>
      </c>
      <c r="Q8" s="500" t="str">
        <f>IF(AND(ISNUMBER(ESF_base!$C$35),ISNUMBER(ESF_base!$D$35),ISNUMBER(ESF_base!$E$35),ISNUMBER(ESF_base!$F$35),ISNUMBER(ESF_base!$G$35),ISNUMBER(ESF_scn1!$C$35),ISNUMBER(ESF_scn1!$D$35),ISNUMBER(ESF_scn1!$E$35),ISNUMBER(ESF_scn1!$F$35),ISNUMBER(ESF_scn1!$G$35),ISNUMBER(ESF_scn2!$C$35),ISNUMBER(ESF_scn2!$D$35),ISNUMBER(ESF_scn2!$E$35),ISNUMBER(ESF_scn2!$F$35),ISNUMBER(ESF_scn2!$G$35),ISNUMBER(ESF_scn3!$C$35),ISNUMBER(ESF_scn3!$D$35),ISNUMBER(ESF_scn3!$E$35),ISNUMBER(ESF_scn3!$F$35),ISNUMBER(ESF_scn3!$G$35)),"","A")</f>
        <v>A</v>
      </c>
      <c r="R8" s="497"/>
    </row>
    <row r="9" spans="1:18" ht="59.25" customHeight="1" x14ac:dyDescent="0.3">
      <c r="A9" s="492" t="s">
        <v>912</v>
      </c>
      <c r="B9" s="703" t="str">
        <f t="shared" si="0"/>
        <v>Veuillez inscrire les passifs au titre des contrats d'assurance - Garanties de fonds distincts (onglets "ESF_...", ligne 36) pour toutes les années de la période de projection de chaque scénario (base et défavorables). Si ces montants sont nuls ou ne s'appliquent pas, incrivez un montant de zéro.</v>
      </c>
      <c r="C9" s="502" t="s">
        <v>914</v>
      </c>
      <c r="D9" s="700"/>
      <c r="E9" s="498" t="str">
        <f t="shared" si="2"/>
        <v>A</v>
      </c>
      <c r="F9" s="503">
        <f t="shared" si="1"/>
        <v>1</v>
      </c>
      <c r="G9" s="499" t="s">
        <v>903</v>
      </c>
      <c r="H9" s="696" t="s">
        <v>1034</v>
      </c>
      <c r="I9" s="697" t="s">
        <v>913</v>
      </c>
      <c r="J9" s="697" t="s">
        <v>914</v>
      </c>
      <c r="M9" s="500" t="str">
        <f>IF(AND(ISNUMBER(ESF_base!$C$36),ISNUMBER(ESF_scn1!$C$36),ISNUMBER(ESF_scn2!$C$36),ISNUMBER(ESF_scn3!$C$36)),"","A")</f>
        <v>A</v>
      </c>
      <c r="N9" s="500" t="str">
        <f>IF(AND(ISNUMBER(ESF_base!$C$36),ISNUMBER(ESF_base!$D$36),ISNUMBER(ESF_scn1!$C$36),ISNUMBER(ESF_scn1!$D$36),ISNUMBER(ESF_scn2!$C$36),ISNUMBER(ESF_scn2!$D$36),ISNUMBER(ESF_scn3!$C$36),ISNUMBER(ESF_scn3!$D$36)),"","A")</f>
        <v>A</v>
      </c>
      <c r="O9" s="500" t="str">
        <f>IF(AND(ISNUMBER(ESF_base!$C$36),ISNUMBER(ESF_base!$D$36),ISNUMBER(ESF_base!$E$36),ISNUMBER(ESF_scn1!$C$36),ISNUMBER(ESF_scn1!$D$36),ISNUMBER(ESF_scn1!$E$36),ISNUMBER(ESF_scn2!$C$36),ISNUMBER(ESF_scn2!$D$36),ISNUMBER(ESF_scn2!$E$36),ISNUMBER(ESF_scn3!$C$36),ISNUMBER(ESF_scn3!$D$36),ISNUMBER(ESF_scn3!$E$36)),"","A")</f>
        <v>A</v>
      </c>
      <c r="P9" s="500" t="str">
        <f>IF(AND(ISNUMBER(ESF_base!$C$36),ISNUMBER(ESF_base!$D$36),ISNUMBER(ESF_base!$E$36),ISNUMBER(ESF_base!$F$36),ISNUMBER(ESF_scn1!$C$36),ISNUMBER(ESF_scn1!$D$36),ISNUMBER(ESF_scn1!$E$36),ISNUMBER(ESF_scn1!$F$36),ISNUMBER(ESF_scn2!$C$36),ISNUMBER(ESF_scn2!$D$36),ISNUMBER(ESF_scn2!$E$36),ISNUMBER(ESF_scn2!$F$36),ISNUMBER(ESF_scn3!$C$36),ISNUMBER(ESF_scn3!$D$36),ISNUMBER(ESF_scn3!$E$36),ISNUMBER(ESF_scn3!$F$36)),"","A")</f>
        <v>A</v>
      </c>
      <c r="Q9" s="500" t="str">
        <f>IF(AND(ISNUMBER(ESF_base!$C$36),ISNUMBER(ESF_base!$D$36),ISNUMBER(ESF_base!$E$36),ISNUMBER(ESF_base!$F$36),ISNUMBER(ESF_base!$G$36),ISNUMBER(ESF_scn1!$C$36),ISNUMBER(ESF_scn1!$D$36),ISNUMBER(ESF_scn1!$E$36),ISNUMBER(ESF_scn1!$F$36),ISNUMBER(ESF_scn1!$G$36),ISNUMBER(ESF_scn2!$C$36),ISNUMBER(ESF_scn2!$D$36),ISNUMBER(ESF_scn2!$E$36),ISNUMBER(ESF_scn2!$F$36),ISNUMBER(ESF_scn2!$G$36),ISNUMBER(ESF_scn3!$C$36),ISNUMBER(ESF_scn3!$D$36),ISNUMBER(ESF_scn3!$E$36),ISNUMBER(ESF_scn3!$F$36),ISNUMBER(ESF_scn3!$G$36)),"","A")</f>
        <v>A</v>
      </c>
      <c r="R9" s="497"/>
    </row>
    <row r="10" spans="1:18" ht="59.25" customHeight="1" x14ac:dyDescent="0.3">
      <c r="A10" s="492" t="s">
        <v>915</v>
      </c>
      <c r="B10" s="703" t="str">
        <f t="shared" si="0"/>
        <v>Veuillez inscrire les passifs au titre des traités de réassurance détenus - excluant les fonds distincts (onglets "ESF_...", ligne 40) pour toutes les années de la période de projection de chaque scénario (base et défavorables). Si ces montants sont nuls ou ne s'appliquent pas, incrivez un montant de zéro.</v>
      </c>
      <c r="C10" s="502" t="s">
        <v>917</v>
      </c>
      <c r="D10" s="700"/>
      <c r="E10" s="498" t="str">
        <f t="shared" si="2"/>
        <v>A</v>
      </c>
      <c r="F10" s="503">
        <f t="shared" si="1"/>
        <v>1</v>
      </c>
      <c r="G10" s="499" t="s">
        <v>903</v>
      </c>
      <c r="H10" s="696" t="s">
        <v>1034</v>
      </c>
      <c r="I10" s="697" t="s">
        <v>916</v>
      </c>
      <c r="J10" s="697" t="s">
        <v>917</v>
      </c>
      <c r="M10" s="500" t="str">
        <f>IF(AND(ISNUMBER(ESF_base!$C$40),ISNUMBER(ESF_scn1!$C$40),ISNUMBER(ESF_scn2!$C$40),ISNUMBER(ESF_scn3!$C$40)),"","A")</f>
        <v>A</v>
      </c>
      <c r="N10" s="500" t="str">
        <f>IF(AND(ISNUMBER(ESF_base!$C$40),ISNUMBER(ESF_base!$D$40),ISNUMBER(ESF_scn1!$C$40),ISNUMBER(ESF_scn1!$D$40),ISNUMBER(ESF_scn2!$C$40),ISNUMBER(ESF_scn2!$D$40),ISNUMBER(ESF_scn3!$C$40),ISNUMBER(ESF_scn3!$D$40)),"","A")</f>
        <v>A</v>
      </c>
      <c r="O10" s="500" t="str">
        <f>IF(AND(ISNUMBER(ESF_base!$C$40),ISNUMBER(ESF_base!$D$40),ISNUMBER(ESF_base!$E$40),ISNUMBER(ESF_scn1!$C$40),ISNUMBER(ESF_scn1!$D$40),ISNUMBER(ESF_scn1!$E$40),ISNUMBER(ESF_scn2!$C$40),ISNUMBER(ESF_scn2!$D$40),ISNUMBER(ESF_scn2!$E$40),ISNUMBER(ESF_scn3!$C$40),ISNUMBER(ESF_scn3!$D$40),ISNUMBER(ESF_scn3!$E$40)),"","A")</f>
        <v>A</v>
      </c>
      <c r="P10" s="500" t="str">
        <f>IF(AND(ISNUMBER(ESF_base!$C$40),ISNUMBER(ESF_base!$D$40),ISNUMBER(ESF_base!$E$40),ISNUMBER(ESF_base!$F$40),ISNUMBER(ESF_scn1!$C$40),ISNUMBER(ESF_scn1!$D$40),ISNUMBER(ESF_scn1!$E$40),ISNUMBER(ESF_scn1!$F$40),ISNUMBER(ESF_scn2!$C$40),ISNUMBER(ESF_scn2!$D$40),ISNUMBER(ESF_scn2!$E$40),ISNUMBER(ESF_scn2!$F$40),ISNUMBER(ESF_scn3!$C$40),ISNUMBER(ESF_scn3!$D$40),ISNUMBER(ESF_scn3!$E$40),ISNUMBER(ESF_scn3!$F$40)),"","A")</f>
        <v>A</v>
      </c>
      <c r="Q10" s="500" t="str">
        <f>IF(AND(ISNUMBER(ESF_base!$C$40),ISNUMBER(ESF_base!$D$40),ISNUMBER(ESF_base!$E$40),ISNUMBER(ESF_base!$F$40),ISNUMBER(ESF_base!$G$40),ISNUMBER(ESF_scn1!$C$40),ISNUMBER(ESF_scn1!$D$40),ISNUMBER(ESF_scn1!$E$40),ISNUMBER(ESF_scn1!$F$40),ISNUMBER(ESF_scn1!$G$40),ISNUMBER(ESF_scn2!$C$40),ISNUMBER(ESF_scn2!$D$40),ISNUMBER(ESF_scn2!$E$40),ISNUMBER(ESF_scn2!$F$40),ISNUMBER(ESF_scn2!$G$40),ISNUMBER(ESF_scn3!$C$40),ISNUMBER(ESF_scn3!$D$40),ISNUMBER(ESF_scn3!$E$40),ISNUMBER(ESF_scn3!$F$40),ISNUMBER(ESF_scn3!$G$40)),"","A")</f>
        <v>A</v>
      </c>
      <c r="R10" s="497"/>
    </row>
    <row r="11" spans="1:18" ht="59.25" customHeight="1" x14ac:dyDescent="0.3">
      <c r="A11" s="492" t="s">
        <v>30</v>
      </c>
      <c r="B11" s="703" t="str">
        <f t="shared" si="0"/>
        <v>Veuillez inscrire les passifs au titre des traités de réassurance détenus - Garanties de fonds distincts (onglets "ESF_...", ligne 41) pour toutes les années de la période de projection de chaque scénario (base et défavorables). Si ces montants sont nuls ou ne s'appliquent pas, incrivez un montant de zéro.</v>
      </c>
      <c r="C11" s="502" t="s">
        <v>919</v>
      </c>
      <c r="D11" s="700"/>
      <c r="E11" s="498" t="str">
        <f t="shared" si="2"/>
        <v>A</v>
      </c>
      <c r="F11" s="503">
        <f t="shared" si="1"/>
        <v>1</v>
      </c>
      <c r="G11" s="499" t="s">
        <v>903</v>
      </c>
      <c r="H11" s="696" t="s">
        <v>1034</v>
      </c>
      <c r="I11" s="697" t="s">
        <v>918</v>
      </c>
      <c r="J11" s="697" t="s">
        <v>919</v>
      </c>
      <c r="M11" s="500" t="str">
        <f>IF(AND(ISNUMBER(ESF_base!$C$41),ISNUMBER(ESF_scn1!$C$41),ISNUMBER(ESF_scn2!$C$41),ISNUMBER(ESF_scn3!$C$41)),"","A")</f>
        <v>A</v>
      </c>
      <c r="N11" s="500" t="str">
        <f>IF(AND(ISNUMBER(ESF_base!$C$41),ISNUMBER(ESF_base!$D$41),ISNUMBER(ESF_scn1!$C$41),ISNUMBER(ESF_scn1!$D$41),ISNUMBER(ESF_scn2!$C$41),ISNUMBER(ESF_scn2!$D$41),ISNUMBER(ESF_scn3!$C$41),ISNUMBER(ESF_scn3!$D$41)),"","A")</f>
        <v>A</v>
      </c>
      <c r="O11" s="500" t="str">
        <f>IF(AND(ISNUMBER(ESF_base!$C$41),ISNUMBER(ESF_base!$D$41),ISNUMBER(ESF_base!$E$41),ISNUMBER(ESF_scn1!$C$41),ISNUMBER(ESF_scn1!$D$41),ISNUMBER(ESF_scn1!$E$41),ISNUMBER(ESF_scn2!$C$41),ISNUMBER(ESF_scn2!$D$41),ISNUMBER(ESF_scn2!$E$41),ISNUMBER(ESF_scn3!$C$41),ISNUMBER(ESF_scn3!$D$41),ISNUMBER(ESF_scn3!$E$41)),"","A")</f>
        <v>A</v>
      </c>
      <c r="P11" s="500" t="str">
        <f>IF(AND(ISNUMBER(ESF_base!$C$41),ISNUMBER(ESF_base!$D$41),ISNUMBER(ESF_base!$E$41),ISNUMBER(ESF_base!$F$41),ISNUMBER(ESF_scn1!$C$41),ISNUMBER(ESF_scn1!$D$41),ISNUMBER(ESF_scn1!$E$41),ISNUMBER(ESF_scn1!$F$41),ISNUMBER(ESF_scn2!$C$41),ISNUMBER(ESF_scn2!$D$41),ISNUMBER(ESF_scn2!$E$41),ISNUMBER(ESF_scn2!$F$41),ISNUMBER(ESF_scn3!$C$41),ISNUMBER(ESF_scn3!$D$41),ISNUMBER(ESF_scn3!$E$41),ISNUMBER(ESF_scn3!$F$41)),"","A")</f>
        <v>A</v>
      </c>
      <c r="Q11" s="500" t="str">
        <f>IF(AND(ISNUMBER(ESF_base!$C$41),ISNUMBER(ESF_base!$D$41),ISNUMBER(ESF_base!$E$41),ISNUMBER(ESF_base!$F$41),ISNUMBER(ESF_base!$G$41),ISNUMBER(ESF_scn1!$C$41),ISNUMBER(ESF_scn1!$D$41),ISNUMBER(ESF_scn1!$E$41),ISNUMBER(ESF_scn1!$F$41),ISNUMBER(ESF_scn1!$G$41),ISNUMBER(ESF_scn2!$C$41),ISNUMBER(ESF_scn2!$D$41),ISNUMBER(ESF_scn2!$E$41),ISNUMBER(ESF_scn2!$F$41),ISNUMBER(ESF_scn2!$G$41),ISNUMBER(ESF_scn3!$C$41),ISNUMBER(ESF_scn3!$D$41),ISNUMBER(ESF_scn3!$E$41),ISNUMBER(ESF_scn3!$F$41),ISNUMBER(ESF_scn3!$G$41)),"","A")</f>
        <v>A</v>
      </c>
      <c r="R11" s="497"/>
    </row>
    <row r="12" spans="1:18" ht="59.25" customHeight="1" x14ac:dyDescent="0.3">
      <c r="A12" s="492" t="s">
        <v>920</v>
      </c>
      <c r="B12" s="703" t="str">
        <f t="shared" si="0"/>
        <v>Veuillez inscrire le total des capitaux propres (assureurs canadiens/québécois) ou total du fonds du siège social, réserves et CAÉRÉ (assureurs étrangers) (onglets "ESF_...", ligne 80) pour toutes les années de la période de projection de chaque scénario (base et défavorables).</v>
      </c>
      <c r="C12" s="502" t="s">
        <v>922</v>
      </c>
      <c r="D12" s="700"/>
      <c r="E12" s="493" t="str">
        <f t="shared" si="2"/>
        <v>E</v>
      </c>
      <c r="F12" s="503">
        <f t="shared" si="1"/>
        <v>1</v>
      </c>
      <c r="G12" s="494" t="s">
        <v>890</v>
      </c>
      <c r="H12" s="696" t="s">
        <v>1034</v>
      </c>
      <c r="I12" s="697" t="s">
        <v>921</v>
      </c>
      <c r="J12" s="697" t="s">
        <v>922</v>
      </c>
      <c r="M12" s="496" t="str">
        <f>IF(AND(ISNUMBER(ESF_base!$C$80),ISNUMBER(ESF_scn1!$C$80),ISNUMBER(ESF_scn2!$C$80),ISNUMBER(ESF_scn3!$C$80)),"","E")</f>
        <v>E</v>
      </c>
      <c r="N12" s="496" t="str">
        <f>IF(AND(ISNUMBER(ESF_base!$C$80),ISNUMBER(ESF_base!$D$80),ISNUMBER(ESF_scn1!$C$80),ISNUMBER(ESF_scn1!$D$80),ISNUMBER(ESF_scn2!$C$80),ISNUMBER(ESF_scn2!$D$80),ISNUMBER(ESF_scn3!$C$80),ISNUMBER(ESF_scn3!$D$80)),"","E")</f>
        <v>E</v>
      </c>
      <c r="O12" s="496" t="str">
        <f>IF(AND(ISNUMBER(ESF_base!$C$80),ISNUMBER(ESF_base!$D$80),ISNUMBER(ESF_base!$E$80),ISNUMBER(ESF_scn1!$C$80),ISNUMBER(ESF_scn1!$D$80),ISNUMBER(ESF_scn1!$E$80),ISNUMBER(ESF_scn2!$C$80),ISNUMBER(ESF_scn2!$D$80),ISNUMBER(ESF_scn2!$E$80),ISNUMBER(ESF_scn3!$C$80),ISNUMBER(ESF_scn3!$D$80),ISNUMBER(ESF_scn3!$E$80)),"","E")</f>
        <v>E</v>
      </c>
      <c r="P12" s="496" t="str">
        <f>IF(AND(ISNUMBER(ESF_base!$C$80),ISNUMBER(ESF_base!$D$80),ISNUMBER(ESF_base!$E$80),ISNUMBER(ESF_base!$F$80),ISNUMBER(ESF_scn1!$C$80),ISNUMBER(ESF_scn1!$D$80),ISNUMBER(ESF_scn1!$E$80),ISNUMBER(ESF_scn1!$F$80),ISNUMBER(ESF_scn2!$C$80),ISNUMBER(ESF_scn2!$D$80),ISNUMBER(ESF_scn2!$E$80),ISNUMBER(ESF_scn2!$F$80),ISNUMBER(ESF_scn3!$C$80),ISNUMBER(ESF_scn3!$D$80),ISNUMBER(ESF_scn3!$E$80),ISNUMBER(ESF_scn3!$F$80)),"","E")</f>
        <v>E</v>
      </c>
      <c r="Q12" s="496" t="str">
        <f>IF(AND(ISNUMBER(ESF_base!$C$80),ISNUMBER(ESF_base!$D$80),ISNUMBER(ESF_base!$E$80),ISNUMBER(ESF_base!$F$80),ISNUMBER(ESF_base!$G$80),ISNUMBER(ESF_scn1!$C$80),ISNUMBER(ESF_scn1!$D$80),ISNUMBER(ESF_scn1!$E$80),ISNUMBER(ESF_scn1!$F$80),ISNUMBER(ESF_scn1!$G$80),ISNUMBER(ESF_scn2!$C$80),ISNUMBER(ESF_scn2!$D$80),ISNUMBER(ESF_scn2!$E$80),ISNUMBER(ESF_scn2!$F$80),ISNUMBER(ESF_scn2!$G$80),ISNUMBER(ESF_scn3!$C$80),ISNUMBER(ESF_scn3!$D$80),ISNUMBER(ESF_scn3!$E$80),ISNUMBER(ESF_scn3!$F$80),ISNUMBER(ESF_scn3!$G$80)),"","E")</f>
        <v>E</v>
      </c>
      <c r="R12" s="497"/>
    </row>
    <row r="13" spans="1:18" ht="59.25" customHeight="1" x14ac:dyDescent="0.3">
      <c r="A13" s="492" t="s">
        <v>923</v>
      </c>
      <c r="B13" s="703" t="str">
        <f t="shared" si="0"/>
        <v>Veuillez inscrire les dividendes payés aux actionnaires à titre de montants positifs (onglets "ESF_....", ligne 85) pour toutes les années de la période de projection de chaque scénario (base et défavorables). Si ces montants sont nuls ou ne s'appliquent pas, inscrivez un montant de zéro.</v>
      </c>
      <c r="C13" s="502" t="s">
        <v>925</v>
      </c>
      <c r="D13" s="700"/>
      <c r="E13" s="493" t="str">
        <f t="shared" si="2"/>
        <v>E</v>
      </c>
      <c r="F13" s="503">
        <f t="shared" si="1"/>
        <v>1</v>
      </c>
      <c r="G13" s="494" t="s">
        <v>890</v>
      </c>
      <c r="H13" s="696" t="s">
        <v>1034</v>
      </c>
      <c r="I13" s="697" t="s">
        <v>924</v>
      </c>
      <c r="J13" s="697" t="s">
        <v>925</v>
      </c>
      <c r="M13" s="496" t="str">
        <f>IF(AND(AND(ISNUMBER(ESF_base!$C$85),ESF_base!$C$85&gt;=0),AND(ISNUMBER(ESF_scn1!$C$85),ESF_scn1!$C$85&gt;=0),AND(ISNUMBER(ESF_scn2!$C$85),ESF_scn2!$C$85&gt;=0),AND(ISNUMBER(ESF_scn3!$C$85),ESF_scn3!$C$85&gt;=0)),"","E")</f>
        <v>E</v>
      </c>
      <c r="N13" s="496" t="str">
        <f>IF(AND(AND(ISNUMBER(ESF_base!$C$85),ESF_base!$C$85&gt;=0),AND(ISNUMBER(ESF_base!$D$85),ESF_base!$D$85&gt;=0),AND(ISNUMBER(ESF_scn1!$C$85),ESF_scn1!$C$85&gt;=0),AND(ISNUMBER(ESF_scn1!$D$85),ESF_scn1!$D$85&gt;=0),AND(ISNUMBER(ESF_scn2!$C$85),ESF_scn2!$C$85&gt;=0),AND(ISNUMBER(ESF_scn2!$D$85),ESF_scn2!$D$85&gt;=0),AND(ISNUMBER(ESF_scn3!$C$85),ESF_scn3!$C$85&gt;=0),AND(ISNUMBER(ESF_scn3!$D$85),ESF_scn3!$D$85&gt;=0)),"","E")</f>
        <v>E</v>
      </c>
      <c r="O13" s="496" t="str">
        <f>IF(AND(AND(ISNUMBER(ESF_base!$C$85),ESF_base!$C$85&gt;=0),AND(ISNUMBER(ESF_base!$D$85),ESF_base!$D$85&gt;=0),AND(ISNUMBER(ESF_base!$E$85),ESF_base!$E$85&gt;=0),AND(ISNUMBER(ESF_scn1!$C$85),ESF_scn1!$C$85&gt;=0),AND(ISNUMBER(ESF_scn1!$D$85),ESF_scn1!$D$85&gt;=0),AND(ISNUMBER(ESF_scn1!$E$85),ESF_scn1!$E$85&gt;=0),AND(ISNUMBER(ESF_scn2!$C$85),ESF_scn2!$C$85&gt;=0),AND(ISNUMBER(ESF_scn2!$D$85),ESF_scn2!$D$85&gt;=0),AND(ISNUMBER(ESF_scn2!$E$85),ESF_scn2!$E$85&gt;=0),AND(ISNUMBER(ESF_scn3!$C$85),ESF_scn3!$C$85&gt;=0),AND(ISNUMBER(ESF_scn3!$D$85),ESF_scn3!$D$85&gt;=0),AND(ISNUMBER(ESF_scn3!$E$85),ESF_scn3!$E$85&gt;=0)),"","E")</f>
        <v>E</v>
      </c>
      <c r="P13" s="496" t="str">
        <f>IF(AND(AND(ISNUMBER(ESF_base!$C$85),ESF_base!$C$85&gt;=0),AND(ISNUMBER(ESF_base!$D$85),ESF_base!$D$85&gt;=0),AND(ISNUMBER(ESF_base!$E$85),ESF_base!$E$85&gt;=0),AND(ISNUMBER(ESF_base!$F$85),ESF_base!$F$85&gt;=0),AND(ISNUMBER(ESF_scn1!$C$85),ESF_scn1!$C$85&gt;=0),AND(ISNUMBER(ESF_scn1!$D$85),ESF_scn1!$D$85&gt;=0),AND(ISNUMBER(ESF_scn1!$E$85),ESF_scn1!$E$85&gt;=0),AND(ISNUMBER(ESF_scn1!$F$85),ESF_scn1!$F$85&gt;=0),AND(ISNUMBER(ESF_scn2!$C$85),ESF_scn2!$C$85&gt;=0),AND(ISNUMBER(ESF_scn2!$D$85),ESF_scn2!$D$85&gt;=0),AND(ISNUMBER(ESF_scn2!$E$85),ESF_scn2!$E$85&gt;=0),AND(ISNUMBER(ESF_scn2!$F$85),ESF_scn2!$F$85&gt;=0),AND(ISNUMBER(ESF_scn3!$C$85),ESF_scn3!$C$85&gt;=0),AND(ISNUMBER(ESF_scn3!$D$85),ESF_scn3!$D$85&gt;=0),AND(ISNUMBER(ESF_scn3!$E$85),ESF_scn3!$E$85&gt;=0),AND(ISNUMBER(ESF_scn3!$F$85),ESF_scn3!$F$85&gt;=0)),"","E")</f>
        <v>E</v>
      </c>
      <c r="Q13" s="496" t="str">
        <f>IF(AND(AND(ISNUMBER(ESF_base!$C$85),ESF_base!$C$85&gt;=0),AND(ISNUMBER(ESF_base!$D$85),ESF_base!$D$85&gt;=0),AND(ISNUMBER(ESF_base!$E$85),ESF_base!$E$85&gt;=0),AND(ISNUMBER(ESF_base!$F$85),ESF_base!$F$85&gt;=0),AND(ISNUMBER(ESF_base!$G$85),ESF_base!$G$85&gt;=0),AND(ISNUMBER(ESF_scn1!$C$85),ESF_scn1!$C$85&gt;=0),AND(ISNUMBER(ESF_scn1!$D$85),ESF_scn1!$D$85&gt;=0),AND(ISNUMBER(ESF_scn1!$E$85),ESF_scn1!$E$85&gt;=0),AND(ISNUMBER(ESF_scn1!$F$85),ESF_scn1!$F$85&gt;=0),AND(ISNUMBER(ESF_scn1!$G$85),ESF_scn1!$G$85&gt;=0),AND(ISNUMBER(ESF_scn2!$C$85),ESF_scn2!$C$85&gt;=0),AND(ISNUMBER(ESF_scn2!$D$85),ESF_scn2!$D$85&gt;=0),AND(ISNUMBER(ESF_scn2!$E$85),ESF_scn2!$E$85&gt;=0),AND(ISNUMBER(ESF_scn2!$F$85),ESF_scn2!$F$85&gt;=0),AND(ISNUMBER(ESF_scn2!$G$85),ESF_scn2!$G$85&gt;=0),AND(ISNUMBER(ESF_scn3!$C$85),ESF_scn3!$C$85&gt;=0),AND(ISNUMBER(ESF_scn3!$D$85),ESF_scn3!$D$85&gt;=0),AND(ISNUMBER(ESF_scn3!$E$85),ESF_scn3!$E$85&gt;=0),AND(ISNUMBER(ESF_scn3!$F$85),ESF_scn3!$F$85&gt;=0),AND(ISNUMBER(ESF_scn3!$G$85),ESF_scn3!$G$85&gt;=0)),"","E")</f>
        <v>E</v>
      </c>
      <c r="R13" s="497"/>
    </row>
    <row r="14" spans="1:18" ht="59.25" customHeight="1" x14ac:dyDescent="0.3">
      <c r="A14" s="492" t="s">
        <v>926</v>
      </c>
      <c r="B14" s="703" t="str">
        <f t="shared" si="0"/>
        <v>Veuillez inscrire les injections de capitaux à titre de montants positifs (onglets "ESF_....", ligne 86) pour toutes les années de la période de projection de chaque scénario (base et défavorables). Si ces montants sont nuls ou ne s'appliquent pas, inscrivez un montant de zéro.</v>
      </c>
      <c r="C14" s="502" t="s">
        <v>928</v>
      </c>
      <c r="D14" s="700"/>
      <c r="E14" s="493" t="str">
        <f t="shared" si="2"/>
        <v>E</v>
      </c>
      <c r="F14" s="503">
        <f t="shared" si="1"/>
        <v>1</v>
      </c>
      <c r="G14" s="494" t="s">
        <v>890</v>
      </c>
      <c r="H14" s="696" t="s">
        <v>1034</v>
      </c>
      <c r="I14" s="697" t="s">
        <v>927</v>
      </c>
      <c r="J14" s="697" t="s">
        <v>928</v>
      </c>
      <c r="M14" s="496" t="str">
        <f>IF(AND(AND(ISNUMBER(ESF_base!$C$86),ESF_base!$C$86&gt;=0),AND(ISNUMBER(ESF_scn1!$C$86),ESF_scn1!$C$86&gt;=0),AND(ISNUMBER(ESF_scn2!$C$86),ESF_scn2!$C$86&gt;=0),AND(ISNUMBER(ESF_scn3!$C$86),ESF_scn3!$C$86&gt;=0)),"","E")</f>
        <v>E</v>
      </c>
      <c r="N14" s="496" t="str">
        <f>IF(AND(AND(ISNUMBER(ESF_base!$C$86),ESF_base!$C$86&gt;=0),AND(ISNUMBER(ESF_base!$D$86),ESF_base!$D$86&gt;=0),AND(ISNUMBER(ESF_scn1!$C$86),ESF_scn1!$C$86&gt;=0),AND(ISNUMBER(ESF_scn1!$D$86),ESF_scn1!$D$86&gt;=0),AND(ISNUMBER(ESF_scn2!$C$86),ESF_scn2!$C$86&gt;=0),AND(ISNUMBER(ESF_scn2!$D$86),ESF_scn2!$D$86&gt;=0),AND(ISNUMBER(ESF_scn3!$C$86),ESF_scn3!$C$86&gt;=0),AND(ISNUMBER(ESF_scn3!$D$86),ESF_scn3!$D$86&gt;=0)),"","E")</f>
        <v>E</v>
      </c>
      <c r="O14" s="496" t="str">
        <f>IF(AND(AND(ISNUMBER(ESF_base!$C$86),ESF_base!$C$86&gt;=0),AND(ISNUMBER(ESF_base!$D$86),ESF_base!$D$86&gt;=0),AND(ISNUMBER(ESF_base!$E$86),ESF_base!$E$86&gt;=0),AND(ISNUMBER(ESF_scn1!$C$86),ESF_scn1!$C$86&gt;=0),AND(ISNUMBER(ESF_scn1!$D$86),ESF_scn1!$D$86&gt;=0),AND(ISNUMBER(ESF_scn1!$E$86),ESF_scn1!$E$86&gt;=0),AND(ISNUMBER(ESF_scn2!$C$86),ESF_scn2!$C$86&gt;=0),AND(ISNUMBER(ESF_scn2!$D$86),ESF_scn2!$D$86&gt;=0),AND(ISNUMBER(ESF_scn2!$E$86),ESF_scn2!$E$86&gt;=0),AND(ISNUMBER(ESF_scn3!$C$86),ESF_scn3!$C$86&gt;=0),AND(ISNUMBER(ESF_scn3!$D$86),ESF_scn3!$D$86&gt;=0),AND(ISNUMBER(ESF_scn3!$E$86),ESF_scn3!$E$86&gt;=0)),"","E")</f>
        <v>E</v>
      </c>
      <c r="P14" s="496" t="str">
        <f>IF(AND(AND(ISNUMBER(ESF_base!$C$86),ESF_base!$C$86&gt;=0),AND(ISNUMBER(ESF_base!$D$86),ESF_base!$D$86&gt;=0),AND(ISNUMBER(ESF_base!$E$86),ESF_base!$E$86&gt;=0),AND(ISNUMBER(ESF_base!$F$86),ESF_base!$F$86&gt;=0),AND(ISNUMBER(ESF_scn1!$C$86),ESF_scn1!$C$86&gt;=0),AND(ISNUMBER(ESF_scn1!$D$86),ESF_scn1!$D$86&gt;=0),AND(ISNUMBER(ESF_scn1!$E$86),ESF_scn1!$E$86&gt;=0),AND(ISNUMBER(ESF_scn1!$F$86),ESF_scn1!$F$86&gt;=0),AND(ISNUMBER(ESF_scn2!$C$86),ESF_scn2!$C$86&gt;=0),AND(ISNUMBER(ESF_scn2!$D$86),ESF_scn2!$D$86&gt;=0),AND(ISNUMBER(ESF_scn2!$E$86),ESF_scn2!$E$86&gt;=0),AND(ISNUMBER(ESF_scn2!$F$86),ESF_scn2!$F$86&gt;=0),AND(ISNUMBER(ESF_scn3!$C$86),ESF_scn3!$C$86&gt;=0),AND(ISNUMBER(ESF_scn3!$D$86),ESF_scn3!$D$86&gt;=0),AND(ISNUMBER(ESF_scn3!$E$86),ESF_scn3!$E$86&gt;=0),AND(ISNUMBER(ESF_scn3!$F$86),ESF_scn3!$F$86&gt;=0)),"","E")</f>
        <v>E</v>
      </c>
      <c r="Q14" s="496" t="str">
        <f>IF(AND(AND(ISNUMBER(ESF_base!$C$86),ESF_base!$C$86&gt;=0),AND(ISNUMBER(ESF_base!$D$86),ESF_base!$D$86&gt;=0),AND(ISNUMBER(ESF_base!$E$86),ESF_base!$E$86&gt;=0),AND(ISNUMBER(ESF_base!$F$86),ESF_base!$F$86&gt;=0),AND(ISNUMBER(ESF_base!$G$86),ESF_base!$G$86&gt;=0),AND(ISNUMBER(ESF_scn1!$C$86),ESF_scn1!$C$86&gt;=0),AND(ISNUMBER(ESF_scn1!$D$86),ESF_scn1!$D$86&gt;=0),AND(ISNUMBER(ESF_scn1!$E$86),ESF_scn1!$E$86&gt;=0),AND(ISNUMBER(ESF_scn1!$F$86),ESF_scn1!$F$86&gt;=0),AND(ISNUMBER(ESF_scn1!$G$86),ESF_scn1!$G$86&gt;=0),AND(ISNUMBER(ESF_scn2!$C$86),ESF_scn2!$C$86&gt;=0),AND(ISNUMBER(ESF_scn2!$D$86),ESF_scn2!$D$86&gt;=0),AND(ISNUMBER(ESF_scn2!$E$86),ESF_scn2!$E$86&gt;=0),AND(ISNUMBER(ESF_scn2!$F$86),ESF_scn2!$F$86&gt;=0),AND(ISNUMBER(ESF_scn2!$G$86),ESF_scn2!$G$86&gt;=0),AND(ISNUMBER(ESF_scn3!$C$86),ESF_scn3!$C$86&gt;=0),AND(ISNUMBER(ESF_scn3!$D$86),ESF_scn3!$D$86&gt;=0),AND(ISNUMBER(ESF_scn3!$E$86),ESF_scn3!$E$86&gt;=0),AND(ISNUMBER(ESF_scn3!$F$86),ESF_scn3!$F$86&gt;=0),AND(ISNUMBER(ESF_scn3!$G$86),ESF_scn3!$G$86&gt;=0)),"","E")</f>
        <v>E</v>
      </c>
      <c r="R14" s="497"/>
    </row>
    <row r="15" spans="1:18" ht="59.25" customHeight="1" x14ac:dyDescent="0.3">
      <c r="A15" s="492" t="s">
        <v>929</v>
      </c>
      <c r="B15" s="703" t="str">
        <f t="shared" si="0"/>
        <v>Veuillez inscrire les sorties de capitaux à titre de montants positifs (onglets "ESF_....", ligne 87) pour toutes les années de la période de projection de chaque scénario (base et défavorables). Si ces montants sont nuls ou ne s'appliquent pas, inscrivez un montant de zéro.</v>
      </c>
      <c r="C15" s="502" t="s">
        <v>931</v>
      </c>
      <c r="D15" s="700"/>
      <c r="E15" s="493" t="str">
        <f t="shared" si="2"/>
        <v>E</v>
      </c>
      <c r="F15" s="503">
        <f t="shared" si="1"/>
        <v>1</v>
      </c>
      <c r="G15" s="494" t="s">
        <v>890</v>
      </c>
      <c r="H15" s="696" t="s">
        <v>1034</v>
      </c>
      <c r="I15" s="697" t="s">
        <v>930</v>
      </c>
      <c r="J15" s="697" t="s">
        <v>931</v>
      </c>
      <c r="M15" s="496" t="str">
        <f>IF(AND(AND(ISNUMBER(ESF_base!$C$87),ESF_base!$C$87&gt;=0),AND(ISNUMBER(ESF_scn1!$C$87),ESF_scn1!$C$87&gt;=0),AND(ISNUMBER(ESF_scn2!$C$87),ESF_scn2!$C$87&gt;=0),AND(ISNUMBER(ESF_scn3!$C$87),ESF_scn3!$C$87&gt;=0)),"","E")</f>
        <v>E</v>
      </c>
      <c r="N15" s="496" t="str">
        <f>IF(AND(AND(ISNUMBER(ESF_base!$C$87),ESF_base!$C$87&gt;=0),AND(ISNUMBER(ESF_base!$D$87),ESF_base!$D$87&gt;=0),AND(ISNUMBER(ESF_scn1!$C$87),ESF_scn1!$C$87&gt;=0),AND(ISNUMBER(ESF_scn1!$D$87),ESF_scn1!$D$87&gt;=0),AND(ISNUMBER(ESF_scn2!$C$87),ESF_scn2!$C$87&gt;=0),AND(ISNUMBER(ESF_scn2!$D$87),ESF_scn2!$D$87&gt;=0),AND(ISNUMBER(ESF_scn3!$C$87),ESF_scn3!$C$87&gt;=0),AND(ISNUMBER(ESF_scn3!$D$87),ESF_scn3!$D$87&gt;=0)),"","E")</f>
        <v>E</v>
      </c>
      <c r="O15" s="496" t="str">
        <f>IF(AND(AND(ISNUMBER(ESF_base!$C$87),ESF_base!$C$87&gt;=0),AND(ISNUMBER(ESF_base!$D$87),ESF_base!$D$87&gt;=0),AND(ISNUMBER(ESF_base!$E$87),ESF_base!$E$87&gt;=0),AND(ISNUMBER(ESF_scn1!$C$87),ESF_scn1!$C$87&gt;=0),AND(ISNUMBER(ESF_scn1!$D$87),ESF_scn1!$D$87&gt;=0),AND(ISNUMBER(ESF_scn1!$E$87),ESF_scn1!$E$87&gt;=0),AND(ISNUMBER(ESF_scn2!$C$87),ESF_scn2!$C$87&gt;=0),AND(ISNUMBER(ESF_scn2!$D$87),ESF_scn2!$D$87&gt;=0),AND(ISNUMBER(ESF_scn2!$E$87),ESF_scn2!$E$87&gt;=0),AND(ISNUMBER(ESF_scn3!$C$87),ESF_scn3!$C$87&gt;=0),AND(ISNUMBER(ESF_scn3!$D$87),ESF_scn3!$D$87&gt;=0),AND(ISNUMBER(ESF_scn3!$E$87),ESF_scn3!$E$87&gt;=0)),"","E")</f>
        <v>E</v>
      </c>
      <c r="P15" s="496" t="str">
        <f>IF(AND(AND(ISNUMBER(ESF_base!$C$87),ESF_base!$C$87&gt;=0),AND(ISNUMBER(ESF_base!$D$87),ESF_base!$D$87&gt;=0),AND(ISNUMBER(ESF_base!$E$87),ESF_base!$E$87&gt;=0),AND(ISNUMBER(ESF_base!$F$87),ESF_base!$F$87&gt;=0),AND(ISNUMBER(ESF_scn1!$C$87),ESF_scn1!$C$87&gt;=0),AND(ISNUMBER(ESF_scn1!$D$87),ESF_scn1!$D$87&gt;=0),AND(ISNUMBER(ESF_scn1!$E$87),ESF_scn1!$E$87&gt;=0),AND(ISNUMBER(ESF_scn1!$F$87),ESF_scn1!$F$87&gt;=0),AND(ISNUMBER(ESF_scn2!$C$87),ESF_scn2!$C$87&gt;=0),AND(ISNUMBER(ESF_scn2!$D$87),ESF_scn2!$D$87&gt;=0),AND(ISNUMBER(ESF_scn2!$E$87),ESF_scn2!$E$87&gt;=0),AND(ISNUMBER(ESF_scn2!$F$87),ESF_scn2!$F$87&gt;=0),AND(ISNUMBER(ESF_scn3!$C$87),ESF_scn3!$C$87&gt;=0),AND(ISNUMBER(ESF_scn3!$D$87),ESF_scn3!$D$87&gt;=0),AND(ISNUMBER(ESF_scn3!$E$87),ESF_scn3!$E$87&gt;=0),AND(ISNUMBER(ESF_scn3!$F$87),ESF_scn3!$F$87&gt;=0)),"","E")</f>
        <v>E</v>
      </c>
      <c r="Q15" s="496" t="str">
        <f>IF(AND(AND(ISNUMBER(ESF_base!$C$87),ESF_base!$C$87&gt;=0),AND(ISNUMBER(ESF_base!$D$87),ESF_base!$D$87&gt;=0),AND(ISNUMBER(ESF_base!$E$87),ESF_base!$E$87&gt;=0),AND(ISNUMBER(ESF_base!$F$87),ESF_base!$F$87&gt;=0),AND(ISNUMBER(ESF_base!$G$87),ESF_base!$G$87&gt;=0),AND(ISNUMBER(ESF_scn1!$C$87),ESF_scn1!$C$87&gt;=0),AND(ISNUMBER(ESF_scn1!$D$87),ESF_scn1!$D$87&gt;=0),AND(ISNUMBER(ESF_scn1!$E$87),ESF_scn1!$E$87&gt;=0),AND(ISNUMBER(ESF_scn1!$F$87),ESF_scn1!$F$87&gt;=0),AND(ISNUMBER(ESF_scn1!$G$87),ESF_scn1!$G$87&gt;=0),AND(ISNUMBER(ESF_scn2!$C$87),ESF_scn2!$C$87&gt;=0),AND(ISNUMBER(ESF_scn2!$D$87),ESF_scn2!$D$87&gt;=0),AND(ISNUMBER(ESF_scn2!$E$87),ESF_scn2!$E$87&gt;=0),AND(ISNUMBER(ESF_scn2!$F$87),ESF_scn2!$F$87&gt;=0),AND(ISNUMBER(ESF_scn2!$G$87),ESF_scn2!$G$87&gt;=0),AND(ISNUMBER(ESF_scn3!$C$87),ESF_scn3!$C$87&gt;=0),AND(ISNUMBER(ESF_scn3!$D$87),ESF_scn3!$D$87&gt;=0),AND(ISNUMBER(ESF_scn3!$E$87),ESF_scn3!$E$87&gt;=0),AND(ISNUMBER(ESF_scn3!$F$87),ESF_scn3!$F$87&gt;=0),AND(ISNUMBER(ESF_scn3!$G$87),ESF_scn3!$G$87&gt;=0)),"","E")</f>
        <v>E</v>
      </c>
      <c r="R15" s="497"/>
    </row>
    <row r="16" spans="1:18" ht="59.25" customHeight="1" x14ac:dyDescent="0.3">
      <c r="A16" s="492" t="s">
        <v>932</v>
      </c>
      <c r="B16" s="703" t="str">
        <f t="shared" si="0"/>
        <v>Veuillez inscrire le cumul des réévaluations des régimes de retraite à prestations définies (onglets "ESF_...", ligne 94) pour toutes les années de la période de projection de chaque scénario (base et défavorables). Si ces montants sont nuls ou ne s'appliquent pas, incrivez un montant de zéro.</v>
      </c>
      <c r="C16" s="502" t="s">
        <v>934</v>
      </c>
      <c r="D16" s="700"/>
      <c r="E16" s="498" t="str">
        <f t="shared" si="2"/>
        <v>A</v>
      </c>
      <c r="F16" s="503">
        <f t="shared" si="1"/>
        <v>1</v>
      </c>
      <c r="G16" s="499" t="s">
        <v>903</v>
      </c>
      <c r="H16" s="696" t="s">
        <v>1034</v>
      </c>
      <c r="I16" s="697" t="s">
        <v>933</v>
      </c>
      <c r="J16" s="697" t="s">
        <v>934</v>
      </c>
      <c r="M16" s="500" t="str">
        <f>IF(AND(ISNUMBER(ESF_base!$C$94),ISNUMBER(ESF_scn1!$C$94),ISNUMBER(ESF_scn2!$C$94),ISNUMBER(ESF_scn3!$C$94)),"","A")</f>
        <v>A</v>
      </c>
      <c r="N16" s="500" t="str">
        <f>IF(AND(ISNUMBER(ESF_base!$C$94),ISNUMBER(ESF_base!$D$94),ISNUMBER(ESF_scn1!$C$94),ISNUMBER(ESF_scn1!$D$94),ISNUMBER(ESF_scn2!$C$94),ISNUMBER(ESF_scn2!$D$94),ISNUMBER(ESF_scn3!$C$94),ISNUMBER(ESF_scn3!$D$94)),"","A")</f>
        <v>A</v>
      </c>
      <c r="O16" s="500" t="str">
        <f>IF(AND(ISNUMBER(ESF_base!$C$94),ISNUMBER(ESF_base!$D$94),ISNUMBER(ESF_base!$E$94),ISNUMBER(ESF_scn1!$C$94),ISNUMBER(ESF_scn1!$D$94),ISNUMBER(ESF_scn1!$E$94),ISNUMBER(ESF_scn2!$C$94),ISNUMBER(ESF_scn2!$D$94),ISNUMBER(ESF_scn2!$E$94),ISNUMBER(ESF_scn3!$C$94),ISNUMBER(ESF_scn3!$D$94),ISNUMBER(ESF_scn3!$E$94)),"","A")</f>
        <v>A</v>
      </c>
      <c r="P16" s="500" t="str">
        <f>IF(AND(ISNUMBER(ESF_base!$C$94),ISNUMBER(ESF_base!$D$94),ISNUMBER(ESF_base!$E$94),ISNUMBER(ESF_base!$F$94),ISNUMBER(ESF_scn1!$C$94),ISNUMBER(ESF_scn1!$D$94),ISNUMBER(ESF_scn1!$E$94),ISNUMBER(ESF_scn1!$F$94),ISNUMBER(ESF_scn2!$C$94),ISNUMBER(ESF_scn2!$D$94),ISNUMBER(ESF_scn2!$E$94),ISNUMBER(ESF_scn2!$F$94),ISNUMBER(ESF_scn3!$C$94),ISNUMBER(ESF_scn3!$D$94),ISNUMBER(ESF_scn3!$E$94),ISNUMBER(ESF_scn3!$F$94)),"","A")</f>
        <v>A</v>
      </c>
      <c r="Q16" s="500" t="str">
        <f>IF(AND(ISNUMBER(ESF_base!$C$94),ISNUMBER(ESF_base!$D$94),ISNUMBER(ESF_base!$E$94),ISNUMBER(ESF_base!$F$94),ISNUMBER(ESF_base!$G$94),ISNUMBER(ESF_scn1!$C$94),ISNUMBER(ESF_scn1!$D$94),ISNUMBER(ESF_scn1!$E$94),ISNUMBER(ESF_scn1!$F$94),ISNUMBER(ESF_scn1!$G$94),ISNUMBER(ESF_scn2!$C$94),ISNUMBER(ESF_scn2!$D$94),ISNUMBER(ESF_scn2!$E$94),ISNUMBER(ESF_scn2!$F$94),ISNUMBER(ESF_scn2!$G$94),ISNUMBER(ESF_scn3!$C$94),ISNUMBER(ESF_scn3!$D$94),ISNUMBER(ESF_scn3!$E$94),ISNUMBER(ESF_scn3!$F$94),ISNUMBER(ESF_scn3!$G$94)),"","A")</f>
        <v>A</v>
      </c>
      <c r="R16" s="497"/>
    </row>
    <row r="17" spans="1:18" ht="59.25" customHeight="1" x14ac:dyDescent="0.3">
      <c r="A17" s="492" t="s">
        <v>935</v>
      </c>
      <c r="B17" s="703" t="str">
        <f t="shared" si="0"/>
        <v>Veuillez inscrire le cumul des produits financiers ou charges financières d'assurance tirés des contrats d'assurance (onglets "ESF_...", ligne 95) pour toutes les années de la période de projection de chaque scénario (base et défavorables). Si ces montants sont nuls ou ne s'appliquent pas, incrivez un montant de zéro.</v>
      </c>
      <c r="C17" s="502" t="s">
        <v>937</v>
      </c>
      <c r="D17" s="700"/>
      <c r="E17" s="498" t="str">
        <f t="shared" si="2"/>
        <v>A</v>
      </c>
      <c r="F17" s="503">
        <f t="shared" si="1"/>
        <v>1</v>
      </c>
      <c r="G17" s="499" t="s">
        <v>903</v>
      </c>
      <c r="H17" s="696" t="s">
        <v>1034</v>
      </c>
      <c r="I17" s="697" t="s">
        <v>936</v>
      </c>
      <c r="J17" s="697" t="s">
        <v>937</v>
      </c>
      <c r="M17" s="500" t="str">
        <f>IF(AND(ISNUMBER(ESF_base!$C$95),ISNUMBER(ESF_scn1!$C$95),ISNUMBER(ESF_scn2!$C$95),ISNUMBER(ESF_scn3!$C$95)),"","A")</f>
        <v>A</v>
      </c>
      <c r="N17" s="500" t="str">
        <f>IF(AND(ISNUMBER(ESF_base!$C$95),ISNUMBER(ESF_base!$D$95),ISNUMBER(ESF_scn1!$C$95),ISNUMBER(ESF_scn1!$D$95),ISNUMBER(ESF_scn2!$C$95),ISNUMBER(ESF_scn2!$D$95),ISNUMBER(ESF_scn3!$C$95),ISNUMBER(ESF_scn3!$D$95)),"","A")</f>
        <v>A</v>
      </c>
      <c r="O17" s="500" t="str">
        <f>IF(AND(ISNUMBER(ESF_base!$C$95),ISNUMBER(ESF_base!$D$95),ISNUMBER(ESF_base!$E$95),ISNUMBER(ESF_scn1!$C$95),ISNUMBER(ESF_scn1!$D$95),ISNUMBER(ESF_scn1!$E$95),ISNUMBER(ESF_scn2!$C$95),ISNUMBER(ESF_scn2!$D$95),ISNUMBER(ESF_scn2!$E$95),ISNUMBER(ESF_scn3!$C$95),ISNUMBER(ESF_scn3!$D$95),ISNUMBER(ESF_scn3!$E$95)),"","A")</f>
        <v>A</v>
      </c>
      <c r="P17" s="500" t="str">
        <f>IF(AND(ISNUMBER(ESF_base!$C$95),ISNUMBER(ESF_base!$D$95),ISNUMBER(ESF_base!$E$95),ISNUMBER(ESF_base!$F$95),ISNUMBER(ESF_scn1!$C$95),ISNUMBER(ESF_scn1!$D$95),ISNUMBER(ESF_scn1!$E$95),ISNUMBER(ESF_scn1!$F$95),ISNUMBER(ESF_scn2!$C$95),ISNUMBER(ESF_scn2!$D$95),ISNUMBER(ESF_scn2!$E$95),ISNUMBER(ESF_scn2!$F$95),ISNUMBER(ESF_scn3!$C$95),ISNUMBER(ESF_scn3!$D$95),ISNUMBER(ESF_scn3!$E$95),ISNUMBER(ESF_scn3!$F$95)),"","A")</f>
        <v>A</v>
      </c>
      <c r="Q17" s="500" t="str">
        <f>IF(AND(ISNUMBER(ESF_base!$C$95),ISNUMBER(ESF_base!$D$95),ISNUMBER(ESF_base!$E$95),ISNUMBER(ESF_base!$F$95),ISNUMBER(ESF_base!$G$95),ISNUMBER(ESF_scn1!$C$95),ISNUMBER(ESF_scn1!$D$95),ISNUMBER(ESF_scn1!$E$95),ISNUMBER(ESF_scn1!$F$95),ISNUMBER(ESF_scn1!$G$95),ISNUMBER(ESF_scn2!$C$95),ISNUMBER(ESF_scn2!$D$95),ISNUMBER(ESF_scn2!$E$95),ISNUMBER(ESF_scn2!$F$95),ISNUMBER(ESF_scn2!$G$95),ISNUMBER(ESF_scn3!$C$95),ISNUMBER(ESF_scn3!$D$95),ISNUMBER(ESF_scn3!$E$95),ISNUMBER(ESF_scn3!$F$95),ISNUMBER(ESF_scn3!$G$95)),"","A")</f>
        <v>A</v>
      </c>
      <c r="R17" s="497"/>
    </row>
    <row r="18" spans="1:18" ht="59.25" customHeight="1" x14ac:dyDescent="0.3">
      <c r="A18" s="492" t="s">
        <v>938</v>
      </c>
      <c r="B18" s="703" t="str">
        <f t="shared" si="0"/>
        <v>Veuillez inscrire Cumul des produits financiers ou charges financières d'assurance tirés des traités de réassurance détenus (onglets "ESF_...", ligne 96) pour toutes les années de la période de projection de chaque scénario (base et défavorables). Si ces montants sont nuls ou ne s'appliquent pas, incrivez un montant de zéro.</v>
      </c>
      <c r="C18" s="502" t="s">
        <v>940</v>
      </c>
      <c r="D18" s="700"/>
      <c r="E18" s="498" t="str">
        <f t="shared" si="2"/>
        <v>A</v>
      </c>
      <c r="F18" s="503">
        <f t="shared" si="1"/>
        <v>1</v>
      </c>
      <c r="G18" s="499" t="s">
        <v>903</v>
      </c>
      <c r="H18" s="696" t="s">
        <v>1034</v>
      </c>
      <c r="I18" s="697" t="s">
        <v>939</v>
      </c>
      <c r="J18" s="697" t="s">
        <v>940</v>
      </c>
      <c r="M18" s="500" t="str">
        <f>IF(AND(ISNUMBER(ESF_base!$C$96),ISNUMBER(ESF_scn1!$C$96),ISNUMBER(ESF_scn2!$C$96),ISNUMBER(ESF_scn3!$C$96)),"","A")</f>
        <v>A</v>
      </c>
      <c r="N18" s="500" t="str">
        <f>IF(AND(ISNUMBER(ESF_base!$C$96),ISNUMBER(ESF_base!$D$96),ISNUMBER(ESF_scn1!$C$96),ISNUMBER(ESF_scn1!$D$96),ISNUMBER(ESF_scn2!$C$96),ISNUMBER(ESF_scn2!$D$96),ISNUMBER(ESF_scn3!$C$96),ISNUMBER(ESF_scn3!$D$96)),"","A")</f>
        <v>A</v>
      </c>
      <c r="O18" s="500" t="str">
        <f>IF(AND(ISNUMBER(ESF_base!$C$96),ISNUMBER(ESF_base!$D$96),ISNUMBER(ESF_base!$E$96),ISNUMBER(ESF_scn1!$C$96),ISNUMBER(ESF_scn1!$D$96),ISNUMBER(ESF_scn1!$E$96),ISNUMBER(ESF_scn2!$C$96),ISNUMBER(ESF_scn2!$D$96),ISNUMBER(ESF_scn2!$E$96),ISNUMBER(ESF_scn3!$C$96),ISNUMBER(ESF_scn3!$D$96),ISNUMBER(ESF_scn3!$E$96)),"","A")</f>
        <v>A</v>
      </c>
      <c r="P18" s="500" t="str">
        <f>IF(AND(ISNUMBER(ESF_base!$C$96),ISNUMBER(ESF_base!$D$96),ISNUMBER(ESF_base!$E$96),ISNUMBER(ESF_base!$F$96),ISNUMBER(ESF_scn1!$C$96),ISNUMBER(ESF_scn1!$D$96),ISNUMBER(ESF_scn1!$E$96),ISNUMBER(ESF_scn1!$F$96),ISNUMBER(ESF_scn2!$C$96),ISNUMBER(ESF_scn2!$D$96),ISNUMBER(ESF_scn2!$E$96),ISNUMBER(ESF_scn2!$F$96),ISNUMBER(ESF_scn3!$C$96),ISNUMBER(ESF_scn3!$D$96),ISNUMBER(ESF_scn3!$E$96),ISNUMBER(ESF_scn3!$F$96)),"","A")</f>
        <v>A</v>
      </c>
      <c r="Q18" s="500" t="str">
        <f>IF(AND(ISNUMBER(ESF_base!$C$96),ISNUMBER(ESF_base!$D$96),ISNUMBER(ESF_base!$E$96),ISNUMBER(ESF_base!$F$96),ISNUMBER(ESF_base!$G$96),ISNUMBER(ESF_scn1!$C$96),ISNUMBER(ESF_scn1!$D$96),ISNUMBER(ESF_scn1!$E$96),ISNUMBER(ESF_scn1!$F$96),ISNUMBER(ESF_scn1!$G$96),ISNUMBER(ESF_scn2!$C$96),ISNUMBER(ESF_scn2!$D$96),ISNUMBER(ESF_scn2!$E$96),ISNUMBER(ESF_scn2!$F$96),ISNUMBER(ESF_scn2!$G$96),ISNUMBER(ESF_scn3!$C$96),ISNUMBER(ESF_scn3!$D$96),ISNUMBER(ESF_scn3!$E$96),ISNUMBER(ESF_scn3!$F$96),ISNUMBER(ESF_scn3!$G$96)),"","A")</f>
        <v>A</v>
      </c>
      <c r="R18" s="497"/>
    </row>
    <row r="19" spans="1:18" ht="59.25" customHeight="1" x14ac:dyDescent="0.3">
      <c r="A19" s="492" t="s">
        <v>941</v>
      </c>
      <c r="B19" s="703" t="str">
        <f t="shared" si="0"/>
        <v>Veuillez inscrire le total des autres éléments du résultat étendu (onglets "ERN_....", ligne 36) pour toutes les années de la période de projection de chaque scénario (base et défavorables). Si ces montants sont nuls ou ne s'appliquent pas, inscrivez un montant de zéro.</v>
      </c>
      <c r="C19" s="502" t="s">
        <v>943</v>
      </c>
      <c r="D19" s="700"/>
      <c r="E19" s="498" t="str">
        <f t="shared" si="2"/>
        <v>A</v>
      </c>
      <c r="F19" s="503">
        <f t="shared" si="1"/>
        <v>1</v>
      </c>
      <c r="G19" s="499" t="s">
        <v>903</v>
      </c>
      <c r="H19" s="696" t="s">
        <v>1034</v>
      </c>
      <c r="I19" s="697" t="s">
        <v>942</v>
      </c>
      <c r="J19" s="697" t="s">
        <v>943</v>
      </c>
      <c r="M19" s="500" t="str">
        <f>IF(AND(ISNUMBER(ERN_base!$C$36),ISNUMBER(ERN_scn1!$C$36),ISNUMBER(ERN_scn2!$C$36),ISNUMBER(ERN_scn3!$C$36)),"","A")</f>
        <v>A</v>
      </c>
      <c r="N19" s="500" t="str">
        <f>IF(AND(ISNUMBER(ERN_base!$C$36),ISNUMBER(ERN_base!$D$36),ISNUMBER(ERN_scn1!$C$36),ISNUMBER(ERN_scn1!$D$36),ISNUMBER(ERN_scn2!$C$36),ISNUMBER(ERN_scn2!$D$36),ISNUMBER(ERN_scn3!$C$36),ISNUMBER(ERN_scn3!$D$36)),"","A")</f>
        <v>A</v>
      </c>
      <c r="O19" s="500" t="str">
        <f>IF(AND(ISNUMBER(ERN_base!$C$36),ISNUMBER(ERN_base!$D$36),ISNUMBER(ERN_base!$E$36),ISNUMBER(ERN_scn1!$C$36),ISNUMBER(ERN_scn1!$D$36),ISNUMBER(ERN_scn1!$E$36),ISNUMBER(ERN_scn2!$C$36),ISNUMBER(ERN_scn2!$D$36),ISNUMBER(ERN_scn2!$E$36),ISNUMBER(ERN_scn3!$C$36),ISNUMBER(ERN_scn3!$D$36),ISNUMBER(ERN_scn3!$E$36)),"","A")</f>
        <v>A</v>
      </c>
      <c r="P19" s="500" t="str">
        <f>IF(AND(ISNUMBER(ERN_base!$C$36),ISNUMBER(ERN_base!$D$36),ISNUMBER(ERN_base!$E$36),ISNUMBER(ERN_base!$F$36),ISNUMBER(ERN_scn1!$C$36),ISNUMBER(ERN_scn1!$D$36),ISNUMBER(ERN_scn1!$E$36),ISNUMBER(ERN_scn1!$F$36),ISNUMBER(ERN_scn2!$C$36),ISNUMBER(ERN_scn2!$D$36),ISNUMBER(ERN_scn2!$E$36),ISNUMBER(ERN_scn2!$F$36),ISNUMBER(ERN_scn3!$C$36),ISNUMBER(ERN_scn3!$D$36),ISNUMBER(ERN_scn3!$E$36),ISNUMBER(ERN_scn3!$F$36)),"","A")</f>
        <v>A</v>
      </c>
      <c r="Q19" s="500" t="str">
        <f>IF(AND(ISNUMBER(ERN_base!$C$36),ISNUMBER(ERN_base!$D$36),ISNUMBER(ERN_base!$E$36),ISNUMBER(ERN_base!$F$36),ISNUMBER(ERN_base!$G$36),ISNUMBER(ERN_scn1!$C$36),ISNUMBER(ERN_scn1!$D$36),ISNUMBER(ERN_scn1!$E$36),ISNUMBER(ERN_scn1!$F$36),ISNUMBER(ERN_scn1!$G$36),ISNUMBER(ERN_scn2!$C$36),ISNUMBER(ERN_scn2!$D$36),ISNUMBER(ERN_scn2!$E$36),ISNUMBER(ERN_scn2!$F$36),ISNUMBER(ERN_scn2!$G$36),ISNUMBER(ERN_scn3!$C$36),ISNUMBER(ERN_scn3!$D$36),ISNUMBER(ERN_scn3!$E$36),ISNUMBER(ERN_scn3!$F$36),ISNUMBER(ERN_scn3!$G$36)),"","A")</f>
        <v>A</v>
      </c>
      <c r="R19" s="497"/>
    </row>
    <row r="20" spans="1:18" ht="59.25" customHeight="1" x14ac:dyDescent="0.3">
      <c r="A20" s="492" t="s">
        <v>944</v>
      </c>
      <c r="B20" s="703" t="str">
        <f t="shared" si="0"/>
        <v>Veuillez inscrire les primes reçues au titre des contrats d'assurance (onglets "ERN_...", ligne 42) pour toutes les années de la période de projection de chaque scénario (base et défavorables). Si ces montants sont nuls, incrivez un montant de zéro.</v>
      </c>
      <c r="C20" s="502" t="s">
        <v>946</v>
      </c>
      <c r="D20" s="700"/>
      <c r="E20" s="498" t="str">
        <f t="shared" si="2"/>
        <v>A</v>
      </c>
      <c r="F20" s="503">
        <f t="shared" si="1"/>
        <v>1</v>
      </c>
      <c r="G20" s="499" t="s">
        <v>903</v>
      </c>
      <c r="H20" s="696" t="s">
        <v>1034</v>
      </c>
      <c r="I20" s="697" t="s">
        <v>945</v>
      </c>
      <c r="J20" s="697" t="s">
        <v>946</v>
      </c>
      <c r="M20" s="500" t="str">
        <f>IF(AND(ISNUMBER(ERN_base!$C$42),ISNUMBER(ERN_scn1!$C$42),ISNUMBER(ERN_scn2!$C$42),ISNUMBER(ERN_scn3!$C$42)),"","A")</f>
        <v>A</v>
      </c>
      <c r="N20" s="500" t="str">
        <f>IF(AND(ISNUMBER(ERN_base!$C$42),ISNUMBER(ERN_base!$D$42),ISNUMBER(ERN_scn1!$C$42),ISNUMBER(ERN_scn1!$D$42),ISNUMBER(ERN_scn2!$C$42),ISNUMBER(ERN_scn2!$D$42),ISNUMBER(ERN_scn3!$C$42),ISNUMBER(ERN_scn3!$D$42)),"","A")</f>
        <v>A</v>
      </c>
      <c r="O20" s="500" t="str">
        <f>IF(AND(ISNUMBER(ERN_base!$C$42),ISNUMBER(ERN_base!$D$42),ISNUMBER(ERN_base!$E$42),ISNUMBER(ERN_scn1!$C$42),ISNUMBER(ERN_scn1!$D$42),ISNUMBER(ERN_scn1!$E$42),ISNUMBER(ERN_scn2!$C$42),ISNUMBER(ERN_scn2!$D$42),ISNUMBER(ERN_scn2!$E$42),ISNUMBER(ERN_scn3!$C$42),ISNUMBER(ERN_scn3!$D$42),ISNUMBER(ERN_scn3!$E$42)),"","A")</f>
        <v>A</v>
      </c>
      <c r="P20" s="500" t="str">
        <f>IF(AND(ISNUMBER(ERN_base!$C$42),ISNUMBER(ERN_base!$D$42),ISNUMBER(ERN_base!$E$42),ISNUMBER(ERN_base!$F$42),ISNUMBER(ERN_scn1!$C$42),ISNUMBER(ERN_scn1!$D$42),ISNUMBER(ERN_scn1!$E$42),ISNUMBER(ERN_scn1!$F$42),ISNUMBER(ERN_scn2!$C$42),ISNUMBER(ERN_scn2!$D$42),ISNUMBER(ERN_scn2!$E$42),ISNUMBER(ERN_scn2!$F$42),ISNUMBER(ERN_scn3!$C$42),ISNUMBER(ERN_scn3!$D$42),ISNUMBER(ERN_scn3!$E$42),ISNUMBER(ERN_scn3!$F$42)),"","A")</f>
        <v>A</v>
      </c>
      <c r="Q20" s="500" t="str">
        <f>IF(AND(ISNUMBER(ERN_base!$C$42),ISNUMBER(ERN_base!$D$42),ISNUMBER(ERN_base!$E$42),ISNUMBER(ERN_base!$F$42),ISNUMBER(ERN_base!$G$42),ISNUMBER(ERN_scn1!$C$42),ISNUMBER(ERN_scn1!$D$42),ISNUMBER(ERN_scn1!$E$42),ISNUMBER(ERN_scn1!$F$42),ISNUMBER(ERN_scn1!$G$42),ISNUMBER(ERN_scn2!$C$42),ISNUMBER(ERN_scn2!$D$42),ISNUMBER(ERN_scn2!$E$42),ISNUMBER(ERN_scn2!$F$42),ISNUMBER(ERN_scn2!$G$42),ISNUMBER(ERN_scn3!$C$42),ISNUMBER(ERN_scn3!$D$42),ISNUMBER(ERN_scn3!$E$42),ISNUMBER(ERN_scn3!$F$42),ISNUMBER(ERN_scn3!$G$42)),"","A")</f>
        <v>A</v>
      </c>
      <c r="R20" s="497"/>
    </row>
    <row r="21" spans="1:18" ht="59.25" customHeight="1" x14ac:dyDescent="0.3">
      <c r="A21" s="492" t="s">
        <v>35</v>
      </c>
      <c r="B21" s="703" t="str">
        <f t="shared" si="0"/>
        <v>Veuillez inscrire les primes payées au titre des traités de réassurance détenus (onglets "ERN_...", ligne 43) pour toutes les années de la période de projection de chaque scénario (base et défavorables). Si ces montants sont nuls, incrivez un montant de zéro.</v>
      </c>
      <c r="C21" s="502" t="s">
        <v>948</v>
      </c>
      <c r="D21" s="700"/>
      <c r="E21" s="498" t="str">
        <f t="shared" si="2"/>
        <v>A</v>
      </c>
      <c r="F21" s="503">
        <f t="shared" si="1"/>
        <v>1</v>
      </c>
      <c r="G21" s="499" t="s">
        <v>903</v>
      </c>
      <c r="H21" s="696" t="s">
        <v>1034</v>
      </c>
      <c r="I21" s="697" t="s">
        <v>947</v>
      </c>
      <c r="J21" s="697" t="s">
        <v>948</v>
      </c>
      <c r="M21" s="500" t="str">
        <f>IF(AND(ISNUMBER(ERN_base!$C$43),ISNUMBER(ERN_scn1!$C$43),ISNUMBER(ERN_scn2!$C$43),ISNUMBER(ERN_scn3!$C$43)),"","A")</f>
        <v>A</v>
      </c>
      <c r="N21" s="500" t="str">
        <f>IF(AND(ISNUMBER(ERN_base!$C$43),ISNUMBER(ERN_base!$D$43),ISNUMBER(ERN_scn1!$C$43),ISNUMBER(ERN_scn1!$D$43),ISNUMBER(ERN_scn2!$C$43),ISNUMBER(ERN_scn2!$D$43),ISNUMBER(ERN_scn3!$C$43),ISNUMBER(ERN_scn3!$D$43)),"","A")</f>
        <v>A</v>
      </c>
      <c r="O21" s="500" t="str">
        <f>IF(AND(ISNUMBER(ERN_base!$C$43),ISNUMBER(ERN_base!$D$43),ISNUMBER(ERN_base!$E$43),ISNUMBER(ERN_scn1!$C$43),ISNUMBER(ERN_scn1!$D$43),ISNUMBER(ERN_scn1!$E$43),ISNUMBER(ERN_scn2!$C$43),ISNUMBER(ERN_scn2!$D$43),ISNUMBER(ERN_scn2!$E$43),ISNUMBER(ERN_scn3!$C$43),ISNUMBER(ERN_scn3!$D$43),ISNUMBER(ERN_scn3!$E$43)),"","A")</f>
        <v>A</v>
      </c>
      <c r="P21" s="500" t="str">
        <f>IF(AND(ISNUMBER(ERN_base!$C$43),ISNUMBER(ERN_base!$D$43),ISNUMBER(ERN_base!$E$43),ISNUMBER(ERN_base!$F$43),ISNUMBER(ERN_scn1!$C$43),ISNUMBER(ERN_scn1!$D$43),ISNUMBER(ERN_scn1!$E$43),ISNUMBER(ERN_scn1!$F$43),ISNUMBER(ERN_scn2!$C$43),ISNUMBER(ERN_scn2!$D$43),ISNUMBER(ERN_scn2!$E$43),ISNUMBER(ERN_scn2!$F$43),ISNUMBER(ERN_scn3!$C$43),ISNUMBER(ERN_scn3!$D$43),ISNUMBER(ERN_scn3!$E$43),ISNUMBER(ERN_scn3!$F$43)),"","A")</f>
        <v>A</v>
      </c>
      <c r="Q21" s="500" t="str">
        <f>IF(AND(ISNUMBER(ERN_base!$C$43),ISNUMBER(ERN_base!$D$43),ISNUMBER(ERN_base!$E$43),ISNUMBER(ERN_base!$F$43),ISNUMBER(ERN_base!$G$43),ISNUMBER(ERN_scn1!$C$43),ISNUMBER(ERN_scn1!$D$43),ISNUMBER(ERN_scn1!$E$43),ISNUMBER(ERN_scn1!$F$43),ISNUMBER(ERN_scn1!$G$43),ISNUMBER(ERN_scn2!$C$43),ISNUMBER(ERN_scn2!$D$43),ISNUMBER(ERN_scn2!$E$43),ISNUMBER(ERN_scn2!$F$43),ISNUMBER(ERN_scn2!$G$43),ISNUMBER(ERN_scn3!$C$43),ISNUMBER(ERN_scn3!$D$43),ISNUMBER(ERN_scn3!$E$43),ISNUMBER(ERN_scn3!$F$43),ISNUMBER(ERN_scn3!$G$43)),"","A")</f>
        <v>A</v>
      </c>
      <c r="R21" s="497"/>
    </row>
    <row r="22" spans="1:18" ht="52.2" customHeight="1" x14ac:dyDescent="0.3">
      <c r="A22" s="492" t="s">
        <v>949</v>
      </c>
      <c r="B22" s="703" t="str">
        <f t="shared" si="0"/>
        <v>Veuillez inscrire les sinistres et prestations nets (onglets "ERN_...", ligne 45) pour toutes les années de la période de projection de chaque scénario (base et défavorables). Si ces montants sont nuls, incrivez un montant de zéro.</v>
      </c>
      <c r="C22" s="502" t="s">
        <v>951</v>
      </c>
      <c r="D22" s="700"/>
      <c r="E22" s="498" t="str">
        <f t="shared" si="2"/>
        <v>A</v>
      </c>
      <c r="F22" s="503">
        <f t="shared" si="1"/>
        <v>1</v>
      </c>
      <c r="G22" s="499" t="s">
        <v>903</v>
      </c>
      <c r="H22" s="696" t="s">
        <v>1034</v>
      </c>
      <c r="I22" s="697" t="s">
        <v>950</v>
      </c>
      <c r="J22" s="697" t="s">
        <v>951</v>
      </c>
      <c r="M22" s="500" t="str">
        <f>IF(AND(ISNUMBER(ERN_base!$C$45),ISNUMBER(ERN_scn1!$C$45),ISNUMBER(ERN_scn2!$C$45),ISNUMBER(ERN_scn3!$C$45)),"","A")</f>
        <v>A</v>
      </c>
      <c r="N22" s="500" t="str">
        <f>IF(AND(ISNUMBER(ERN_base!$C$45),ISNUMBER(ERN_base!$D$45),ISNUMBER(ERN_scn1!$C$45),ISNUMBER(ERN_scn1!$D$45),ISNUMBER(ERN_scn2!$C$45),ISNUMBER(ERN_scn2!$D$45),ISNUMBER(ERN_scn3!$C$45),ISNUMBER(ERN_scn3!$D$45)),"","A")</f>
        <v>A</v>
      </c>
      <c r="O22" s="500" t="str">
        <f>IF(AND(ISNUMBER(ERN_base!$C$45),ISNUMBER(ERN_base!$D$45),ISNUMBER(ERN_base!$E$45),ISNUMBER(ERN_scn1!$C$45),ISNUMBER(ERN_scn1!$D$45),ISNUMBER(ERN_scn1!$E$45),ISNUMBER(ERN_scn2!$C$45),ISNUMBER(ERN_scn2!$D$45),ISNUMBER(ERN_scn2!$E$45),ISNUMBER(ERN_scn3!$C$45),ISNUMBER(ERN_scn3!$D$45),ISNUMBER(ERN_scn3!$E$45)),"","A")</f>
        <v>A</v>
      </c>
      <c r="P22" s="500" t="str">
        <f>IF(AND(ISNUMBER(ERN_base!$C$45),ISNUMBER(ERN_base!$D$45),ISNUMBER(ERN_base!$E$45),ISNUMBER(ERN_base!$F$45),ISNUMBER(ERN_scn1!$C$45),ISNUMBER(ERN_scn1!$D$45),ISNUMBER(ERN_scn1!$E$45),ISNUMBER(ERN_scn1!$F$45),ISNUMBER(ERN_scn2!$C$45),ISNUMBER(ERN_scn2!$D$45),ISNUMBER(ERN_scn2!$E$45),ISNUMBER(ERN_scn2!$F$45),ISNUMBER(ERN_scn3!$C$45),ISNUMBER(ERN_scn3!$D$45),ISNUMBER(ERN_scn3!$E$45),ISNUMBER(ERN_scn3!$F$45)),"","A")</f>
        <v>A</v>
      </c>
      <c r="Q22" s="500" t="str">
        <f>IF(AND(ISNUMBER(ERN_base!$C$45),ISNUMBER(ERN_base!$D$45),ISNUMBER(ERN_base!$E$45),ISNUMBER(ERN_base!$F$45),ISNUMBER(ERN_base!$G$45),ISNUMBER(ERN_scn1!$C$45),ISNUMBER(ERN_scn1!$D$45),ISNUMBER(ERN_scn1!$E$45),ISNUMBER(ERN_scn1!$F$45),ISNUMBER(ERN_scn1!$G$45),ISNUMBER(ERN_scn2!$C$45),ISNUMBER(ERN_scn2!$D$45),ISNUMBER(ERN_scn2!$E$45),ISNUMBER(ERN_scn2!$F$45),ISNUMBER(ERN_scn2!$G$45),ISNUMBER(ERN_scn3!$C$45),ISNUMBER(ERN_scn3!$D$45),ISNUMBER(ERN_scn3!$E$45),ISNUMBER(ERN_scn3!$F$45),ISNUMBER(ERN_scn3!$G$45)),"","A")</f>
        <v>A</v>
      </c>
      <c r="R22" s="497"/>
    </row>
    <row r="23" spans="1:18" ht="50.4" customHeight="1" x14ac:dyDescent="0.3">
      <c r="A23" s="492" t="s">
        <v>952</v>
      </c>
      <c r="B23" s="703" t="str">
        <f t="shared" si="0"/>
        <v>Veuillez inscrire les commissions nettes (onglets "ERN_...", ligne 46) pour toutes les années de la période de projection de chaque scénario (base et défavorables). Si ces montants sont nuls, incrivez un montant de zéro.</v>
      </c>
      <c r="C23" s="502" t="s">
        <v>954</v>
      </c>
      <c r="D23" s="700"/>
      <c r="E23" s="498" t="str">
        <f t="shared" si="2"/>
        <v>A</v>
      </c>
      <c r="F23" s="503">
        <f t="shared" si="1"/>
        <v>1</v>
      </c>
      <c r="G23" s="499" t="s">
        <v>903</v>
      </c>
      <c r="H23" s="696" t="s">
        <v>1034</v>
      </c>
      <c r="I23" s="697" t="s">
        <v>953</v>
      </c>
      <c r="J23" s="697" t="s">
        <v>954</v>
      </c>
      <c r="M23" s="500" t="str">
        <f>IF(AND(ISNUMBER(ERN_base!$C$46),ISNUMBER(ERN_scn1!$C$46),ISNUMBER(ERN_scn2!$C$46),ISNUMBER(ERN_scn3!$C$46)),"","A")</f>
        <v>A</v>
      </c>
      <c r="N23" s="500" t="str">
        <f>IF(AND(ISNUMBER(ERN_base!$C$46),ISNUMBER(ERN_base!$D$46),ISNUMBER(ERN_scn1!$C$46),ISNUMBER(ERN_scn1!$D$46),ISNUMBER(ERN_scn2!$C$46),ISNUMBER(ERN_scn2!$D$46),ISNUMBER(ERN_scn3!$C$46),ISNUMBER(ERN_scn3!$D$46)),"","A")</f>
        <v>A</v>
      </c>
      <c r="O23" s="500" t="str">
        <f>IF(AND(ISNUMBER(ERN_base!$C$46),ISNUMBER(ERN_base!$D$46),ISNUMBER(ERN_base!$E$46),ISNUMBER(ERN_scn1!$C$46),ISNUMBER(ERN_scn1!$D$46),ISNUMBER(ERN_scn1!$E$46),ISNUMBER(ERN_scn2!$C$46),ISNUMBER(ERN_scn2!$D$46),ISNUMBER(ERN_scn2!$E$46),ISNUMBER(ERN_scn3!$C$46),ISNUMBER(ERN_scn3!$D$46),ISNUMBER(ERN_scn3!$E$46)),"","A")</f>
        <v>A</v>
      </c>
      <c r="P23" s="500" t="str">
        <f>IF(AND(ISNUMBER(ERN_base!$C$46),ISNUMBER(ERN_base!$D$46),ISNUMBER(ERN_base!$E$46),ISNUMBER(ERN_base!$F$46),ISNUMBER(ERN_scn1!$C$46),ISNUMBER(ERN_scn1!$D$46),ISNUMBER(ERN_scn1!$E$46),ISNUMBER(ERN_scn1!$F$46),ISNUMBER(ERN_scn2!$C$46),ISNUMBER(ERN_scn2!$D$46),ISNUMBER(ERN_scn2!$E$46),ISNUMBER(ERN_scn2!$F$46),ISNUMBER(ERN_scn3!$C$46),ISNUMBER(ERN_scn3!$D$46),ISNUMBER(ERN_scn3!$E$46),ISNUMBER(ERN_scn3!$F$46)),"","A")</f>
        <v>A</v>
      </c>
      <c r="Q23" s="500" t="str">
        <f>IF(AND(ISNUMBER(ERN_base!$C$46),ISNUMBER(ERN_base!$D$46),ISNUMBER(ERN_base!$E$46),ISNUMBER(ERN_base!$F$46),ISNUMBER(ERN_base!$G$46),ISNUMBER(ERN_scn1!$C$46),ISNUMBER(ERN_scn1!$D$46),ISNUMBER(ERN_scn1!$E$46),ISNUMBER(ERN_scn1!$F$46),ISNUMBER(ERN_scn1!$G$46),ISNUMBER(ERN_scn2!$C$46),ISNUMBER(ERN_scn2!$D$46),ISNUMBER(ERN_scn2!$E$46),ISNUMBER(ERN_scn2!$F$46),ISNUMBER(ERN_scn2!$G$46),ISNUMBER(ERN_scn3!$C$46),ISNUMBER(ERN_scn3!$D$46),ISNUMBER(ERN_scn3!$E$46),ISNUMBER(ERN_scn3!$F$46),ISNUMBER(ERN_scn3!$G$46)),"","A")</f>
        <v>A</v>
      </c>
      <c r="R23" s="497"/>
    </row>
    <row r="24" spans="1:18" ht="59.25" customHeight="1" x14ac:dyDescent="0.3">
      <c r="A24" s="492" t="s">
        <v>955</v>
      </c>
      <c r="B24" s="703" t="str">
        <f t="shared" si="0"/>
        <v>Veuillez inscrire les montants nets attribués aux flux de trésorerie liés aux frais d'acquisition et amortissement des flux de trésoreries liés aux frais d'acquisition (onglets "ERN_...", ligne 47) pour toutes les années de la période de projection de chaque scénario (base et défavorables). Si ces montants sont nuls, incrivez un montant de zéro.</v>
      </c>
      <c r="C24" s="502" t="s">
        <v>957</v>
      </c>
      <c r="D24" s="700"/>
      <c r="E24" s="498" t="str">
        <f t="shared" si="2"/>
        <v>A</v>
      </c>
      <c r="F24" s="503">
        <f t="shared" si="1"/>
        <v>1</v>
      </c>
      <c r="G24" s="499" t="s">
        <v>903</v>
      </c>
      <c r="H24" s="696" t="s">
        <v>1034</v>
      </c>
      <c r="I24" s="697" t="s">
        <v>956</v>
      </c>
      <c r="J24" s="697" t="s">
        <v>957</v>
      </c>
      <c r="M24" s="500" t="str">
        <f>IF(AND(ISNUMBER(ERN_base!$C$47),ISNUMBER(ERN_scn1!$C$47),ISNUMBER(ERN_scn2!$C$47),ISNUMBER(ERN_scn3!$C$47)),"","A")</f>
        <v>A</v>
      </c>
      <c r="N24" s="500" t="str">
        <f>IF(AND(ISNUMBER(ERN_base!$C$47),ISNUMBER(ERN_base!$D$47),ISNUMBER(ERN_scn1!$C$47),ISNUMBER(ERN_scn1!$D$47),ISNUMBER(ERN_scn2!$C$47),ISNUMBER(ERN_scn2!$D$47),ISNUMBER(ERN_scn3!$C$47),ISNUMBER(ERN_scn3!$D$47)),"","A")</f>
        <v>A</v>
      </c>
      <c r="O24" s="500" t="str">
        <f>IF(AND(ISNUMBER(ERN_base!$C$47),ISNUMBER(ERN_base!$D$47),ISNUMBER(ERN_base!$E$47),ISNUMBER(ERN_scn1!$C$47),ISNUMBER(ERN_scn1!$D$47),ISNUMBER(ERN_scn1!$E$47),ISNUMBER(ERN_scn2!$C$47),ISNUMBER(ERN_scn2!$D$47),ISNUMBER(ERN_scn2!$E$47),ISNUMBER(ERN_scn3!$C$47),ISNUMBER(ERN_scn3!$D$47),ISNUMBER(ERN_scn3!$E$47)),"","A")</f>
        <v>A</v>
      </c>
      <c r="P24" s="500" t="str">
        <f>IF(AND(ISNUMBER(ERN_base!$C$47),ISNUMBER(ERN_base!$D$47),ISNUMBER(ERN_base!$E$47),ISNUMBER(ERN_base!$F$47),ISNUMBER(ERN_scn1!$C$47),ISNUMBER(ERN_scn1!$D$47),ISNUMBER(ERN_scn1!$E$47),ISNUMBER(ERN_scn1!$F$47),ISNUMBER(ERN_scn2!$C$47),ISNUMBER(ERN_scn2!$D$47),ISNUMBER(ERN_scn2!$E$47),ISNUMBER(ERN_scn2!$F$47),ISNUMBER(ERN_scn3!$C$47),ISNUMBER(ERN_scn3!$D$47),ISNUMBER(ERN_scn3!$E$47),ISNUMBER(ERN_scn3!$F$47)),"","A")</f>
        <v>A</v>
      </c>
      <c r="Q24" s="500" t="str">
        <f>IF(AND(ISNUMBER(ERN_base!$C$47),ISNUMBER(ERN_base!$D$47),ISNUMBER(ERN_base!$E$47),ISNUMBER(ERN_base!$F$47),ISNUMBER(ERN_base!$G$47),ISNUMBER(ERN_scn1!$C$47),ISNUMBER(ERN_scn1!$D$47),ISNUMBER(ERN_scn1!$E$47),ISNUMBER(ERN_scn1!$F$47),ISNUMBER(ERN_scn1!$G$47),ISNUMBER(ERN_scn2!$C$47),ISNUMBER(ERN_scn2!$D$47),ISNUMBER(ERN_scn2!$E$47),ISNUMBER(ERN_scn2!$F$47),ISNUMBER(ERN_scn2!$G$47),ISNUMBER(ERN_scn3!$C$47),ISNUMBER(ERN_scn3!$D$47),ISNUMBER(ERN_scn3!$E$47),ISNUMBER(ERN_scn3!$F$47),ISNUMBER(ERN_scn3!$G$47)),"","A")</f>
        <v>A</v>
      </c>
      <c r="R24" s="497"/>
    </row>
    <row r="25" spans="1:18" ht="59.25" customHeight="1" x14ac:dyDescent="0.3">
      <c r="A25" s="492" t="s">
        <v>958</v>
      </c>
      <c r="B25" s="704" t="str">
        <f t="shared" si="0"/>
        <v>Veuillez inscrire les réévaluations des régimes de retraite à prestations définies (onglets "ERN_...", ligne 52) pour toutes les années de la période de projection de chaque scénario (base et défavorables). Si ces montants sont nuls ou ne s'appliquent pas, incrivez un montant de zéro.</v>
      </c>
      <c r="C25" s="502" t="s">
        <v>960</v>
      </c>
      <c r="D25" s="700"/>
      <c r="E25" s="498" t="str">
        <f t="shared" si="2"/>
        <v>A</v>
      </c>
      <c r="F25" s="503">
        <f t="shared" si="1"/>
        <v>1</v>
      </c>
      <c r="G25" s="499" t="s">
        <v>903</v>
      </c>
      <c r="H25" s="696" t="s">
        <v>1034</v>
      </c>
      <c r="I25" s="697" t="s">
        <v>959</v>
      </c>
      <c r="J25" s="697" t="s">
        <v>960</v>
      </c>
      <c r="M25" s="500" t="str">
        <f>IF(AND(ISNUMBER(ERN_base!$C$52),ISNUMBER(ERN_scn1!$C$52),ISNUMBER(ERN_scn2!$C$52),ISNUMBER(ERN_scn3!$C$52)),"","A")</f>
        <v>A</v>
      </c>
      <c r="N25" s="500" t="str">
        <f>IF(AND(ISNUMBER(ERN_base!$C$52),ISNUMBER(ERN_base!$D$52),ISNUMBER(ERN_scn1!$C$52),ISNUMBER(ERN_scn1!$D$52),ISNUMBER(ERN_scn2!$C$52),ISNUMBER(ERN_scn2!$D$52),ISNUMBER(ERN_scn3!$C$52),ISNUMBER(ERN_scn3!$D$52)),"","A")</f>
        <v>A</v>
      </c>
      <c r="O25" s="500" t="str">
        <f>IF(AND(ISNUMBER(ERN_base!$C$52),ISNUMBER(ERN_base!$D$52),ISNUMBER(ERN_base!$E$52),ISNUMBER(ERN_scn1!$C$52),ISNUMBER(ERN_scn1!$D$52),ISNUMBER(ERN_scn1!$E$52),ISNUMBER(ERN_scn2!$C$52),ISNUMBER(ERN_scn2!$D$52),ISNUMBER(ERN_scn2!$E$52),ISNUMBER(ERN_scn3!$C$52),ISNUMBER(ERN_scn3!$D$52),ISNUMBER(ERN_scn3!$E$52)),"","A")</f>
        <v>A</v>
      </c>
      <c r="P25" s="500" t="str">
        <f>IF(AND(ISNUMBER(ERN_base!$C$52),ISNUMBER(ERN_base!$D$52),ISNUMBER(ERN_base!$E$52),ISNUMBER(ERN_base!$F$52),ISNUMBER(ERN_scn1!$C$52),ISNUMBER(ERN_scn1!$D$52),ISNUMBER(ERN_scn1!$E$52),ISNUMBER(ERN_scn1!$F$52),ISNUMBER(ERN_scn2!$C$52),ISNUMBER(ERN_scn2!$D$52),ISNUMBER(ERN_scn2!$E$52),ISNUMBER(ERN_scn2!$F$52),ISNUMBER(ERN_scn3!$C$52),ISNUMBER(ERN_scn3!$D$52),ISNUMBER(ERN_scn3!$E$52),ISNUMBER(ERN_scn3!$F$52)),"","A")</f>
        <v>A</v>
      </c>
      <c r="Q25" s="500" t="str">
        <f>IF(AND(ISNUMBER(ERN_base!$C$52),ISNUMBER(ERN_base!$D$52),ISNUMBER(ERN_base!$E$52),ISNUMBER(ERN_base!$F$52),ISNUMBER(ERN_base!$G$52),ISNUMBER(ERN_scn1!$C$52),ISNUMBER(ERN_scn1!$D$52),ISNUMBER(ERN_scn1!$E$52),ISNUMBER(ERN_scn1!$F$52),ISNUMBER(ERN_scn1!$G$52),ISNUMBER(ERN_scn2!$C$52),ISNUMBER(ERN_scn2!$D$52),ISNUMBER(ERN_scn2!$E$52),ISNUMBER(ERN_scn2!$F$52),ISNUMBER(ERN_scn2!$G$52),ISNUMBER(ERN_scn3!$C$52),ISNUMBER(ERN_scn3!$D$52),ISNUMBER(ERN_scn3!$E$52),ISNUMBER(ERN_scn3!$F$52),ISNUMBER(ERN_scn3!$G$52)),"","A")</f>
        <v>A</v>
      </c>
      <c r="R25" s="497"/>
    </row>
    <row r="26" spans="1:18" ht="59.25" customHeight="1" x14ac:dyDescent="0.3">
      <c r="A26" s="492" t="s">
        <v>961</v>
      </c>
      <c r="B26" s="704" t="str">
        <f t="shared" si="0"/>
        <v>Veuillez inscrire les produits financiers ou charges financières d'assurance tirées des contrats d'assurance (onglets "ERN_...", ligne 53) pour toutes les années de la période de projection de chaque scénario (base et défavorables). Si ces montants sont nuls ou ne s'appliquent pas, incrivez un montant de zéro.</v>
      </c>
      <c r="C26" s="502" t="s">
        <v>963</v>
      </c>
      <c r="D26" s="700"/>
      <c r="E26" s="498" t="str">
        <f t="shared" si="2"/>
        <v>A</v>
      </c>
      <c r="F26" s="503">
        <f t="shared" si="1"/>
        <v>1</v>
      </c>
      <c r="G26" s="499" t="s">
        <v>903</v>
      </c>
      <c r="H26" s="696" t="s">
        <v>1034</v>
      </c>
      <c r="I26" s="697" t="s">
        <v>962</v>
      </c>
      <c r="J26" s="697" t="s">
        <v>963</v>
      </c>
      <c r="M26" s="500" t="str">
        <f>IF(AND(ISNUMBER(ERN_base!$C$53),ISNUMBER(ERN_scn1!$C$53),ISNUMBER(ERN_scn2!$C$53),ISNUMBER(ERN_scn3!$C$53)),"","A")</f>
        <v>A</v>
      </c>
      <c r="N26" s="500" t="str">
        <f>IF(AND(ISNUMBER(ERN_base!$C$53),ISNUMBER(ERN_base!$D$53),ISNUMBER(ERN_scn1!$C$53),ISNUMBER(ERN_scn1!$D$53),ISNUMBER(ERN_scn2!$C$53),ISNUMBER(ERN_scn2!$D$53),ISNUMBER(ERN_scn3!$C$53),ISNUMBER(ERN_scn3!$D$53)),"","A")</f>
        <v>A</v>
      </c>
      <c r="O26" s="500" t="str">
        <f>IF(AND(ISNUMBER(ERN_base!$C$53),ISNUMBER(ERN_base!$D$53),ISNUMBER(ERN_base!$E$53),ISNUMBER(ERN_scn1!$C$53),ISNUMBER(ERN_scn1!$D$53),ISNUMBER(ERN_scn1!$E$53),ISNUMBER(ERN_scn2!$C$53),ISNUMBER(ERN_scn2!$D$53),ISNUMBER(ERN_scn2!$E$53),ISNUMBER(ERN_scn3!$C$53),ISNUMBER(ERN_scn3!$D$53),ISNUMBER(ERN_scn3!$E$53)),"","A")</f>
        <v>A</v>
      </c>
      <c r="P26" s="500" t="str">
        <f>IF(AND(ISNUMBER(ERN_base!$C$53),ISNUMBER(ERN_base!$D$53),ISNUMBER(ERN_base!$E$53),ISNUMBER(ERN_base!$F$53),ISNUMBER(ERN_scn1!$C$53),ISNUMBER(ERN_scn1!$D$53),ISNUMBER(ERN_scn1!$E$53),ISNUMBER(ERN_scn1!$F$53),ISNUMBER(ERN_scn2!$C$53),ISNUMBER(ERN_scn2!$D$53),ISNUMBER(ERN_scn2!$E$53),ISNUMBER(ERN_scn2!$F$53),ISNUMBER(ERN_scn3!$C$53),ISNUMBER(ERN_scn3!$D$53),ISNUMBER(ERN_scn3!$E$53),ISNUMBER(ERN_scn3!$F$53)),"","A")</f>
        <v>A</v>
      </c>
      <c r="Q26" s="500" t="str">
        <f>IF(AND(ISNUMBER(ERN_base!$C$53),ISNUMBER(ERN_base!$D$53),ISNUMBER(ERN_base!$E$53),ISNUMBER(ERN_base!$F$53),ISNUMBER(ERN_base!$G$53),ISNUMBER(ERN_scn1!$C$53),ISNUMBER(ERN_scn1!$D$53),ISNUMBER(ERN_scn1!$E$53),ISNUMBER(ERN_scn1!$F$53),ISNUMBER(ERN_scn1!$G$53),ISNUMBER(ERN_scn2!$C$53),ISNUMBER(ERN_scn2!$D$53),ISNUMBER(ERN_scn2!$E$53),ISNUMBER(ERN_scn2!$F$53),ISNUMBER(ERN_scn2!$G$53),ISNUMBER(ERN_scn3!$C$53),ISNUMBER(ERN_scn3!$D$53),ISNUMBER(ERN_scn3!$E$53),ISNUMBER(ERN_scn3!$F$53),ISNUMBER(ERN_scn3!$G$53)),"","A")</f>
        <v>A</v>
      </c>
      <c r="R26" s="497"/>
    </row>
    <row r="27" spans="1:18" ht="59.25" customHeight="1" x14ac:dyDescent="0.3">
      <c r="A27" s="492" t="s">
        <v>964</v>
      </c>
      <c r="B27" s="704" t="str">
        <f t="shared" si="0"/>
        <v>Veuillez inscrire les produits financiers ou charges financières d'assurance tirées des traités de réassurance détenus (onglets "ERN_...", ligne 54) pour toutes les années de la période de projection de chaque scénario (base et défavorables). Si ces montants sont nuls ou ne s'appliquent pas, incrivez un montant de zéro.</v>
      </c>
      <c r="C27" s="502" t="s">
        <v>966</v>
      </c>
      <c r="D27" s="700"/>
      <c r="E27" s="498" t="str">
        <f t="shared" si="2"/>
        <v>A</v>
      </c>
      <c r="F27" s="503">
        <f t="shared" si="1"/>
        <v>1</v>
      </c>
      <c r="G27" s="499" t="s">
        <v>903</v>
      </c>
      <c r="H27" s="696" t="s">
        <v>1034</v>
      </c>
      <c r="I27" s="697" t="s">
        <v>965</v>
      </c>
      <c r="J27" s="697" t="s">
        <v>966</v>
      </c>
      <c r="M27" s="500" t="str">
        <f>IF(AND(ISNUMBER(ERN_base!$C$54),ISNUMBER(ERN_scn1!$C$54),ISNUMBER(ERN_scn2!$C$54),ISNUMBER(ERN_scn3!$C$54)),"","A")</f>
        <v>A</v>
      </c>
      <c r="N27" s="500" t="str">
        <f>IF(AND(ISNUMBER(ERN_base!$C$54),ISNUMBER(ERN_base!$D$54),ISNUMBER(ERN_scn1!$C$54),ISNUMBER(ERN_scn1!$D$54),ISNUMBER(ERN_scn2!$C$54),ISNUMBER(ERN_scn2!$D$54),ISNUMBER(ERN_scn3!$C$54),ISNUMBER(ERN_scn3!$D$54)),"","A")</f>
        <v>A</v>
      </c>
      <c r="O27" s="500" t="str">
        <f>IF(AND(ISNUMBER(ERN_base!$C$54),ISNUMBER(ERN_base!$D$54),ISNUMBER(ERN_base!$E$54),ISNUMBER(ERN_scn1!$C$54),ISNUMBER(ERN_scn1!$D$54),ISNUMBER(ERN_scn1!$E$54),ISNUMBER(ERN_scn2!$C$54),ISNUMBER(ERN_scn2!$D$54),ISNUMBER(ERN_scn2!$E$54),ISNUMBER(ERN_scn3!$C$54),ISNUMBER(ERN_scn3!$D$54),ISNUMBER(ERN_scn3!$E$54)),"","A")</f>
        <v>A</v>
      </c>
      <c r="P27" s="500" t="str">
        <f>IF(AND(ISNUMBER(ERN_base!$C$54),ISNUMBER(ERN_base!$D$54),ISNUMBER(ERN_base!$E$54),ISNUMBER(ERN_base!$F$54),ISNUMBER(ERN_scn1!$C$54),ISNUMBER(ERN_scn1!$D$54),ISNUMBER(ERN_scn1!$E$54),ISNUMBER(ERN_scn1!$F$54),ISNUMBER(ERN_scn2!$C$54),ISNUMBER(ERN_scn2!$D$54),ISNUMBER(ERN_scn2!$E$54),ISNUMBER(ERN_scn2!$F$54),ISNUMBER(ERN_scn3!$C$54),ISNUMBER(ERN_scn3!$D$54),ISNUMBER(ERN_scn3!$E$54),ISNUMBER(ERN_scn3!$F$54)),"","A")</f>
        <v>A</v>
      </c>
      <c r="Q27" s="500" t="str">
        <f>IF(AND(ISNUMBER(ERN_base!$C$54),ISNUMBER(ERN_base!$D$54),ISNUMBER(ERN_base!$E$54),ISNUMBER(ERN_base!$F$54),ISNUMBER(ERN_base!$G$54),ISNUMBER(ERN_scn1!$C$54),ISNUMBER(ERN_scn1!$D$54),ISNUMBER(ERN_scn1!$E$54),ISNUMBER(ERN_scn1!$F$54),ISNUMBER(ERN_scn1!$G$54),ISNUMBER(ERN_scn2!$C$54),ISNUMBER(ERN_scn2!$D$54),ISNUMBER(ERN_scn2!$E$54),ISNUMBER(ERN_scn2!$F$54),ISNUMBER(ERN_scn2!$G$54),ISNUMBER(ERN_scn3!$C$54),ISNUMBER(ERN_scn3!$D$54),ISNUMBER(ERN_scn3!$E$54),ISNUMBER(ERN_scn3!$F$54),ISNUMBER(ERN_scn3!$G$54)),"","A")</f>
        <v>A</v>
      </c>
      <c r="R27" s="497"/>
    </row>
    <row r="28" spans="1:18" ht="59.25" customHeight="1" x14ac:dyDescent="0.3">
      <c r="A28" s="492" t="s">
        <v>967</v>
      </c>
      <c r="B28" s="704" t="str">
        <f t="shared" si="0"/>
        <v>Veuillez inscrire la marge sur services contractuels nette comptabilisée pour les services fournis/reçus (onglets "ERN_...", ligne 49) pour toutes les années de la période de projection de chaque scénario (base et défavorables). Si ces montants sont nuls ou ne s'appliquent pas, incrivez un montant de zéro.</v>
      </c>
      <c r="C28" s="502" t="s">
        <v>969</v>
      </c>
      <c r="D28" s="700"/>
      <c r="E28" s="498" t="str">
        <f t="shared" si="2"/>
        <v>A</v>
      </c>
      <c r="F28" s="503">
        <f t="shared" si="1"/>
        <v>1</v>
      </c>
      <c r="G28" s="499" t="s">
        <v>903</v>
      </c>
      <c r="H28" s="696" t="s">
        <v>1034</v>
      </c>
      <c r="I28" s="697" t="s">
        <v>968</v>
      </c>
      <c r="J28" s="697" t="s">
        <v>969</v>
      </c>
      <c r="M28" s="500" t="str">
        <f>IF(AND(ISNUMBER(ERN_base!$C$49),ISNUMBER(ERN_scn1!$C$49),ISNUMBER(ERN_scn2!$C$49),ISNUMBER(ERN_scn3!$C$49)),"","A")</f>
        <v>A</v>
      </c>
      <c r="N28" s="500" t="str">
        <f>IF(AND(ISNUMBER(ERN_base!$C$49),ISNUMBER(ERN_base!$D$49),ISNUMBER(ERN_scn1!$C$49),ISNUMBER(ERN_scn1!$D$49),ISNUMBER(ERN_scn2!$C$49),ISNUMBER(ERN_scn2!$D$49),ISNUMBER(ERN_scn3!$C$49),ISNUMBER(ERN_scn3!$D$49)),"","A")</f>
        <v>A</v>
      </c>
      <c r="O28" s="500" t="str">
        <f>IF(AND(ISNUMBER(ERN_base!$C$49),ISNUMBER(ERN_base!$D$49),ISNUMBER(ERN_base!$E$49),ISNUMBER(ERN_scn1!$C$49),ISNUMBER(ERN_scn1!$D$49),ISNUMBER(ERN_scn1!$E$49),ISNUMBER(ERN_scn2!$C$49),ISNUMBER(ERN_scn2!$D$49),ISNUMBER(ERN_scn2!$E$49),ISNUMBER(ERN_scn3!$C$49),ISNUMBER(ERN_scn3!$D$49),ISNUMBER(ERN_scn3!$E$49)),"","A")</f>
        <v>A</v>
      </c>
      <c r="P28" s="500" t="str">
        <f>IF(AND(ISNUMBER(ERN_base!$C$49),ISNUMBER(ERN_base!$D$49),ISNUMBER(ERN_base!$E$49),ISNUMBER(ERN_base!$F$49),ISNUMBER(ERN_scn1!$C$49),ISNUMBER(ERN_scn1!$D$49),ISNUMBER(ERN_scn1!$E$49),ISNUMBER(ERN_scn1!$F$49),ISNUMBER(ERN_scn2!$C$49),ISNUMBER(ERN_scn2!$D$49),ISNUMBER(ERN_scn2!$E$49),ISNUMBER(ERN_scn2!$F$49),ISNUMBER(ERN_scn3!$C$49),ISNUMBER(ERN_scn3!$D$49),ISNUMBER(ERN_scn3!$E$49),ISNUMBER(ERN_scn3!$F$49)),"","A")</f>
        <v>A</v>
      </c>
      <c r="Q28" s="500" t="str">
        <f>IF(AND(ISNUMBER(ERN_base!$C$49),ISNUMBER(ERN_base!$D$49),ISNUMBER(ERN_base!$E$49),ISNUMBER(ERN_base!$F$49),ISNUMBER(ERN_base!$G$49),ISNUMBER(ERN_scn1!$C$49),ISNUMBER(ERN_scn1!$D$49),ISNUMBER(ERN_scn1!$E$49),ISNUMBER(ERN_scn1!$F$49),ISNUMBER(ERN_scn1!$G$49),ISNUMBER(ERN_scn2!$C$49),ISNUMBER(ERN_scn2!$D$49),ISNUMBER(ERN_scn2!$E$49),ISNUMBER(ERN_scn2!$F$49),ISNUMBER(ERN_scn2!$G$49),ISNUMBER(ERN_scn3!$C$49),ISNUMBER(ERN_scn3!$D$49),ISNUMBER(ERN_scn3!$E$49),ISNUMBER(ERN_scn3!$F$49),ISNUMBER(ERN_scn3!$G$49)),"","A")</f>
        <v>A</v>
      </c>
      <c r="R28" s="497"/>
    </row>
    <row r="29" spans="1:18" ht="59.25" customHeight="1" x14ac:dyDescent="0.3">
      <c r="A29" s="492" t="s">
        <v>970</v>
      </c>
      <c r="B29" s="704" t="str">
        <f t="shared" si="0"/>
        <v>Veuillez inscrire la variation nette de l'ajustement au titre du risque non financier expiré (onglets "ERN_...", ligne 50) pour toutes les années de la période de projection de chaque scénario (base et défavorables). Si ces montants sont nuls ou ne s'appliquent pas, incrivez un montant de zéro.</v>
      </c>
      <c r="C29" s="502" t="s">
        <v>972</v>
      </c>
      <c r="D29" s="700"/>
      <c r="E29" s="498" t="str">
        <f t="shared" si="2"/>
        <v>A</v>
      </c>
      <c r="F29" s="503">
        <f t="shared" si="1"/>
        <v>1</v>
      </c>
      <c r="G29" s="499" t="s">
        <v>903</v>
      </c>
      <c r="H29" s="696" t="s">
        <v>1034</v>
      </c>
      <c r="I29" s="697" t="s">
        <v>971</v>
      </c>
      <c r="J29" s="697" t="s">
        <v>972</v>
      </c>
      <c r="M29" s="500" t="str">
        <f>IF(AND(ISNUMBER(ERN_base!$C$50),ISNUMBER(ERN_scn1!$C$50),ISNUMBER(ERN_scn2!$C$50),ISNUMBER(ERN_scn3!$C$50)),"","A")</f>
        <v>A</v>
      </c>
      <c r="N29" s="500" t="str">
        <f>IF(AND(ISNUMBER(ERN_base!$C$50),ISNUMBER(ERN_base!$D$50),ISNUMBER(ERN_scn1!$C$50),ISNUMBER(ERN_scn1!$D$50),ISNUMBER(ERN_scn2!$C$50),ISNUMBER(ERN_scn2!$D$50),ISNUMBER(ERN_scn3!$C$50),ISNUMBER(ERN_scn3!$D$50)),"","A")</f>
        <v>A</v>
      </c>
      <c r="O29" s="500" t="str">
        <f>IF(AND(ISNUMBER(ERN_base!$C$50),ISNUMBER(ERN_base!$D$50),ISNUMBER(ERN_base!$E$50),ISNUMBER(ERN_scn1!$C$50),ISNUMBER(ERN_scn1!$D$50),ISNUMBER(ERN_scn1!$E$50),ISNUMBER(ERN_scn2!$C$50),ISNUMBER(ERN_scn2!$D$50),ISNUMBER(ERN_scn2!$E$50),ISNUMBER(ERN_scn3!$C$50),ISNUMBER(ERN_scn3!$D$50),ISNUMBER(ERN_scn3!$E$50)),"","A")</f>
        <v>A</v>
      </c>
      <c r="P29" s="500" t="str">
        <f>IF(AND(ISNUMBER(ERN_base!$C$50),ISNUMBER(ERN_base!$D$50),ISNUMBER(ERN_base!$E$50),ISNUMBER(ERN_base!$F$50),ISNUMBER(ERN_scn1!$C$50),ISNUMBER(ERN_scn1!$D$50),ISNUMBER(ERN_scn1!$E$50),ISNUMBER(ERN_scn1!$F$50),ISNUMBER(ERN_scn2!$C$50),ISNUMBER(ERN_scn2!$D$50),ISNUMBER(ERN_scn2!$E$50),ISNUMBER(ERN_scn2!$F$50),ISNUMBER(ERN_scn3!$C$50),ISNUMBER(ERN_scn3!$D$50),ISNUMBER(ERN_scn3!$E$50),ISNUMBER(ERN_scn3!$F$50)),"","A")</f>
        <v>A</v>
      </c>
      <c r="Q29" s="500" t="str">
        <f>IF(AND(ISNUMBER(ERN_base!$C$50),ISNUMBER(ERN_base!$D$50),ISNUMBER(ERN_base!$E$50),ISNUMBER(ERN_base!$F$50),ISNUMBER(ERN_base!$G$50),ISNUMBER(ERN_scn1!$C$50),ISNUMBER(ERN_scn1!$D$50),ISNUMBER(ERN_scn1!$E$50),ISNUMBER(ERN_scn1!$F$50),ISNUMBER(ERN_scn1!$G$50),ISNUMBER(ERN_scn2!$C$50),ISNUMBER(ERN_scn2!$D$50),ISNUMBER(ERN_scn2!$E$50),ISNUMBER(ERN_scn2!$F$50),ISNUMBER(ERN_scn2!$G$50),ISNUMBER(ERN_scn3!$C$50),ISNUMBER(ERN_scn3!$D$50),ISNUMBER(ERN_scn3!$E$50),ISNUMBER(ERN_scn3!$F$50),ISNUMBER(ERN_scn3!$G$50)),"","A")</f>
        <v>A</v>
      </c>
      <c r="R29" s="497"/>
    </row>
    <row r="30" spans="1:18" ht="59.25" customHeight="1" x14ac:dyDescent="0.3">
      <c r="A30" s="492" t="s">
        <v>973</v>
      </c>
      <c r="B30" s="703" t="str">
        <f t="shared" si="0"/>
        <v>Veuillez inscrire les ajustements nets liés à l'expérience (onglets "ERN_...", ligne 56) pour toutes les années de la période de projection de chaque scénario (base et défavorables). Si ces montants sont nuls, incrivez un montant de zéro.</v>
      </c>
      <c r="C30" s="502" t="s">
        <v>975</v>
      </c>
      <c r="D30" s="700"/>
      <c r="E30" s="498" t="str">
        <f t="shared" si="2"/>
        <v>A</v>
      </c>
      <c r="F30" s="503">
        <f t="shared" si="1"/>
        <v>1</v>
      </c>
      <c r="G30" s="499" t="s">
        <v>903</v>
      </c>
      <c r="H30" s="696" t="s">
        <v>1034</v>
      </c>
      <c r="I30" s="697" t="s">
        <v>974</v>
      </c>
      <c r="J30" s="697" t="s">
        <v>975</v>
      </c>
      <c r="M30" s="500" t="str">
        <f>IF(AND(ISNUMBER(ERN_base!$C$56),ISNUMBER(ERN_scn1!$C$56),ISNUMBER(ERN_scn2!$C$56),ISNUMBER(ERN_scn3!$C$56)),"","A")</f>
        <v>A</v>
      </c>
      <c r="N30" s="500" t="str">
        <f>IF(AND(ISNUMBER(ERN_base!$C$56),ISNUMBER(ERN_base!$D$56),ISNUMBER(ERN_scn1!$C$56),ISNUMBER(ERN_scn1!$D$56),ISNUMBER(ERN_scn2!$C$56),ISNUMBER(ERN_scn2!$D$56),ISNUMBER(ERN_scn3!$C$56),ISNUMBER(ERN_scn3!$D$56)),"","A")</f>
        <v>A</v>
      </c>
      <c r="O30" s="500" t="str">
        <f>IF(AND(ISNUMBER(ERN_base!$C$56),ISNUMBER(ERN_base!$D$56),ISNUMBER(ERN_base!$E$56),ISNUMBER(ERN_scn1!$C$56),ISNUMBER(ERN_scn1!$D$56),ISNUMBER(ERN_scn1!$E$56),ISNUMBER(ERN_scn2!$C$56),ISNUMBER(ERN_scn2!$D$56),ISNUMBER(ERN_scn2!$E$56),ISNUMBER(ERN_scn3!$C$56),ISNUMBER(ERN_scn3!$D$56),ISNUMBER(ERN_scn3!$E$56)),"","A")</f>
        <v>A</v>
      </c>
      <c r="P30" s="500" t="str">
        <f>IF(AND(ISNUMBER(ERN_base!$C$56),ISNUMBER(ERN_base!$D$56),ISNUMBER(ERN_base!$E$56),ISNUMBER(ERN_base!$F$56),ISNUMBER(ERN_scn1!$C$56),ISNUMBER(ERN_scn1!$D$56),ISNUMBER(ERN_scn1!$E$56),ISNUMBER(ERN_scn1!$F$56),ISNUMBER(ERN_scn2!$C$56),ISNUMBER(ERN_scn2!$D$56),ISNUMBER(ERN_scn2!$E$56),ISNUMBER(ERN_scn2!$F$56),ISNUMBER(ERN_scn3!$C$56),ISNUMBER(ERN_scn3!$D$56),ISNUMBER(ERN_scn3!$E$56),ISNUMBER(ERN_scn3!$F$56)),"","A")</f>
        <v>A</v>
      </c>
      <c r="Q30" s="500" t="str">
        <f>IF(AND(ISNUMBER(ERN_base!$C$56),ISNUMBER(ERN_base!$D$56),ISNUMBER(ERN_base!$E$56),ISNUMBER(ERN_base!$F$56),ISNUMBER(ERN_base!$G$56),ISNUMBER(ERN_scn1!$C$56),ISNUMBER(ERN_scn1!$D$56),ISNUMBER(ERN_scn1!$E$56),ISNUMBER(ERN_scn1!$F$56),ISNUMBER(ERN_scn1!$G$56),ISNUMBER(ERN_scn2!$C$56),ISNUMBER(ERN_scn2!$D$56),ISNUMBER(ERN_scn2!$E$56),ISNUMBER(ERN_scn2!$F$56),ISNUMBER(ERN_scn2!$G$56),ISNUMBER(ERN_scn3!$C$56),ISNUMBER(ERN_scn3!$D$56),ISNUMBER(ERN_scn3!$E$56),ISNUMBER(ERN_scn3!$F$56),ISNUMBER(ERN_scn3!$G$56)),"","A")</f>
        <v>A</v>
      </c>
      <c r="R30" s="497"/>
    </row>
    <row r="31" spans="1:18" ht="59.25" customHeight="1" x14ac:dyDescent="0.3">
      <c r="A31" s="492" t="s">
        <v>976</v>
      </c>
      <c r="B31" s="704" t="str">
        <f t="shared" si="0"/>
        <v>Veuillez inscrire la variation nette des estimations pour les services futurs pas encore fournis (onglets "ERN_...", ligne 64) pour toutes les années de la période de projection de chaque scénario (base et défavorables). Si ces montants sont nuls, incrivez un montant de zéro.</v>
      </c>
      <c r="C31" s="502" t="s">
        <v>978</v>
      </c>
      <c r="D31" s="700"/>
      <c r="E31" s="498" t="str">
        <f t="shared" si="2"/>
        <v>A</v>
      </c>
      <c r="F31" s="503">
        <f t="shared" si="1"/>
        <v>1</v>
      </c>
      <c r="G31" s="499" t="s">
        <v>903</v>
      </c>
      <c r="H31" s="696" t="s">
        <v>1034</v>
      </c>
      <c r="I31" s="697" t="s">
        <v>977</v>
      </c>
      <c r="J31" s="697" t="s">
        <v>978</v>
      </c>
      <c r="M31" s="500" t="str">
        <f>IF(AND(ISNUMBER(ERN_base!$C$64),ISNUMBER(ERN_scn1!$C$64),ISNUMBER(ERN_scn2!$C$64),ISNUMBER(ERN_scn3!$C$64)),"","A")</f>
        <v>A</v>
      </c>
      <c r="N31" s="500" t="str">
        <f>IF(AND(ISNUMBER(ERN_base!$C$64),ISNUMBER(ERN_base!$D$64),ISNUMBER(ERN_scn1!$C$64),ISNUMBER(ERN_scn1!$D$64),ISNUMBER(ERN_scn2!$C$64),ISNUMBER(ERN_scn2!$D$64),ISNUMBER(ERN_scn3!$C$64),ISNUMBER(ERN_scn3!$D$64)),"","A")</f>
        <v>A</v>
      </c>
      <c r="O31" s="500" t="str">
        <f>IF(AND(ISNUMBER(ERN_base!$C$64),ISNUMBER(ERN_base!$D$64),ISNUMBER(ERN_base!$E$64),ISNUMBER(ERN_scn1!$C$64),ISNUMBER(ERN_scn1!$D$64),ISNUMBER(ERN_scn1!$E$64),ISNUMBER(ERN_scn2!$C$64),ISNUMBER(ERN_scn2!$D$64),ISNUMBER(ERN_scn2!$E$64),ISNUMBER(ERN_scn3!$C$64),ISNUMBER(ERN_scn3!$D$64),ISNUMBER(ERN_scn3!$E$64)),"","A")</f>
        <v>A</v>
      </c>
      <c r="P31" s="500" t="str">
        <f>IF(AND(ISNUMBER(ERN_base!$C$64),ISNUMBER(ERN_base!$D$64),ISNUMBER(ERN_base!$E$64),ISNUMBER(ERN_base!$F$64),ISNUMBER(ERN_scn1!$C$64),ISNUMBER(ERN_scn1!$D$64),ISNUMBER(ERN_scn1!$E$64),ISNUMBER(ERN_scn1!$F$64),ISNUMBER(ERN_scn2!$C$64),ISNUMBER(ERN_scn2!$D$64),ISNUMBER(ERN_scn2!$E$64),ISNUMBER(ERN_scn2!$F$64),ISNUMBER(ERN_scn3!$C$64),ISNUMBER(ERN_scn3!$D$64),ISNUMBER(ERN_scn3!$E$64),ISNUMBER(ERN_scn3!$F$64)),"","A")</f>
        <v>A</v>
      </c>
      <c r="Q31" s="500" t="str">
        <f>IF(AND(ISNUMBER(ERN_base!$C$64),ISNUMBER(ERN_base!$D$64),ISNUMBER(ERN_base!$E$64),ISNUMBER(ERN_base!$F$64),ISNUMBER(ERN_base!$G$64),ISNUMBER(ERN_scn1!$C$64),ISNUMBER(ERN_scn1!$D$64),ISNUMBER(ERN_scn1!$E$64),ISNUMBER(ERN_scn1!$F$64),ISNUMBER(ERN_scn1!$G$64),ISNUMBER(ERN_scn2!$C$64),ISNUMBER(ERN_scn2!$D$64),ISNUMBER(ERN_scn2!$E$64),ISNUMBER(ERN_scn2!$F$64),ISNUMBER(ERN_scn2!$G$64),ISNUMBER(ERN_scn3!$C$64),ISNUMBER(ERN_scn3!$D$64),ISNUMBER(ERN_scn3!$E$64),ISNUMBER(ERN_scn3!$F$64),ISNUMBER(ERN_scn3!$G$64)),"","A")</f>
        <v>A</v>
      </c>
      <c r="R31" s="497"/>
    </row>
    <row r="32" spans="1:18" ht="59.25" customHeight="1" x14ac:dyDescent="0.3">
      <c r="A32" s="492" t="s">
        <v>979</v>
      </c>
      <c r="B32" s="704" t="str">
        <f t="shared" si="0"/>
        <v>Veuillez inscrire la marge sur services contractuels des contrats initialement comptabilisés au cours de la période - nets (onglets "ERN_...", ligne 72) pour toutes les années de la période de projection de chaque scénario (base et défavorables). Si ces montants sont nuls ou ne s'appliquent pas, incrivez un montant de zéro.</v>
      </c>
      <c r="C32" s="502" t="s">
        <v>981</v>
      </c>
      <c r="D32" s="700"/>
      <c r="E32" s="498" t="str">
        <f t="shared" si="2"/>
        <v>A</v>
      </c>
      <c r="F32" s="503">
        <f t="shared" si="1"/>
        <v>1</v>
      </c>
      <c r="G32" s="499" t="s">
        <v>903</v>
      </c>
      <c r="H32" s="696" t="s">
        <v>1034</v>
      </c>
      <c r="I32" s="697" t="s">
        <v>980</v>
      </c>
      <c r="J32" s="697" t="s">
        <v>981</v>
      </c>
      <c r="M32" s="500" t="str">
        <f>IF(AND(ISNUMBER(ERN_base!$C$72),ISNUMBER(ERN_scn1!$C$72),ISNUMBER(ERN_scn2!$C$72),ISNUMBER(ERN_scn3!$C$72)),"","A")</f>
        <v>A</v>
      </c>
      <c r="N32" s="500" t="str">
        <f>IF(AND(ISNUMBER(ERN_base!$C$72),ISNUMBER(ERN_base!$D$72),ISNUMBER(ERN_scn1!$C$72),ISNUMBER(ERN_scn1!$D$72),ISNUMBER(ERN_scn2!$C$72),ISNUMBER(ERN_scn2!$D$72),ISNUMBER(ERN_scn3!$C$72),ISNUMBER(ERN_scn3!$D$72)),"","A")</f>
        <v>A</v>
      </c>
      <c r="O32" s="500" t="str">
        <f>IF(AND(ISNUMBER(ERN_base!$C$72),ISNUMBER(ERN_base!$D$72),ISNUMBER(ERN_base!$E$72),ISNUMBER(ERN_scn1!$C$72),ISNUMBER(ERN_scn1!$D$72),ISNUMBER(ERN_scn1!$E$72),ISNUMBER(ERN_scn2!$C$72),ISNUMBER(ERN_scn2!$D$72),ISNUMBER(ERN_scn2!$E$72),ISNUMBER(ERN_scn3!$C$72),ISNUMBER(ERN_scn3!$D$72),ISNUMBER(ERN_scn3!$E$72)),"","A")</f>
        <v>A</v>
      </c>
      <c r="P32" s="500" t="str">
        <f>IF(AND(ISNUMBER(ERN_base!$C$72),ISNUMBER(ERN_base!$D$72),ISNUMBER(ERN_base!$E$72),ISNUMBER(ERN_base!$F$72),ISNUMBER(ERN_scn1!$C$72),ISNUMBER(ERN_scn1!$D$72),ISNUMBER(ERN_scn1!$E$72),ISNUMBER(ERN_scn1!$F$72),ISNUMBER(ERN_scn2!$C$72),ISNUMBER(ERN_scn2!$D$72),ISNUMBER(ERN_scn2!$E$72),ISNUMBER(ERN_scn2!$F$72),ISNUMBER(ERN_scn3!$C$72),ISNUMBER(ERN_scn3!$D$72),ISNUMBER(ERN_scn3!$E$72),ISNUMBER(ERN_scn3!$F$72)),"","A")</f>
        <v>A</v>
      </c>
      <c r="Q32" s="500" t="str">
        <f>IF(AND(ISNUMBER(ERN_base!$C$72),ISNUMBER(ERN_base!$D$72),ISNUMBER(ERN_base!$E$72),ISNUMBER(ERN_base!$F$72),ISNUMBER(ERN_base!$G$72),ISNUMBER(ERN_scn1!$C$72),ISNUMBER(ERN_scn1!$D$72),ISNUMBER(ERN_scn1!$E$72),ISNUMBER(ERN_scn1!$F$72),ISNUMBER(ERN_scn1!$G$72),ISNUMBER(ERN_scn2!$C$72),ISNUMBER(ERN_scn2!$D$72),ISNUMBER(ERN_scn2!$E$72),ISNUMBER(ERN_scn2!$F$72),ISNUMBER(ERN_scn2!$G$72),ISNUMBER(ERN_scn3!$C$72),ISNUMBER(ERN_scn3!$D$72),ISNUMBER(ERN_scn3!$E$72),ISNUMBER(ERN_scn3!$F$72),ISNUMBER(ERN_scn3!$G$72)),"","A")</f>
        <v>A</v>
      </c>
      <c r="R32" s="497"/>
    </row>
    <row r="33" spans="1:18" ht="59.25" customHeight="1" x14ac:dyDescent="0.3">
      <c r="A33" s="492" t="s">
        <v>982</v>
      </c>
      <c r="B33" s="704" t="str">
        <f t="shared" si="0"/>
        <v>Veuillez inscrire les pertes sur contrats déficitaires des contrats initialement comptabilisés au cours de la période - nets (onglets "ERN_...", ligne 73) pour toutes les années de la période de projection de chaque scénario (base et défavorables). Si ces montants sont nuls ou ne s'appliquent pas, incrivez un montant de zéro.</v>
      </c>
      <c r="C33" s="502" t="s">
        <v>984</v>
      </c>
      <c r="D33" s="700"/>
      <c r="E33" s="498" t="str">
        <f t="shared" si="2"/>
        <v>A</v>
      </c>
      <c r="F33" s="503">
        <f t="shared" si="1"/>
        <v>1</v>
      </c>
      <c r="G33" s="499" t="s">
        <v>903</v>
      </c>
      <c r="H33" s="696" t="s">
        <v>1034</v>
      </c>
      <c r="I33" s="697" t="s">
        <v>983</v>
      </c>
      <c r="J33" s="697" t="s">
        <v>984</v>
      </c>
      <c r="M33" s="500" t="str">
        <f>IF(AND(ISNUMBER(ERN_base!$C$73),ISNUMBER(ERN_scn1!$C$73),ISNUMBER(ERN_scn2!$C$73),ISNUMBER(ERN_scn3!$C$73)),"","A")</f>
        <v>A</v>
      </c>
      <c r="N33" s="500" t="str">
        <f>IF(AND(ISNUMBER(ERN_base!$C$73),ISNUMBER(ERN_base!$D$73),ISNUMBER(ERN_scn1!$C$73),ISNUMBER(ERN_scn1!$D$73),ISNUMBER(ERN_scn2!$C$73),ISNUMBER(ERN_scn2!$D$73),ISNUMBER(ERN_scn3!$C$73),ISNUMBER(ERN_scn3!$D$73)),"","A")</f>
        <v>A</v>
      </c>
      <c r="O33" s="500" t="str">
        <f>IF(AND(ISNUMBER(ERN_base!$C$73),ISNUMBER(ERN_base!$D$73),ISNUMBER(ERN_base!$E$73),ISNUMBER(ERN_scn1!$C$73),ISNUMBER(ERN_scn1!$D$73),ISNUMBER(ERN_scn1!$E$73),ISNUMBER(ERN_scn2!$C$73),ISNUMBER(ERN_scn2!$D$73),ISNUMBER(ERN_scn2!$E$73),ISNUMBER(ERN_scn3!$C$73),ISNUMBER(ERN_scn3!$D$73),ISNUMBER(ERN_scn3!$E$73)),"","A")</f>
        <v>A</v>
      </c>
      <c r="P33" s="500" t="str">
        <f>IF(AND(ISNUMBER(ERN_base!$C$73),ISNUMBER(ERN_base!$D$73),ISNUMBER(ERN_base!$E$73),ISNUMBER(ERN_base!$F$73),ISNUMBER(ERN_scn1!$C$73),ISNUMBER(ERN_scn1!$D$73),ISNUMBER(ERN_scn1!$E$73),ISNUMBER(ERN_scn1!$F$73),ISNUMBER(ERN_scn2!$C$73),ISNUMBER(ERN_scn2!$D$73),ISNUMBER(ERN_scn2!$E$73),ISNUMBER(ERN_scn2!$F$73),ISNUMBER(ERN_scn3!$C$73),ISNUMBER(ERN_scn3!$D$73),ISNUMBER(ERN_scn3!$E$73),ISNUMBER(ERN_scn3!$F$73)),"","A")</f>
        <v>A</v>
      </c>
      <c r="Q33" s="500" t="str">
        <f>IF(AND(ISNUMBER(ERN_base!$C$73),ISNUMBER(ERN_base!$D$73),ISNUMBER(ERN_base!$E$73),ISNUMBER(ERN_base!$F$73),ISNUMBER(ERN_base!$G$73),ISNUMBER(ERN_scn1!$C$73),ISNUMBER(ERN_scn1!$D$73),ISNUMBER(ERN_scn1!$E$73),ISNUMBER(ERN_scn1!$F$73),ISNUMBER(ERN_scn1!$G$73),ISNUMBER(ERN_scn2!$C$73),ISNUMBER(ERN_scn2!$D$73),ISNUMBER(ERN_scn2!$E$73),ISNUMBER(ERN_scn2!$F$73),ISNUMBER(ERN_scn2!$G$73),ISNUMBER(ERN_scn3!$C$73),ISNUMBER(ERN_scn3!$D$73),ISNUMBER(ERN_scn3!$E$73),ISNUMBER(ERN_scn3!$F$73),ISNUMBER(ERN_scn3!$G$73)),"","A")</f>
        <v>A</v>
      </c>
      <c r="R33" s="497"/>
    </row>
    <row r="34" spans="1:18" ht="64.95" customHeight="1" x14ac:dyDescent="0.3">
      <c r="A34" s="492" t="s">
        <v>985</v>
      </c>
      <c r="B34" s="703" t="str">
        <f t="shared" ref="B34:B49" si="3">IF(Lang,I34,J34)</f>
        <v>Si le capital de catégorie 2 est supérieur au capital de catégorie 1 (onglets "CAP_....", lignes 9 et 12) pour toutes les années de la période de projection de chaque scénario (base et défavorables), veuillez-vous assurer de la validité des données inscrites (cette situation est toutefois possible uniquement pour l'ESCAP des assureurs à charte du Québec ayant une filiale d'assurance de dommages).</v>
      </c>
      <c r="C34" s="502" t="s">
        <v>987</v>
      </c>
      <c r="D34" s="700"/>
      <c r="E34" s="493" t="str">
        <f t="shared" si="2"/>
        <v/>
      </c>
      <c r="F34" s="503">
        <f t="shared" si="1"/>
        <v>0</v>
      </c>
      <c r="G34" s="499" t="s">
        <v>903</v>
      </c>
      <c r="H34" s="696" t="s">
        <v>1034</v>
      </c>
      <c r="I34" s="697" t="s">
        <v>986</v>
      </c>
      <c r="J34" s="697" t="s">
        <v>987</v>
      </c>
      <c r="M34" s="500" t="str">
        <f>IF(OR(CAP_base!$C$12&gt;CAP_base!$C$9,CAP_scn1!$C$12&gt;CAP_scn1!$C$9,CAP_scn2!$C$12&gt;CAP_scn2!$C$9,CAP_scn3!$C$12&gt;CAP_scn3!$C$9),"A","")</f>
        <v/>
      </c>
      <c r="N34" s="500" t="str">
        <f>IF(OR(CAP_base!$C$12&gt;CAP_base!$C$9,CAP_base!$D$12&gt;CAP_base!$D$9,CAP_scn1!$C$12&gt;CAP_scn1!$C$9,CAP_scn1!$D$12&gt;CAP_scn1!$D$9,CAP_scn2!$C$12&gt;CAP_scn2!$C$9,CAP_scn2!$D$12&gt;CAP_scn2!$D$9,CAP_scn3!$C$12&gt;CAP_scn3!$C$9,CAP_scn3!$D$12&gt;CAP_scn3!$D$9),"A","")</f>
        <v/>
      </c>
      <c r="O34" s="500" t="str">
        <f>IF(OR(CAP_base!$C$12&gt;CAP_base!$C$9,CAP_base!$D$12&gt;CAP_base!$D$9,CAP_base!$E$12&gt;CAP_base!$E$9,CAP_scn1!$C$12&gt;CAP_scn1!$C$9,CAP_scn1!$D$12&gt;CAP_scn1!$D$9,CAP_scn1!$E$12&gt;CAP_scn1!$E$9,CAP_scn2!$C$12&gt;CAP_scn2!$C$9,CAP_scn2!$D$12&gt;CAP_scn2!$D$9,CAP_scn2!$E$12&gt;CAP_scn2!$E$9,CAP_scn3!$C$12&gt;CAP_scn3!$C$9,CAP_scn3!$D$12&gt;CAP_scn3!$D$9,CAP_scn3!$E$12&gt;CAP_scn3!$E$9),"A","")</f>
        <v/>
      </c>
      <c r="P34" s="500" t="str">
        <f>IF(OR(CAP_base!$C$12&gt;CAP_base!$C$9,CAP_base!$D$12&gt;CAP_base!$D$9,CAP_base!$E$12&gt;CAP_base!$E$9,CAP_base!$F$12&gt;CAP_base!$F$9,CAP_scn1!$C$12&gt;CAP_scn1!$C$9,CAP_scn1!$D$12&gt;CAP_scn1!$D$9,CAP_scn1!$E$12&gt;CAP_scn1!$E$9,CAP_scn1!$F$12&gt;CAP_scn1!$F$9,CAP_scn2!$C$12&gt;CAP_scn2!$C$9,CAP_scn2!$D$12&gt;CAP_scn2!$D$9,CAP_scn2!$E$12&gt;CAP_scn2!$E$9,CAP_scn2!$F$12&gt;CAP_scn2!$F$9,CAP_scn3!$C$12&gt;CAP_scn3!$C$9,CAP_scn3!$D$12&gt;CAP_scn3!$D$9,CAP_scn3!$E$12&gt;CAP_scn3!$E$9,CAP_scn3!$F$12&gt;CAP_scn3!$F$9),"A","")</f>
        <v/>
      </c>
      <c r="Q34" s="500" t="str">
        <f>IF(OR(CAP_base!$C$12&gt;CAP_base!$C$9,CAP_base!$D$12&gt;CAP_base!$D$9,CAP_base!$E$12&gt;CAP_base!$E$9,CAP_base!$F$12&gt;CAP_base!$F$9,CAP_base!$G$12&gt;CAP_base!$G$9,CAP_scn1!$C$12&gt;CAP_scn1!$C$9,CAP_scn1!$D$12&gt;CAP_scn1!$D$9,CAP_scn1!$E$12&gt;CAP_scn1!$E$9,CAP_scn1!$F$12&gt;CAP_scn1!$F$9,CAP_scn1!$G$12&gt;CAP_scn1!$G$9,CAP_scn2!$C$12&gt;CAP_scn2!$C$9,CAP_scn2!$D$12&gt;CAP_scn2!$D$9,CAP_scn2!$E$12&gt;CAP_scn2!$E$9,CAP_scn2!$F$12&gt;CAP_scn2!$F$9,CAP_scn2!$G$12&gt;CAP_scn2!$G$9,CAP_scn3!$C$12&gt;CAP_scn3!$C$9,CAP_scn3!$D$12&gt;CAP_scn3!$D$9,CAP_scn3!$E$12&gt;CAP_scn3!$E$9,CAP_scn3!$F$12&gt;CAP_scn3!$F$9,CAP_scn3!$G$12&gt;CAP_scn3!$G$9),"A","")</f>
        <v/>
      </c>
      <c r="R34" s="497"/>
    </row>
    <row r="35" spans="1:18" ht="59.25" customHeight="1" x14ac:dyDescent="0.3">
      <c r="A35" s="492" t="s">
        <v>988</v>
      </c>
      <c r="B35" s="703" t="str">
        <f t="shared" si="3"/>
        <v>Veuillez inscrire le capital de catégorie 2 (ESCAP/TSAV) ou autres actifs admissibles (TSMAV) (onglets "CAP_...", ligne 12) pour toutes les années de la période de projection de chaque scénario (base et défavorables). Si ces montants sont nuls ou ne s'appliquent pas, incrivez un montant de zéro.</v>
      </c>
      <c r="C35" s="502" t="s">
        <v>990</v>
      </c>
      <c r="D35" s="700"/>
      <c r="E35" s="493" t="str">
        <f t="shared" si="2"/>
        <v>E</v>
      </c>
      <c r="F35" s="503">
        <f t="shared" si="1"/>
        <v>1</v>
      </c>
      <c r="G35" s="494" t="s">
        <v>890</v>
      </c>
      <c r="H35" s="696" t="s">
        <v>1034</v>
      </c>
      <c r="I35" s="697" t="s">
        <v>989</v>
      </c>
      <c r="J35" s="697" t="s">
        <v>990</v>
      </c>
      <c r="M35" s="496" t="str">
        <f>IF(AND(ISNUMBER(CAP_base!$C$12),ISNUMBER(CAP_scn1!$C$12),ISNUMBER(CAP_scn2!$C$12),ISNUMBER(CAP_scn3!$C$12)),"","E")</f>
        <v>E</v>
      </c>
      <c r="N35" s="496" t="str">
        <f>IF(AND(ISNUMBER(CAP_base!$C$12),ISNUMBER(CAP_base!$D$12),ISNUMBER(CAP_scn1!$C$12),ISNUMBER(CAP_scn1!$D$12),ISNUMBER(CAP_scn2!$C$12),ISNUMBER(CAP_scn2!$D$12),ISNUMBER(CAP_scn3!$C$12),ISNUMBER(CAP_scn3!$D$12)),"","E")</f>
        <v>E</v>
      </c>
      <c r="O35" s="496" t="str">
        <f>IF(AND(ISNUMBER(CAP_base!$C$12),ISNUMBER(CAP_base!$D$12),ISNUMBER(CAP_base!$E$12),ISNUMBER(CAP_scn1!$C$12),ISNUMBER(CAP_scn1!$D$12),ISNUMBER(CAP_scn1!$E$12),ISNUMBER(CAP_scn2!$C$12),ISNUMBER(CAP_scn2!$D$12),ISNUMBER(CAP_scn2!$E$12),ISNUMBER(CAP_scn3!$C$12),ISNUMBER(CAP_scn3!$D$12),ISNUMBER(CAP_scn3!$E$12)),"","E")</f>
        <v>E</v>
      </c>
      <c r="P35" s="496" t="str">
        <f>IF(AND(ISNUMBER(CAP_base!$C$12),ISNUMBER(CAP_base!$D$12),ISNUMBER(CAP_base!$E$12),ISNUMBER(CAP_base!$F$12),ISNUMBER(CAP_scn1!$C$12),ISNUMBER(CAP_scn1!$D$12),ISNUMBER(CAP_scn1!$E$12),ISNUMBER(CAP_scn1!$F$12),ISNUMBER(CAP_scn2!$C$12),ISNUMBER(CAP_scn2!$D$12),ISNUMBER(CAP_scn2!$E$12),ISNUMBER(CAP_scn2!$F$12),ISNUMBER(CAP_scn3!$C$12),ISNUMBER(CAP_scn3!$D$12),ISNUMBER(CAP_scn3!$E$12),ISNUMBER(CAP_scn3!$F$12)),"","E")</f>
        <v>E</v>
      </c>
      <c r="Q35" s="496" t="str">
        <f>IF(AND(ISNUMBER(CAP_base!$C$12),ISNUMBER(CAP_base!$D$12),ISNUMBER(CAP_base!$E$12),ISNUMBER(CAP_base!$F$12),ISNUMBER(CAP_base!$G$12),ISNUMBER(CAP_scn1!$C$12),ISNUMBER(CAP_scn1!$D$12),ISNUMBER(CAP_scn1!$E$12),ISNUMBER(CAP_scn1!$F$12),ISNUMBER(CAP_scn1!$G$12),ISNUMBER(CAP_scn2!$C$12),ISNUMBER(CAP_scn2!$D$12),ISNUMBER(CAP_scn2!$E$12),ISNUMBER(CAP_scn2!$F$12),ISNUMBER(CAP_scn2!$G$12),ISNUMBER(CAP_scn3!$C$12),ISNUMBER(CAP_scn3!$D$12),ISNUMBER(CAP_scn3!$E$12),ISNUMBER(CAP_scn3!$F$12),ISNUMBER(CAP_scn3!$G$12)),"","E")</f>
        <v>E</v>
      </c>
      <c r="R35" s="497"/>
    </row>
    <row r="36" spans="1:18" ht="40.200000000000003" customHeight="1" x14ac:dyDescent="0.3">
      <c r="A36" s="492" t="s">
        <v>991</v>
      </c>
      <c r="B36" s="703" t="str">
        <f t="shared" si="3"/>
        <v>À la ligne 55 de l'onglet "CAP_base", veuillez inscrire le ratio cible interne de capital total pour toutes les années de la période de projection.</v>
      </c>
      <c r="C36" s="502" t="s">
        <v>993</v>
      </c>
      <c r="D36" s="700"/>
      <c r="E36" s="493" t="str">
        <f t="shared" si="2"/>
        <v>E</v>
      </c>
      <c r="F36" s="503">
        <f t="shared" si="1"/>
        <v>1</v>
      </c>
      <c r="G36" s="494" t="s">
        <v>890</v>
      </c>
      <c r="H36" s="696" t="s">
        <v>1034</v>
      </c>
      <c r="I36" s="697" t="s">
        <v>992</v>
      </c>
      <c r="J36" s="697" t="s">
        <v>993</v>
      </c>
      <c r="M36" s="496" t="str">
        <f>IF(ISNUMBER(CAP_base!$C$55)=TRUE,"","E")</f>
        <v>E</v>
      </c>
      <c r="N36" s="496" t="str">
        <f>IF(AND(ISNUMBER(CAP_base!$C$55),ISNUMBER(CAP_base!$D$55))=TRUE,"","E")</f>
        <v>E</v>
      </c>
      <c r="O36" s="496" t="str">
        <f>IF(AND(ISNUMBER(CAP_base!$C$55),ISNUMBER(CAP_base!$D$55),ISNUMBER(CAP_base!$E$55))=TRUE,"","E")</f>
        <v>E</v>
      </c>
      <c r="P36" s="496" t="str">
        <f>IF(AND(ISNUMBER(CAP_base!$C$55),ISNUMBER(CAP_base!$D$55),ISNUMBER(CAP_base!$E$55),ISNUMBER(CAP_base!$F$55))=TRUE,"","E")</f>
        <v>E</v>
      </c>
      <c r="Q36" s="496" t="str">
        <f>IF(AND(ISNUMBER(CAP_base!$C$55),ISNUMBER(CAP_base!$D$55),ISNUMBER(CAP_base!$E$55),ISNUMBER(CAP_base!$F$55),ISNUMBER(CAP_base!$G$55))=TRUE,"","E")</f>
        <v>E</v>
      </c>
      <c r="R36" s="497"/>
    </row>
    <row r="37" spans="1:18" ht="52.95" customHeight="1" x14ac:dyDescent="0.3">
      <c r="A37" s="492" t="s">
        <v>994</v>
      </c>
      <c r="B37" s="703" t="str">
        <f t="shared" si="3"/>
        <v>À la ligne 56 de l'onglet "CAP_base", veuillez inscrire le ratio cible interne de capital de base pour toutes les années de la période de projection. Si vous n'avez pas défini de ratio cible interne de capital de base, inscrivez le ratio cible d'intervention de base de 70%.</v>
      </c>
      <c r="C37" s="502" t="s">
        <v>996</v>
      </c>
      <c r="D37" s="700"/>
      <c r="E37" s="493" t="str">
        <f t="shared" si="2"/>
        <v>E</v>
      </c>
      <c r="F37" s="503">
        <f t="shared" si="1"/>
        <v>1</v>
      </c>
      <c r="G37" s="494" t="s">
        <v>890</v>
      </c>
      <c r="H37" s="696" t="s">
        <v>1034</v>
      </c>
      <c r="I37" s="697" t="s">
        <v>995</v>
      </c>
      <c r="J37" s="697" t="s">
        <v>996</v>
      </c>
      <c r="M37" s="496" t="str">
        <f>IF(ISNUMBER(CAP_base!$C$56)=TRUE,"","E")</f>
        <v>E</v>
      </c>
      <c r="N37" s="496" t="str">
        <f>IF(AND(ISNUMBER(CAP_base!$C$56),ISNUMBER(CAP_base!$D$56))=TRUE,"","E")</f>
        <v>E</v>
      </c>
      <c r="O37" s="496" t="str">
        <f>IF(AND(ISNUMBER(CAP_base!$C$56),ISNUMBER(CAP_base!$D$56),ISNUMBER(CAP_base!$E$56))=TRUE,"","E")</f>
        <v>E</v>
      </c>
      <c r="P37" s="496" t="str">
        <f>IF(AND(ISNUMBER(CAP_base!$C$56),ISNUMBER(CAP_base!$D$56),ISNUMBER(CAP_base!$E$56),ISNUMBER(CAP_base!$F$56))=TRUE,"","E")</f>
        <v>E</v>
      </c>
      <c r="Q37" s="496" t="str">
        <f>IF(AND(ISNUMBER(CAP_base!$C$56),ISNUMBER(CAP_base!$D$56),ISNUMBER(CAP_base!$E$56),ISNUMBER(CAP_base!$F$56),ISNUMBER(CAP_base!$G$56))=TRUE,"","E")</f>
        <v>E</v>
      </c>
      <c r="R37" s="497"/>
    </row>
    <row r="38" spans="1:18" ht="51" customHeight="1" x14ac:dyDescent="0.3">
      <c r="A38" s="492" t="s">
        <v>997</v>
      </c>
      <c r="B38" s="703" t="str">
        <f t="shared" si="3"/>
        <v>À la ligne 57 de l'onglet "CAP_base", veuillez inscrire le ratio cible opérationnel total pour toutes les années de la période de projection. Si votre ratio cible opérationnel total est sous forme d'intervalle, veuillez inscrire la borne inférieure. Si vous n'avez pas de ratio cible opérationnel total, veuillez inscrire le ratio cible interne de capital total.</v>
      </c>
      <c r="C38" s="502" t="s">
        <v>999</v>
      </c>
      <c r="D38" s="700"/>
      <c r="E38" s="493" t="str">
        <f t="shared" si="2"/>
        <v>E</v>
      </c>
      <c r="F38" s="503">
        <f t="shared" si="1"/>
        <v>1</v>
      </c>
      <c r="G38" s="494" t="s">
        <v>890</v>
      </c>
      <c r="H38" s="696" t="s">
        <v>1034</v>
      </c>
      <c r="I38" s="697" t="s">
        <v>998</v>
      </c>
      <c r="J38" s="697" t="s">
        <v>999</v>
      </c>
      <c r="M38" s="496" t="str">
        <f>IF(ISNUMBER(CAP_base!$C$57)=TRUE,"","E")</f>
        <v>E</v>
      </c>
      <c r="N38" s="496" t="str">
        <f>IF(AND(ISNUMBER(CAP_base!$C$57),ISNUMBER(CAP_base!$D$57))=TRUE,"","E")</f>
        <v>E</v>
      </c>
      <c r="O38" s="496" t="str">
        <f>IF(AND(ISNUMBER(CAP_base!$C$57),ISNUMBER(CAP_base!$D$57),ISNUMBER(CAP_base!$E$57))=TRUE,"","E")</f>
        <v>E</v>
      </c>
      <c r="P38" s="496" t="str">
        <f>IF(AND(ISNUMBER(CAP_base!$C$57),ISNUMBER(CAP_base!$D$57),ISNUMBER(CAP_base!$E$57),ISNUMBER(CAP_base!$F$57))=TRUE,"","E")</f>
        <v>E</v>
      </c>
      <c r="Q38" s="496" t="str">
        <f>IF(AND(ISNUMBER(CAP_base!$C$57),ISNUMBER(CAP_base!$D$57),ISNUMBER(CAP_base!$E$57),ISNUMBER(CAP_base!$F$57),ISNUMBER(CAP_base!$G$57))=TRUE,"","E")</f>
        <v>E</v>
      </c>
      <c r="R38" s="497"/>
    </row>
    <row r="39" spans="1:18" ht="52.95" customHeight="1" x14ac:dyDescent="0.3">
      <c r="A39" s="492" t="s">
        <v>1000</v>
      </c>
      <c r="B39" s="703" t="str">
        <f t="shared" si="3"/>
        <v>À la ligne 58 de l'onglet "CAP_base", veuillez inscrire le ratio cible opérationnel de base pour toutes les années de la période de projection. Si votre ratio cible opérationnel de base est sous forme d'intervalle, veuillez inscrire la borne inférieure. Si vous n'avez pas de ratio cible opérationnel de base, veuillez inscrire le ratio cible interne de capital de base.</v>
      </c>
      <c r="C39" s="502" t="s">
        <v>1002</v>
      </c>
      <c r="D39" s="700"/>
      <c r="E39" s="493" t="str">
        <f t="shared" si="2"/>
        <v>E</v>
      </c>
      <c r="F39" s="503">
        <f t="shared" si="1"/>
        <v>1</v>
      </c>
      <c r="G39" s="494" t="s">
        <v>890</v>
      </c>
      <c r="H39" s="696" t="s">
        <v>1034</v>
      </c>
      <c r="I39" s="697" t="s">
        <v>1001</v>
      </c>
      <c r="J39" s="697" t="s">
        <v>1002</v>
      </c>
      <c r="M39" s="496" t="str">
        <f>IF(ISNUMBER(CAP_base!$C$58)=TRUE,"","E")</f>
        <v>E</v>
      </c>
      <c r="N39" s="496" t="str">
        <f>IF(AND(ISNUMBER(CAP_base!$C$58),ISNUMBER(CAP_base!$D$58))=TRUE,"","E")</f>
        <v>E</v>
      </c>
      <c r="O39" s="496" t="str">
        <f>IF(AND(ISNUMBER(CAP_base!$C$58),ISNUMBER(CAP_base!$D$58),ISNUMBER(CAP_base!$E$58))=TRUE,"","E")</f>
        <v>E</v>
      </c>
      <c r="P39" s="496" t="str">
        <f>IF(AND(ISNUMBER(CAP_base!$C$58),ISNUMBER(CAP_base!$D$58),ISNUMBER(CAP_base!$E$58),ISNUMBER(CAP_base!$F$58))=TRUE,"","E")</f>
        <v>E</v>
      </c>
      <c r="Q39" s="496" t="str">
        <f>IF(AND(ISNUMBER(CAP_base!$C$58),ISNUMBER(CAP_base!$D$58),ISNUMBER(CAP_base!$E$58),ISNUMBER(CAP_base!$F$58),ISNUMBER(CAP_base!$G$58))=TRUE,"","E")</f>
        <v>E</v>
      </c>
      <c r="R39" s="497"/>
    </row>
    <row r="40" spans="1:18" ht="29.4" customHeight="1" x14ac:dyDescent="0.3">
      <c r="A40" s="492" t="s">
        <v>1003</v>
      </c>
      <c r="B40" s="703" t="str">
        <f t="shared" si="3"/>
        <v>Aux lignes 55 et 57 de l'onglet "CAP_base" pour toutes les années de la période de projection, le ratio cible opérationnel total devrait être plus élevé ou égal au ratio cible interne de capital total.</v>
      </c>
      <c r="C40" s="502" t="s">
        <v>1005</v>
      </c>
      <c r="D40" s="700"/>
      <c r="E40" s="493" t="str">
        <f t="shared" si="2"/>
        <v/>
      </c>
      <c r="F40" s="503">
        <f t="shared" si="1"/>
        <v>0</v>
      </c>
      <c r="G40" s="494" t="s">
        <v>890</v>
      </c>
      <c r="H40" s="696" t="s">
        <v>1034</v>
      </c>
      <c r="I40" s="697" t="s">
        <v>1004</v>
      </c>
      <c r="J40" s="697" t="s">
        <v>1005</v>
      </c>
      <c r="M40" s="496" t="str">
        <f>IF(CAP_base!$C$57&gt;=CAP_base!$C$55,"","E")</f>
        <v/>
      </c>
      <c r="N40" s="496" t="str">
        <f>IF(AND(CAP_base!$C$57&gt;=CAP_base!$C$55,CAP_base!$D$57&gt;=CAP_base!$D$55),"","E")</f>
        <v/>
      </c>
      <c r="O40" s="496" t="str">
        <f>IF(AND(CAP_base!$C$57&gt;=CAP_base!$C$55,CAP_base!$D$57&gt;=CAP_base!$D$55,CAP_base!$E$57&gt;=CAP_base!$E$55),"","E")</f>
        <v/>
      </c>
      <c r="P40" s="496" t="str">
        <f>IF(AND(CAP_base!$C$57&gt;=CAP_base!$C$55,CAP_base!$D$57&gt;=CAP_base!$D$55,CAP_base!$E$57&gt;=CAP_base!$E$55,CAP_base!$F$57&gt;=CAP_base!$F$55),"","E")</f>
        <v/>
      </c>
      <c r="Q40" s="496" t="str">
        <f>IF(AND(CAP_base!$C$57&gt;=CAP_base!$C$55,CAP_base!$D$57&gt;=CAP_base!$D$55,CAP_base!$E$57&gt;=CAP_base!$E$55,CAP_base!$F$57&gt;=CAP_base!$F$55,CAP_base!$G$57&gt;=CAP_base!$G$55),"","E")</f>
        <v/>
      </c>
      <c r="R40" s="497"/>
    </row>
    <row r="41" spans="1:18" ht="30" customHeight="1" x14ac:dyDescent="0.3">
      <c r="A41" s="492" t="s">
        <v>1006</v>
      </c>
      <c r="B41" s="703" t="str">
        <f t="shared" si="3"/>
        <v>Aux lignes 56 et 58 de l'onglet "CAP_base" pour toutes les années de la période de projection, le ratio cible opérationnel de base devrait être plus élevé ou égal au ratio cible interne de capital de base.</v>
      </c>
      <c r="C41" s="502" t="s">
        <v>1008</v>
      </c>
      <c r="D41" s="700"/>
      <c r="E41" s="493" t="str">
        <f t="shared" si="2"/>
        <v/>
      </c>
      <c r="F41" s="503">
        <f t="shared" si="1"/>
        <v>0</v>
      </c>
      <c r="G41" s="494" t="s">
        <v>890</v>
      </c>
      <c r="H41" s="696" t="s">
        <v>1034</v>
      </c>
      <c r="I41" s="697" t="s">
        <v>1007</v>
      </c>
      <c r="J41" s="697" t="s">
        <v>1008</v>
      </c>
      <c r="M41" s="496" t="str">
        <f>IF(CAP_base!$C$58&gt;=CAP_base!$C$56,"","E")</f>
        <v/>
      </c>
      <c r="N41" s="496" t="str">
        <f>IF(AND(CAP_base!$C$58&gt;=CAP_base!$C$56,CAP_base!$D$58&gt;=CAP_base!$D$56),"","E")</f>
        <v/>
      </c>
      <c r="O41" s="496" t="str">
        <f>IF(AND(CAP_base!$C$58&gt;=CAP_base!$C$56,CAP_base!$D$58&gt;=CAP_base!$D$56,CAP_base!$E$58&gt;=CAP_base!$E$56),"","E")</f>
        <v/>
      </c>
      <c r="P41" s="496" t="str">
        <f>IF(AND(CAP_base!$C$58&gt;=CAP_base!$C$56,CAP_base!$D$58&gt;=CAP_base!$D$56,CAP_base!$E$58&gt;=CAP_base!$E$56,CAP_base!$F$58&gt;=CAP_base!$F$56),"","E")</f>
        <v/>
      </c>
      <c r="Q41" s="496" t="str">
        <f>IF(AND(CAP_base!$C$58&gt;=CAP_base!$C$56,CAP_base!$D$58&gt;=CAP_base!$D$56,CAP_base!$E$58&gt;=CAP_base!$E$56,CAP_base!$F$58&gt;=CAP_base!$F$56,CAP_base!$G$58&gt;=CAP_base!$G$56),"","E")</f>
        <v/>
      </c>
      <c r="R41" s="497"/>
    </row>
    <row r="42" spans="1:18" ht="65.400000000000006" customHeight="1" x14ac:dyDescent="0.3">
      <c r="A42" s="492" t="s">
        <v>1009</v>
      </c>
      <c r="B42" s="703" t="str">
        <f t="shared" si="3"/>
        <v>Étant donné qu’un scénario de continuité se définit comme un scénario défavorable ayant une probabilité d’occurrence plus élevée et/ou une sévérité moindre qu’un scénario de solvabilité, les ratios ESCAP/TSAV/TSMAV total et/ou de base devraient normalement être plus élevés dans ce type de scénario. Veuillez vous assurer de la validité des données inscrites pour toutes les années de la période de projection.</v>
      </c>
      <c r="C42" s="502" t="s">
        <v>1011</v>
      </c>
      <c r="D42" s="700"/>
      <c r="E42" s="498" t="str">
        <f t="shared" si="2"/>
        <v/>
      </c>
      <c r="F42" s="503">
        <f t="shared" si="1"/>
        <v>0</v>
      </c>
      <c r="G42" s="499" t="s">
        <v>903</v>
      </c>
      <c r="H42" s="696" t="s">
        <v>1034</v>
      </c>
      <c r="I42" s="697" t="s">
        <v>1010</v>
      </c>
      <c r="J42" s="697" t="s">
        <v>1011</v>
      </c>
      <c r="M42" s="500" t="str">
        <f>IF(OR(CAP_scn3!$C$50&lt;CAP_scn1!$C$50,CAP_scn3!$C$50&lt;CAP_scn2!$C$50,CAP_scn3!$C$51&lt;CAP_scn1!$C$51,CAP_scn3!$C$51&lt;CAP_scn2!$C$51),"A","")</f>
        <v/>
      </c>
      <c r="N42" s="500" t="str">
        <f>IF(OR(MIN(CAP_scn3!$C$50:$D$50)&lt;MIN(CAP_scn1!$C$50:$D$50),MIN(CAP_scn3!$C$50:$D$50)&lt;MIN(CAP_scn2!$C$50:$D$50),MIN(CAP_scn3!$C$51:$D$51)&lt;MIN(CAP_scn1!$C$51:$D$51),MIN(CAP_scn3!$C$51:$D$51)&lt;MIN(CAP_scn2!$C$51:$D$51)),"A","")</f>
        <v/>
      </c>
      <c r="O42" s="500" t="str">
        <f>IF(OR(MIN(CAP_scn3!$C$50:$E$50)&lt;MIN(CAP_scn1!$C$50:$E$50),MIN(CAP_scn3!$C$50:$E$50)&lt;MIN(CAP_scn2!$C$50:$E$50),MIN(CAP_scn3!$C$51:$E$51)&lt;MIN(CAP_scn1!$C$51:$E$51),MIN(CAP_scn3!$C$51:$E$51)&lt;MIN(CAP_scn2!$C$51:$E$51)),"A","")</f>
        <v/>
      </c>
      <c r="P42" s="500" t="str">
        <f>IF(OR(MIN(CAP_scn3!$C$50:$F$50)&lt;MIN(CAP_scn1!$C$50:$F$50),MIN(CAP_scn3!$C$50:$F$50)&lt;MIN(CAP_scn2!$C$50:$F$50),MIN(CAP_scn3!$C$51:$F$51)&lt;MIN(CAP_scn1!$C$51:$F$51),MIN(CAP_scn3!$C$51:$F$51)&lt;MIN(CAP_scn2!$C$51:$F$51)),"A","")</f>
        <v/>
      </c>
      <c r="Q42" s="500" t="str">
        <f>IF(OR(MIN(CAP_scn3!$C$50:$G$50)&lt;MIN(CAP_scn1!$C$50:$G$50),MIN(CAP_scn3!$C$50:$G$50)&lt;MIN(CAP_scn2!$C$50:$G$50),MIN(CAP_scn3!$C$51:$G$51)&lt;MIN(CAP_scn1!$C$51:$G$51),MIN(CAP_scn3!$C$51:$G$51)&lt;MIN(CAP_scn2!$C$51:$G$51)),"A","")</f>
        <v/>
      </c>
      <c r="R42" s="497"/>
    </row>
    <row r="43" spans="1:18" ht="82.95" customHeight="1" x14ac:dyDescent="0.3">
      <c r="A43" s="492" t="s">
        <v>1012</v>
      </c>
      <c r="B43" s="703" t="str">
        <f t="shared" si="3"/>
        <v>ESCAP/TSAV uniquement : Veuillez inscrire les marges sur services contractuels présentées comme passif moins marges sur service contractuels présentées comme actif (sauf celles liées aux contrats de fonds distincts) - incluses dans l'ajustement de l'avoir aux fins de l'ESCAP / incluses dans les bénéfices non répartis ajustés aux fins du TSAV (onglets "CAP_...."; ligne 59) de chaque scénario (base et défavorables) pour toutes les années de la période de projection. Si ces montants sont nuls ou ne s'appliquent pas, inscrivez un montant de zéro.</v>
      </c>
      <c r="C43" s="502" t="s">
        <v>1014</v>
      </c>
      <c r="D43" s="700"/>
      <c r="E43" s="498" t="str">
        <f t="shared" si="2"/>
        <v>A</v>
      </c>
      <c r="F43" s="503">
        <f t="shared" si="1"/>
        <v>1</v>
      </c>
      <c r="G43" s="499" t="s">
        <v>903</v>
      </c>
      <c r="H43" s="696" t="s">
        <v>1034</v>
      </c>
      <c r="I43" s="697" t="s">
        <v>1013</v>
      </c>
      <c r="J43" s="697" t="s">
        <v>1014</v>
      </c>
      <c r="M43" s="500" t="str">
        <f>IF(AND(ISNUMBER(CAP_base!$C$59),ISNUMBER(CAP_scn1!$C$59),ISNUMBER(CAP_scn2!$C$59),ISNUMBER(CAP_scn3!$C$59)),"","A")</f>
        <v>A</v>
      </c>
      <c r="N43" s="500" t="str">
        <f>IF(AND(ISNUMBER(CAP_base!$C$59),ISNUMBER(CAP_base!$D$59),ISNUMBER(CAP_scn1!$C$59),ISNUMBER(CAP_scn1!$D$59),ISNUMBER(CAP_scn2!$C$59),ISNUMBER(CAP_scn2!$D$59),ISNUMBER(CAP_scn3!$C$59),ISNUMBER(CAP_scn3!$D$59)),"","A")</f>
        <v>A</v>
      </c>
      <c r="O43" s="500" t="str">
        <f>IF(AND(ISNUMBER(CAP_base!$C$59),ISNUMBER(CAP_base!$D$59),ISNUMBER(CAP_base!$E$59),ISNUMBER(CAP_scn1!$C$59),ISNUMBER(CAP_scn1!$D$59),ISNUMBER(CAP_scn1!$E$59),ISNUMBER(CAP_scn2!$C$59),ISNUMBER(CAP_scn2!$D$59),ISNUMBER(CAP_scn2!$E$59),ISNUMBER(CAP_scn3!$C$59),ISNUMBER(CAP_scn3!$D$59),ISNUMBER(CAP_scn3!$E$59)),"","A")</f>
        <v>A</v>
      </c>
      <c r="P43" s="500" t="str">
        <f>IF(AND(ISNUMBER(CAP_base!$C$59),ISNUMBER(CAP_base!$D$59),ISNUMBER(CAP_base!$E$59),ISNUMBER(CAP_base!$F$59),ISNUMBER(CAP_scn1!$C$59),ISNUMBER(CAP_scn1!$D$59),ISNUMBER(CAP_scn1!$E$59),ISNUMBER(CAP_scn1!$F$59),ISNUMBER(CAP_scn2!$C$59),ISNUMBER(CAP_scn2!$D$59),ISNUMBER(CAP_scn2!$E$59),ISNUMBER(CAP_scn2!$F$59),ISNUMBER(CAP_scn3!$C$59),ISNUMBER(CAP_scn3!$D$59),ISNUMBER(CAP_scn3!$E$59),ISNUMBER(CAP_scn3!$F$59)),"","A")</f>
        <v>A</v>
      </c>
      <c r="Q43" s="500" t="str">
        <f>IF(AND(ISNUMBER(CAP_base!$C$59),ISNUMBER(CAP_base!$D$59),ISNUMBER(CAP_base!$E$59),ISNUMBER(CAP_base!$F$59),ISNUMBER(CAP_base!$G$59),ISNUMBER(CAP_scn1!$C$59),ISNUMBER(CAP_scn1!$D$59),ISNUMBER(CAP_scn1!$E$59),ISNUMBER(CAP_scn1!$F$59),ISNUMBER(CAP_scn1!$G$59),ISNUMBER(CAP_scn2!$C$59),ISNUMBER(CAP_scn2!$D$59),ISNUMBER(CAP_scn2!$E$59),ISNUMBER(CAP_scn2!$F$59),ISNUMBER(CAP_scn2!$G$59),ISNUMBER(CAP_scn3!$C$59),ISNUMBER(CAP_scn3!$D$59),ISNUMBER(CAP_scn3!$E$59),ISNUMBER(CAP_scn3!$F$59),ISNUMBER(CAP_scn3!$G$59)),"","A")</f>
        <v>A</v>
      </c>
      <c r="R43" s="497"/>
    </row>
    <row r="44" spans="1:18" ht="54.6" customHeight="1" x14ac:dyDescent="0.3">
      <c r="A44" s="492" t="s">
        <v>1015</v>
      </c>
      <c r="B44" s="703" t="str">
        <f t="shared" si="3"/>
        <v>ESCAP/TSAV uniquement : Veuillez inscrire les déductions du capital brut de catégorie 1 (onglets "CAP_....", ligne 60) de chaque scénario (base et défavorables) pour toutes les années de la période de projection. Si ces montants sont nuls ou ne s'appliquent pas, inscrivez un montant de zéro.</v>
      </c>
      <c r="C44" s="502" t="s">
        <v>1017</v>
      </c>
      <c r="D44" s="700"/>
      <c r="E44" s="498" t="str">
        <f t="shared" si="2"/>
        <v>A</v>
      </c>
      <c r="F44" s="503">
        <f t="shared" si="1"/>
        <v>1</v>
      </c>
      <c r="G44" s="499" t="s">
        <v>903</v>
      </c>
      <c r="H44" s="696" t="s">
        <v>1034</v>
      </c>
      <c r="I44" s="697" t="s">
        <v>1016</v>
      </c>
      <c r="J44" s="697" t="s">
        <v>1017</v>
      </c>
      <c r="M44" s="500" t="str">
        <f>IF(AND(ISNUMBER(CAP_base!$C$60),ISNUMBER(CAP_scn1!$C$60),ISNUMBER(CAP_scn2!$C$60),ISNUMBER(CAP_scn3!$C$60)),"","A")</f>
        <v>A</v>
      </c>
      <c r="N44" s="500" t="str">
        <f>IF(AND(ISNUMBER(CAP_base!$C$60),ISNUMBER(CAP_base!$D$60),ISNUMBER(CAP_scn1!$C$60),ISNUMBER(CAP_scn1!$D$60),ISNUMBER(CAP_scn2!$C$60),ISNUMBER(CAP_scn2!$D$60),ISNUMBER(CAP_scn3!$C$60),ISNUMBER(CAP_scn3!$D$60)),"","A")</f>
        <v>A</v>
      </c>
      <c r="O44" s="500" t="str">
        <f>IF(AND(ISNUMBER(CAP_base!$C$60),ISNUMBER(CAP_base!$D$60),ISNUMBER(CAP_base!$E$60),ISNUMBER(CAP_scn1!$C$60),ISNUMBER(CAP_scn1!$D$60),ISNUMBER(CAP_scn1!$E$60),ISNUMBER(CAP_scn2!$C$60),ISNUMBER(CAP_scn2!$D$60),ISNUMBER(CAP_scn2!$E$60),ISNUMBER(CAP_scn3!$C$60),ISNUMBER(CAP_scn3!$D$60),ISNUMBER(CAP_scn3!$E$60)),"","A")</f>
        <v>A</v>
      </c>
      <c r="P44" s="500" t="str">
        <f>IF(AND(ISNUMBER(CAP_base!$C$60),ISNUMBER(CAP_base!$D$60),ISNUMBER(CAP_base!$E$60),ISNUMBER(CAP_base!$F$60),ISNUMBER(CAP_scn1!$C$60),ISNUMBER(CAP_scn1!$D$60),ISNUMBER(CAP_scn1!$E$60),ISNUMBER(CAP_scn1!$F$60),ISNUMBER(CAP_scn2!$C$60),ISNUMBER(CAP_scn2!$D$60),ISNUMBER(CAP_scn2!$E$60),ISNUMBER(CAP_scn2!$F$60),ISNUMBER(CAP_scn3!$C$60),ISNUMBER(CAP_scn3!$D$60),ISNUMBER(CAP_scn3!$E$60),ISNUMBER(CAP_scn3!$F$60)),"","A")</f>
        <v>A</v>
      </c>
      <c r="Q44" s="500" t="str">
        <f>IF(AND(ISNUMBER(CAP_base!$C$60),ISNUMBER(CAP_base!$D$60),ISNUMBER(CAP_base!$E$60),ISNUMBER(CAP_base!$F$60),ISNUMBER(CAP_base!$G$60),ISNUMBER(CAP_scn1!$C$60),ISNUMBER(CAP_scn1!$D$60),ISNUMBER(CAP_scn1!$E$60),ISNUMBER(CAP_scn1!$F$60),ISNUMBER(CAP_scn1!$G$60),ISNUMBER(CAP_scn2!$C$60),ISNUMBER(CAP_scn2!$D$60),ISNUMBER(CAP_scn2!$E$60),ISNUMBER(CAP_scn2!$F$60),ISNUMBER(CAP_scn2!$G$60),ISNUMBER(CAP_scn3!$C$60),ISNUMBER(CAP_scn3!$D$60),ISNUMBER(CAP_scn3!$E$60),ISNUMBER(CAP_scn3!$F$60),ISNUMBER(CAP_scn3!$G$60)),"","A")</f>
        <v>A</v>
      </c>
      <c r="R44" s="497"/>
    </row>
    <row r="45" spans="1:18" ht="50.4" customHeight="1" x14ac:dyDescent="0.3">
      <c r="A45" s="492" t="s">
        <v>1018</v>
      </c>
      <c r="B45" s="703" t="str">
        <f t="shared" si="3"/>
        <v>ESCAP/TSAV uniquement : Veuillez inscrire les déductions du capital brut de catégorie 2 (onglets "CAP_....", ligne 64) de chaque scénario (base et défavorables) pour toutes les années de la période de projection. Si ces montants sont nuls ou ne s'appliquent pas, inscrivez un montant de zéro.</v>
      </c>
      <c r="C45" s="502" t="s">
        <v>1020</v>
      </c>
      <c r="D45" s="700"/>
      <c r="E45" s="498" t="str">
        <f t="shared" si="2"/>
        <v>A</v>
      </c>
      <c r="F45" s="503">
        <f t="shared" si="1"/>
        <v>1</v>
      </c>
      <c r="G45" s="499" t="s">
        <v>903</v>
      </c>
      <c r="H45" s="696" t="s">
        <v>1034</v>
      </c>
      <c r="I45" s="697" t="s">
        <v>1019</v>
      </c>
      <c r="J45" s="697" t="s">
        <v>1020</v>
      </c>
      <c r="M45" s="500" t="str">
        <f>IF(AND(ISNUMBER(CAP_base!$C$64),ISNUMBER(CAP_scn1!$C$64),ISNUMBER(CAP_scn2!$C$64),ISNUMBER(CAP_scn3!$C$64)),"","A")</f>
        <v>A</v>
      </c>
      <c r="N45" s="500" t="str">
        <f>IF(AND(ISNUMBER(CAP_base!$C$64),ISNUMBER(CAP_base!$D$64),ISNUMBER(CAP_scn1!$C$64),ISNUMBER(CAP_scn1!$D$64),ISNUMBER(CAP_scn2!$C$64),ISNUMBER(CAP_scn2!$D$64),ISNUMBER(CAP_scn3!$C$64),ISNUMBER(CAP_scn3!$D$64)),"","A")</f>
        <v>A</v>
      </c>
      <c r="O45" s="500" t="str">
        <f>IF(AND(ISNUMBER(CAP_base!$C$64),ISNUMBER(CAP_base!$D$64),ISNUMBER(CAP_base!$E$64),ISNUMBER(CAP_scn1!$C$64),ISNUMBER(CAP_scn1!$D$64),ISNUMBER(CAP_scn1!$E$64),ISNUMBER(CAP_scn2!$C$64),ISNUMBER(CAP_scn2!$D$64),ISNUMBER(CAP_scn2!$E$64),ISNUMBER(CAP_scn3!$C$64),ISNUMBER(CAP_scn3!$D$64),ISNUMBER(CAP_scn3!$E$64)),"","A")</f>
        <v>A</v>
      </c>
      <c r="P45" s="500" t="str">
        <f>IF(AND(ISNUMBER(CAP_base!$C$64),ISNUMBER(CAP_base!$D$64),ISNUMBER(CAP_base!$E$64),ISNUMBER(CAP_base!$F$64),ISNUMBER(CAP_scn1!$C$64),ISNUMBER(CAP_scn1!$D$64),ISNUMBER(CAP_scn1!$E$64),ISNUMBER(CAP_scn1!$F$64),ISNUMBER(CAP_scn2!$C$64),ISNUMBER(CAP_scn2!$D$64),ISNUMBER(CAP_scn2!$E$64),ISNUMBER(CAP_scn2!$F$64),ISNUMBER(CAP_scn3!$C$64),ISNUMBER(CAP_scn3!$D$64),ISNUMBER(CAP_scn3!$E$64),ISNUMBER(CAP_scn3!$F$64)),"","A")</f>
        <v>A</v>
      </c>
      <c r="Q45" s="500" t="str">
        <f>IF(AND(ISNUMBER(CAP_base!$C$64),ISNUMBER(CAP_base!$D$64),ISNUMBER(CAP_base!$E$64),ISNUMBER(CAP_base!$F$64),ISNUMBER(CAP_base!$G$64),ISNUMBER(CAP_scn1!$C$64),ISNUMBER(CAP_scn1!$D$64),ISNUMBER(CAP_scn1!$E$64),ISNUMBER(CAP_scn1!$F$64),ISNUMBER(CAP_scn1!$G$64),ISNUMBER(CAP_scn2!$C$64),ISNUMBER(CAP_scn2!$D$64),ISNUMBER(CAP_scn2!$E$64),ISNUMBER(CAP_scn2!$F$64),ISNUMBER(CAP_scn2!$G$64),ISNUMBER(CAP_scn3!$C$64),ISNUMBER(CAP_scn3!$D$64),ISNUMBER(CAP_scn3!$E$64),ISNUMBER(CAP_scn3!$F$64),ISNUMBER(CAP_scn3!$G$64)),"","A")</f>
        <v>A</v>
      </c>
      <c r="R45" s="497"/>
    </row>
    <row r="46" spans="1:18" ht="79.2" customHeight="1" x14ac:dyDescent="0.3">
      <c r="A46" s="492" t="s">
        <v>1021</v>
      </c>
      <c r="B46" s="703" t="str">
        <f t="shared" si="3"/>
        <v>ESCAP/TSAV uniquement : Veuillez inscrire le montant d’ajustement pour amortir l’impact de la période courante sur le Capital disponible lié aux passifs (actifs) nets au titre des régimes de retraite à prestations définies - inclus dans les éléments de capital de catégorie 2, autres que des instruments de capital  (onglets "CAP_....", ligne 65) de chaque scénario (base et défavorables) pour toutes les années de la période de projection. Si ces montants sont nuls ou ne s'appliquent pas, inscrivez un montant de zéro.</v>
      </c>
      <c r="C46" s="502" t="s">
        <v>1023</v>
      </c>
      <c r="D46" s="700"/>
      <c r="E46" s="498" t="str">
        <f t="shared" si="2"/>
        <v>A</v>
      </c>
      <c r="F46" s="503">
        <f t="shared" si="1"/>
        <v>1</v>
      </c>
      <c r="G46" s="499" t="s">
        <v>903</v>
      </c>
      <c r="H46" s="696" t="s">
        <v>1034</v>
      </c>
      <c r="I46" s="697" t="s">
        <v>1022</v>
      </c>
      <c r="J46" s="697" t="s">
        <v>1023</v>
      </c>
      <c r="M46" s="500" t="str">
        <f>IF(AND(ISNUMBER(CAP_base!$C$65),ISNUMBER(CAP_scn1!$C$65),ISNUMBER(CAP_scn2!$C$65),ISNUMBER(CAP_scn3!$C$65)),"","A")</f>
        <v>A</v>
      </c>
      <c r="N46" s="500" t="str">
        <f>IF(AND(ISNUMBER(CAP_base!$C$65),ISNUMBER(CAP_base!$D$65),ISNUMBER(CAP_scn1!$C$65),ISNUMBER(CAP_scn1!$D$65),ISNUMBER(CAP_scn2!$C$65),ISNUMBER(CAP_scn2!$D$65),ISNUMBER(CAP_scn3!$C$65),ISNUMBER(CAP_scn3!$D$65)),"","A")</f>
        <v>A</v>
      </c>
      <c r="O46" s="500" t="str">
        <f>IF(AND(ISNUMBER(CAP_base!$C$65),ISNUMBER(CAP_base!$D$65),ISNUMBER(CAP_base!$E$65),ISNUMBER(CAP_scn1!$C$65),ISNUMBER(CAP_scn1!$D$65),ISNUMBER(CAP_scn1!$E$65),ISNUMBER(CAP_scn2!$C$65),ISNUMBER(CAP_scn2!$D$65),ISNUMBER(CAP_scn2!$E$65),ISNUMBER(CAP_scn3!$C$65),ISNUMBER(CAP_scn3!$D$65),ISNUMBER(CAP_scn3!$E$65)),"","A")</f>
        <v>A</v>
      </c>
      <c r="P46" s="500" t="str">
        <f>IF(AND(ISNUMBER(CAP_base!$C$65),ISNUMBER(CAP_base!$D$65),ISNUMBER(CAP_base!$E$65),ISNUMBER(CAP_base!$F$65),ISNUMBER(CAP_scn1!$C$65),ISNUMBER(CAP_scn1!$D$65),ISNUMBER(CAP_scn1!$E$65),ISNUMBER(CAP_scn1!$F$65),ISNUMBER(CAP_scn2!$C$65),ISNUMBER(CAP_scn2!$D$65),ISNUMBER(CAP_scn2!$E$65),ISNUMBER(CAP_scn2!$F$65),ISNUMBER(CAP_scn3!$C$65),ISNUMBER(CAP_scn3!$D$65),ISNUMBER(CAP_scn3!$E$65),ISNUMBER(CAP_scn3!$F$65)),"","A")</f>
        <v>A</v>
      </c>
      <c r="Q46" s="500" t="str">
        <f>IF(AND(ISNUMBER(CAP_base!$C$65),ISNUMBER(CAP_base!$D$65),ISNUMBER(CAP_base!$E$65),ISNUMBER(CAP_base!$F$65),ISNUMBER(CAP_base!$G$65),ISNUMBER(CAP_scn1!$C$65),ISNUMBER(CAP_scn1!$D$65),ISNUMBER(CAP_scn1!$E$65),ISNUMBER(CAP_scn1!$F$65),ISNUMBER(CAP_scn1!$G$65),ISNUMBER(CAP_scn2!$C$65),ISNUMBER(CAP_scn2!$D$65),ISNUMBER(CAP_scn2!$E$65),ISNUMBER(CAP_scn2!$F$65),ISNUMBER(CAP_scn2!$G$65),ISNUMBER(CAP_scn3!$C$65),ISNUMBER(CAP_scn3!$D$65),ISNUMBER(CAP_scn3!$E$65),ISNUMBER(CAP_scn3!$F$65),ISNUMBER(CAP_scn3!$G$65)),"","A")</f>
        <v>A</v>
      </c>
      <c r="R46" s="497"/>
    </row>
    <row r="47" spans="1:18" ht="79.2" customHeight="1" x14ac:dyDescent="0.3">
      <c r="A47" s="492" t="s">
        <v>1024</v>
      </c>
      <c r="B47" s="704" t="str">
        <f t="shared" si="3"/>
        <v>ESCAP/TSAV uniquement : Veuillez inscrire le montant d'Actions privilégiées et dettes subordonnées admissibles (données 2020010020 + 2020010030) - inclus dans les instruments de capital de catégorie 2  (onglets "CAP_....", ligne 66) de chaque scénario (base et défavorables) pour toutes les années de la période de projection. Si ces montants sont nuls ou ne s'appliquent pas, inscrivez un montant de zéro.</v>
      </c>
      <c r="C47" s="502" t="s">
        <v>1026</v>
      </c>
      <c r="D47" s="700"/>
      <c r="E47" s="498" t="str">
        <f t="shared" si="2"/>
        <v>A</v>
      </c>
      <c r="F47" s="503">
        <f t="shared" si="1"/>
        <v>1</v>
      </c>
      <c r="G47" s="499" t="s">
        <v>903</v>
      </c>
      <c r="H47" s="696" t="s">
        <v>1034</v>
      </c>
      <c r="I47" s="697" t="s">
        <v>1025</v>
      </c>
      <c r="J47" s="697" t="s">
        <v>1026</v>
      </c>
      <c r="M47" s="500" t="str">
        <f>IF(AND(ISNUMBER(CAP_base!$C$66),ISNUMBER(CAP_scn1!$C$66),ISNUMBER(CAP_scn2!$C$66),ISNUMBER(CAP_scn3!$C$66)),"","A")</f>
        <v>A</v>
      </c>
      <c r="N47" s="500" t="str">
        <f>IF(AND(ISNUMBER(CAP_base!$C$66),ISNUMBER(CAP_base!$D$66),ISNUMBER(CAP_scn1!$C$66),ISNUMBER(CAP_scn1!$D$66),ISNUMBER(CAP_scn2!$C$66),ISNUMBER(CAP_scn2!$D$66),ISNUMBER(CAP_scn3!$C$66),ISNUMBER(CAP_scn3!$D$66)),"","A")</f>
        <v>A</v>
      </c>
      <c r="O47" s="500" t="str">
        <f>IF(AND(ISNUMBER(CAP_base!$C$66),ISNUMBER(CAP_base!$D$66),ISNUMBER(CAP_base!$E$66),ISNUMBER(CAP_scn1!$C$66),ISNUMBER(CAP_scn1!$D$66),ISNUMBER(CAP_scn1!$E$66),ISNUMBER(CAP_scn2!$C$66),ISNUMBER(CAP_scn2!$D$66),ISNUMBER(CAP_scn2!$E$66),ISNUMBER(CAP_scn3!$C$66),ISNUMBER(CAP_scn3!$D$66),ISNUMBER(CAP_scn3!$E$66)),"","A")</f>
        <v>A</v>
      </c>
      <c r="P47" s="500" t="str">
        <f>IF(AND(ISNUMBER(CAP_base!$C$66),ISNUMBER(CAP_base!$D$66),ISNUMBER(CAP_base!$E$66),ISNUMBER(CAP_base!$F$66),ISNUMBER(CAP_scn1!$C$66),ISNUMBER(CAP_scn1!$D$66),ISNUMBER(CAP_scn1!$E$66),ISNUMBER(CAP_scn1!$F$66),ISNUMBER(CAP_scn2!$C$66),ISNUMBER(CAP_scn2!$D$66),ISNUMBER(CAP_scn2!$E$66),ISNUMBER(CAP_scn2!$F$66),ISNUMBER(CAP_scn3!$C$66),ISNUMBER(CAP_scn3!$D$66),ISNUMBER(CAP_scn3!$E$66),ISNUMBER(CAP_scn3!$F$66)),"","A")</f>
        <v>A</v>
      </c>
      <c r="Q47" s="500" t="str">
        <f>IF(AND(ISNUMBER(CAP_base!$C$66),ISNUMBER(CAP_base!$D$66),ISNUMBER(CAP_base!$E$66),ISNUMBER(CAP_base!$F$66),ISNUMBER(CAP_base!$G$66),ISNUMBER(CAP_scn1!$C$66),ISNUMBER(CAP_scn1!$D$66),ISNUMBER(CAP_scn1!$E$66),ISNUMBER(CAP_scn1!$F$66),ISNUMBER(CAP_scn1!$G$66),ISNUMBER(CAP_scn2!$C$66),ISNUMBER(CAP_scn2!$D$66),ISNUMBER(CAP_scn2!$E$66),ISNUMBER(CAP_scn2!$F$66),ISNUMBER(CAP_scn2!$G$66),ISNUMBER(CAP_scn3!$C$66),ISNUMBER(CAP_scn3!$D$66),ISNUMBER(CAP_scn3!$E$66),ISNUMBER(CAP_scn3!$F$66),ISNUMBER(CAP_scn3!$G$66)),"","A")</f>
        <v>A</v>
      </c>
      <c r="R47" s="497"/>
    </row>
    <row r="48" spans="1:18" ht="79.2" customHeight="1" x14ac:dyDescent="0.3">
      <c r="A48" s="492" t="s">
        <v>1027</v>
      </c>
      <c r="B48" s="704" t="str">
        <f t="shared" si="3"/>
        <v>ESCAP/TSAV uniquement : Veuillez inscrire le montant de Cumul des amortissements aux fins de suffisance du capital (donnée 2020010040) - inclus dans les instruments de capital de catégorie 2  (onglets "CAP_....", ligne 67) de chaque scénario (base et défavorables) pour toutes les années de la période de projection. Si ces montants sont nuls ou ne s'appliquent pas, inscrivez un montant de zéro.</v>
      </c>
      <c r="C48" s="502" t="s">
        <v>1029</v>
      </c>
      <c r="D48" s="700"/>
      <c r="E48" s="498" t="str">
        <f t="shared" si="2"/>
        <v>A</v>
      </c>
      <c r="F48" s="503">
        <f t="shared" si="1"/>
        <v>1</v>
      </c>
      <c r="G48" s="499" t="s">
        <v>903</v>
      </c>
      <c r="H48" s="696" t="s">
        <v>1034</v>
      </c>
      <c r="I48" s="697" t="s">
        <v>1028</v>
      </c>
      <c r="J48" s="697" t="s">
        <v>1029</v>
      </c>
      <c r="M48" s="500" t="str">
        <f>IF(AND(ISNUMBER(CAP_base!$C$67),ISNUMBER(CAP_scn1!$C$67),ISNUMBER(CAP_scn2!$C$67),ISNUMBER(CAP_scn3!$C$67)),"","A")</f>
        <v>A</v>
      </c>
      <c r="N48" s="500" t="str">
        <f>IF(AND(ISNUMBER(CAP_base!$C$67),ISNUMBER(CAP_base!$D$67),ISNUMBER(CAP_scn1!$C$67),ISNUMBER(CAP_scn1!$D$67),ISNUMBER(CAP_scn2!$C$67),ISNUMBER(CAP_scn2!$D$67),ISNUMBER(CAP_scn3!$C$67),ISNUMBER(CAP_scn3!$D$67)),"","A")</f>
        <v>A</v>
      </c>
      <c r="O48" s="500" t="str">
        <f>IF(AND(ISNUMBER(CAP_base!$C$67),ISNUMBER(CAP_base!$D$67),ISNUMBER(CAP_base!$E$67),ISNUMBER(CAP_scn1!$C$67),ISNUMBER(CAP_scn1!$D$67),ISNUMBER(CAP_scn1!$E$67),ISNUMBER(CAP_scn2!$C$67),ISNUMBER(CAP_scn2!$D$67),ISNUMBER(CAP_scn2!$E$67),ISNUMBER(CAP_scn3!$C$67),ISNUMBER(CAP_scn3!$D$67),ISNUMBER(CAP_scn3!$E$67)),"","A")</f>
        <v>A</v>
      </c>
      <c r="P48" s="500" t="str">
        <f>IF(AND(ISNUMBER(CAP_base!$C$67),ISNUMBER(CAP_base!$D$67),ISNUMBER(CAP_base!$E$67),ISNUMBER(CAP_base!$F$67),ISNUMBER(CAP_scn1!$C$67),ISNUMBER(CAP_scn1!$D$67),ISNUMBER(CAP_scn1!$E$67),ISNUMBER(CAP_scn1!$F$67),ISNUMBER(CAP_scn2!$C$67),ISNUMBER(CAP_scn2!$D$67),ISNUMBER(CAP_scn2!$E$67),ISNUMBER(CAP_scn2!$F$67),ISNUMBER(CAP_scn3!$C$67),ISNUMBER(CAP_scn3!$D$67),ISNUMBER(CAP_scn3!$E$67),ISNUMBER(CAP_scn3!$F$67)),"","A")</f>
        <v>A</v>
      </c>
      <c r="Q48" s="500" t="str">
        <f>IF(AND(ISNUMBER(CAP_base!$C$67),ISNUMBER(CAP_base!$D$67),ISNUMBER(CAP_base!$E$67),ISNUMBER(CAP_base!$F$67),ISNUMBER(CAP_base!$G$67),ISNUMBER(CAP_scn1!$C$67),ISNUMBER(CAP_scn1!$D$67),ISNUMBER(CAP_scn1!$E$67),ISNUMBER(CAP_scn1!$F$67),ISNUMBER(CAP_scn1!$G$67),ISNUMBER(CAP_scn2!$C$67),ISNUMBER(CAP_scn2!$D$67),ISNUMBER(CAP_scn2!$E$67),ISNUMBER(CAP_scn2!$F$67),ISNUMBER(CAP_scn2!$G$67),ISNUMBER(CAP_scn3!$C$67),ISNUMBER(CAP_scn3!$D$67),ISNUMBER(CAP_scn3!$E$67),ISNUMBER(CAP_scn3!$F$67),ISNUMBER(CAP_scn3!$G$67)),"","A")</f>
        <v>A</v>
      </c>
      <c r="R48" s="497"/>
    </row>
    <row r="49" spans="1:18" ht="45.6" customHeight="1" x14ac:dyDescent="0.3">
      <c r="A49" s="492" t="s">
        <v>1030</v>
      </c>
      <c r="B49" s="705" t="str">
        <f t="shared" si="3"/>
        <v>L'onglet "Scn_test" doit être complété pour chaque catégorie de risque aux cellules E5 à E28. Si une catégorie de risque ne n'applique pas, inscrivez NA à la colonne "Description du test".</v>
      </c>
      <c r="C49" s="504" t="s">
        <v>1032</v>
      </c>
      <c r="D49" s="701"/>
      <c r="E49" s="493" t="str">
        <f t="shared" si="2"/>
        <v>E</v>
      </c>
      <c r="F49" s="505">
        <f t="shared" si="1"/>
        <v>1</v>
      </c>
      <c r="G49" s="494" t="s">
        <v>890</v>
      </c>
      <c r="H49" s="696" t="s">
        <v>1034</v>
      </c>
      <c r="I49" s="697" t="s">
        <v>1031</v>
      </c>
      <c r="J49" s="697" t="s">
        <v>1032</v>
      </c>
      <c r="M49" s="496" t="str">
        <f>IF(OR(ISBLANK(Scn_test!$E$5),ISBLANK(Scn_test!$E$6),ISBLANK(Scn_test!$E$7),ISBLANK(Scn_test!$E$8),ISBLANK(Scn_test!$E$9),ISBLANK(Scn_test!$E$10),ISBLANK(Scn_test!$E$11),ISBLANK(Scn_test!$E$12),ISBLANK(Scn_test!$E$13),ISBLANK(Scn_test!$E$14),ISBLANK(Scn_test!$E$15),ISBLANK(Scn_test!$E$16),ISBLANK(Scn_test!$E$17),ISBLANK(Scn_test!$E$18),ISBLANK(Scn_test!$E$19),ISBLANK(Scn_test!$E$20),ISBLANK(Scn_test!$E$21),ISBLANK(Scn_test!$E$22),ISBLANK(Scn_test!$E$23),ISBLANK(Scn_test!$E$24),ISBLANK(Scn_test!$E$25),ISBLANK(Scn_test!$E$26),ISBLANK(Scn_test!$E$27),ISBLANK(Scn_test!$E$28)),"E","")</f>
        <v>E</v>
      </c>
      <c r="N49" s="496" t="str">
        <f>IF(OR(ISBLANK(Scn_test!$E$5),ISBLANK(Scn_test!$E$6),ISBLANK(Scn_test!$E$7),ISBLANK(Scn_test!$E$8),ISBLANK(Scn_test!$E$9),ISBLANK(Scn_test!$E$10),ISBLANK(Scn_test!$E$11),ISBLANK(Scn_test!$E$12),ISBLANK(Scn_test!$E$13),ISBLANK(Scn_test!$E$14),ISBLANK(Scn_test!$E$15),ISBLANK(Scn_test!$E$16),ISBLANK(Scn_test!$E$17),ISBLANK(Scn_test!$E$18),ISBLANK(Scn_test!$E$19),ISBLANK(Scn_test!$E$20),ISBLANK(Scn_test!$E$21),ISBLANK(Scn_test!$E$22),ISBLANK(Scn_test!$E$23),ISBLANK(Scn_test!$E$24),ISBLANK(Scn_test!$E$25),ISBLANK(Scn_test!$E$26),ISBLANK(Scn_test!$E$27),ISBLANK(Scn_test!$E$28)),"E","")</f>
        <v>E</v>
      </c>
      <c r="O49" s="496" t="str">
        <f>IF(OR(ISBLANK(Scn_test!$E$5),ISBLANK(Scn_test!$E$6),ISBLANK(Scn_test!$E$7),ISBLANK(Scn_test!$E$8),ISBLANK(Scn_test!$E$9),ISBLANK(Scn_test!$E$10),ISBLANK(Scn_test!$E$11),ISBLANK(Scn_test!$E$12),ISBLANK(Scn_test!$E$13),ISBLANK(Scn_test!$E$14),ISBLANK(Scn_test!$E$15),ISBLANK(Scn_test!$E$16),ISBLANK(Scn_test!$E$17),ISBLANK(Scn_test!$E$18),ISBLANK(Scn_test!$E$19),ISBLANK(Scn_test!$E$20),ISBLANK(Scn_test!$E$21),ISBLANK(Scn_test!$E$22),ISBLANK(Scn_test!$E$23),ISBLANK(Scn_test!$E$24),ISBLANK(Scn_test!$E$25),ISBLANK(Scn_test!$E$26),ISBLANK(Scn_test!$E$27),ISBLANK(Scn_test!$E$28)),"E","")</f>
        <v>E</v>
      </c>
      <c r="P49" s="496" t="str">
        <f>IF(OR(ISBLANK(Scn_test!$E$5),ISBLANK(Scn_test!$E$6),ISBLANK(Scn_test!$E$7),ISBLANK(Scn_test!$E$8),ISBLANK(Scn_test!$E$9),ISBLANK(Scn_test!$E$10),ISBLANK(Scn_test!$E$11),ISBLANK(Scn_test!$E$12),ISBLANK(Scn_test!$E$13),ISBLANK(Scn_test!$E$14),ISBLANK(Scn_test!$E$15),ISBLANK(Scn_test!$E$16),ISBLANK(Scn_test!$E$17),ISBLANK(Scn_test!$E$18),ISBLANK(Scn_test!$E$19),ISBLANK(Scn_test!$E$20),ISBLANK(Scn_test!$E$21),ISBLANK(Scn_test!$E$22),ISBLANK(Scn_test!$E$23),ISBLANK(Scn_test!$E$24),ISBLANK(Scn_test!$E$25),ISBLANK(Scn_test!$E$26),ISBLANK(Scn_test!$E$27),ISBLANK(Scn_test!$E$28)),"E","")</f>
        <v>E</v>
      </c>
      <c r="Q49" s="496" t="str">
        <f>IF(OR(ISBLANK(Scn_test!$E$5),ISBLANK(Scn_test!$E$6),ISBLANK(Scn_test!$E$7),ISBLANK(Scn_test!$E$8),ISBLANK(Scn_test!$E$9),ISBLANK(Scn_test!$E$10),ISBLANK(Scn_test!$E$11),ISBLANK(Scn_test!$E$12),ISBLANK(Scn_test!$E$13),ISBLANK(Scn_test!$E$14),ISBLANK(Scn_test!$E$15),ISBLANK(Scn_test!$E$16),ISBLANK(Scn_test!$E$17),ISBLANK(Scn_test!$E$18),ISBLANK(Scn_test!$E$19),ISBLANK(Scn_test!$E$20),ISBLANK(Scn_test!$E$21),ISBLANK(Scn_test!$E$22),ISBLANK(Scn_test!$E$23),ISBLANK(Scn_test!$E$24),ISBLANK(Scn_test!$E$25),ISBLANK(Scn_test!$E$26),ISBLANK(Scn_test!$E$27),ISBLANK(Scn_test!$E$28)),"E","")</f>
        <v>E</v>
      </c>
      <c r="R49" s="497"/>
    </row>
    <row r="50" spans="1:18" ht="35.25" customHeight="1" x14ac:dyDescent="0.3"/>
    <row r="51" spans="1:18" ht="35.25" customHeight="1" x14ac:dyDescent="0.3"/>
    <row r="52" spans="1:18" ht="35.25" customHeight="1" x14ac:dyDescent="0.3"/>
  </sheetData>
  <sheetProtection algorithmName="SHA-512" hashValue="dyVnNB2iFm0R4Bu2BzQiLcKTdOVDC1mDTevEcvgH3Wq1cce4z2ENMANx4xqlzgRMhtACUzECf5iwgWPdFyKpGA==" saltValue="PIRb95p8kiD8cTSMT3TSOw==" spinCount="100000" sheet="1" formatColumns="0" formatRows="0" selectLockedCells="1" selectUnlockedCells="1"/>
  <mergeCells count="1">
    <mergeCell ref="N1:O1"/>
  </mergeCells>
  <conditionalFormatting sqref="F2:F49">
    <cfRule type="cellIs" dxfId="1" priority="1" operator="equal">
      <formula>0</formula>
    </cfRule>
    <cfRule type="cellIs" dxfId="0" priority="2" operator="equal">
      <formula>1</formula>
    </cfRule>
  </conditionalFormatting>
  <pageMargins left="0.70866141732283505" right="0.70866141732283505" top="0.74803149606299202" bottom="0.74803149606299202" header="0.31496062992126" footer="0.31496062992126"/>
  <pageSetup scale="68" orientation="portrait" r:id="rId1"/>
  <headerFooter>
    <oddFooter>&amp;LAutorité des marchés financiers&amp;CValidation&amp;R&amp;P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J99"/>
  <sheetViews>
    <sheetView zoomScale="85" zoomScaleNormal="85" workbookViewId="0">
      <selection activeCell="D20" sqref="D20"/>
    </sheetView>
  </sheetViews>
  <sheetFormatPr baseColWidth="10" defaultColWidth="11.44140625" defaultRowHeight="13.8" x14ac:dyDescent="0.25"/>
  <cols>
    <col min="1" max="1" width="3.6640625" style="7" customWidth="1"/>
    <col min="2" max="2" width="64.6640625" style="1" customWidth="1"/>
    <col min="3" max="12" width="11.44140625" style="1" customWidth="1"/>
    <col min="13" max="13" width="1.6640625" style="260" customWidth="1"/>
    <col min="14" max="14" width="157.109375" style="260" hidden="1" customWidth="1"/>
    <col min="15" max="15" width="20.33203125" style="260" hidden="1" customWidth="1"/>
    <col min="16" max="18" width="4.44140625" style="260" hidden="1" customWidth="1"/>
    <col min="19" max="19" width="5.5546875" style="260" hidden="1" customWidth="1"/>
    <col min="20" max="24" width="4.44140625" style="260" hidden="1" customWidth="1"/>
    <col min="25" max="25" width="2.33203125" style="260" hidden="1" customWidth="1"/>
    <col min="26" max="26" width="134" style="260" hidden="1" customWidth="1"/>
    <col min="27" max="27" width="17.44140625" style="260" hidden="1" customWidth="1"/>
    <col min="28" max="30" width="4.44140625" style="260" hidden="1" customWidth="1"/>
    <col min="31" max="31" width="8.88671875" style="260" hidden="1" customWidth="1"/>
    <col min="32" max="36" width="4.44140625" style="260" hidden="1" customWidth="1"/>
    <col min="37" max="16381" width="11.44140625" style="260" customWidth="1"/>
    <col min="16382" max="16382" width="8.6640625" style="260" customWidth="1"/>
    <col min="16383" max="16383" width="6.44140625" style="260" customWidth="1"/>
    <col min="16384" max="16384" width="5.44140625" style="260" customWidth="1"/>
  </cols>
  <sheetData>
    <row r="1" spans="1:36" ht="15" thickBot="1" x14ac:dyDescent="0.35">
      <c r="A1" s="3" t="s">
        <v>27</v>
      </c>
      <c r="B1" s="2" t="str">
        <f>IF(Lang,N1,Z1)</f>
        <v>Résumé des indicateurs financiers</v>
      </c>
      <c r="D1" s="4" t="s">
        <v>28</v>
      </c>
      <c r="G1" s="230" t="str">
        <f>IF(Lang,S1,AE1)</f>
        <v>Assureur :</v>
      </c>
      <c r="H1" s="760" t="str">
        <f>IF(+LEFT(Instructions!$C$33,3)="","",Instructions!$C$33)</f>
        <v/>
      </c>
      <c r="I1" s="760"/>
      <c r="J1" s="760"/>
      <c r="K1" s="760"/>
      <c r="L1" s="761"/>
      <c r="N1" s="259" t="s">
        <v>50</v>
      </c>
      <c r="P1" s="261" t="s">
        <v>28</v>
      </c>
      <c r="S1" s="263" t="s">
        <v>51</v>
      </c>
      <c r="T1" s="736" t="str">
        <f>IF(+LEFT(Instructions!$C$33,3)="","",Instructions!$C$33)</f>
        <v/>
      </c>
      <c r="U1" s="736"/>
      <c r="V1" s="736"/>
      <c r="W1" s="736"/>
      <c r="X1" s="764"/>
      <c r="Z1" s="259" t="s">
        <v>52</v>
      </c>
      <c r="AB1" s="261" t="s">
        <v>28</v>
      </c>
      <c r="AE1" s="263" t="s">
        <v>53</v>
      </c>
      <c r="AF1" s="736" t="str">
        <f>IF(+LEFT(Instructions!$C$33,3)="","",Instructions!$C$33)</f>
        <v/>
      </c>
      <c r="AG1" s="736"/>
      <c r="AH1" s="737"/>
      <c r="AI1" s="737"/>
      <c r="AJ1" s="738"/>
    </row>
    <row r="2" spans="1:36" ht="15" customHeight="1" x14ac:dyDescent="0.3">
      <c r="A2" s="758" t="s">
        <v>30</v>
      </c>
      <c r="C2" s="55" t="str">
        <f>IF(Lang,O2,AA2)</f>
        <v>Description du scénario :</v>
      </c>
      <c r="D2" s="752" t="str">
        <f>IF(Lang,P2,AB2)</f>
        <v>Scénario de base</v>
      </c>
      <c r="E2" s="753">
        <f>IF(Lang,Q2,AC2)</f>
        <v>0</v>
      </c>
      <c r="F2" s="753">
        <f>IF(Lang,R2,AD2)</f>
        <v>0</v>
      </c>
      <c r="G2" s="753">
        <f>IF(Lang,S2,AE2)</f>
        <v>0</v>
      </c>
      <c r="H2" s="753">
        <f t="shared" ref="H2:L3" si="0">IF(Lang,T2,AF2)</f>
        <v>0</v>
      </c>
      <c r="I2" s="753">
        <f t="shared" si="0"/>
        <v>0</v>
      </c>
      <c r="J2" s="753">
        <f t="shared" si="0"/>
        <v>0</v>
      </c>
      <c r="K2" s="753">
        <f t="shared" si="0"/>
        <v>0</v>
      </c>
      <c r="L2" s="754">
        <f t="shared" si="0"/>
        <v>0</v>
      </c>
      <c r="O2" s="313" t="s">
        <v>54</v>
      </c>
      <c r="P2" s="739" t="s">
        <v>55</v>
      </c>
      <c r="Q2" s="740"/>
      <c r="R2" s="740"/>
      <c r="S2" s="740"/>
      <c r="T2" s="740"/>
      <c r="U2" s="740"/>
      <c r="V2" s="740"/>
      <c r="W2" s="740"/>
      <c r="X2" s="741"/>
      <c r="AA2" s="313" t="s">
        <v>56</v>
      </c>
      <c r="AB2" s="739" t="s">
        <v>57</v>
      </c>
      <c r="AC2" s="740"/>
      <c r="AD2" s="740"/>
      <c r="AE2" s="740"/>
      <c r="AF2" s="740"/>
      <c r="AG2" s="740"/>
      <c r="AH2" s="740"/>
      <c r="AI2" s="740"/>
      <c r="AJ2" s="741"/>
    </row>
    <row r="3" spans="1:36" ht="15" thickBot="1" x14ac:dyDescent="0.35">
      <c r="A3" s="759"/>
      <c r="B3"/>
      <c r="D3" s="755">
        <f>IF(Lang,P3,AB3)</f>
        <v>0</v>
      </c>
      <c r="E3" s="756">
        <f>IF(Lang,Q3,AC3)</f>
        <v>0</v>
      </c>
      <c r="F3" s="756">
        <f>IF(Lang,R3,AD3)</f>
        <v>0</v>
      </c>
      <c r="G3" s="756">
        <f>IF(Lang,S3,AE3)</f>
        <v>0</v>
      </c>
      <c r="H3" s="756">
        <f t="shared" si="0"/>
        <v>0</v>
      </c>
      <c r="I3" s="756">
        <f t="shared" si="0"/>
        <v>0</v>
      </c>
      <c r="J3" s="756">
        <f t="shared" si="0"/>
        <v>0</v>
      </c>
      <c r="K3" s="756">
        <f t="shared" si="0"/>
        <v>0</v>
      </c>
      <c r="L3" s="757">
        <f t="shared" si="0"/>
        <v>0</v>
      </c>
      <c r="N3" s="262"/>
      <c r="P3" s="742"/>
      <c r="Q3" s="743"/>
      <c r="R3" s="743"/>
      <c r="S3" s="743"/>
      <c r="T3" s="743"/>
      <c r="U3" s="743"/>
      <c r="V3" s="743"/>
      <c r="W3" s="743"/>
      <c r="X3" s="744"/>
      <c r="Z3" s="262"/>
      <c r="AB3" s="742"/>
      <c r="AC3" s="743"/>
      <c r="AD3" s="743"/>
      <c r="AE3" s="743"/>
      <c r="AF3" s="743"/>
      <c r="AG3" s="743"/>
      <c r="AH3" s="743"/>
      <c r="AI3" s="743"/>
      <c r="AJ3" s="744"/>
    </row>
    <row r="4" spans="1:36" ht="14.4" thickBot="1" x14ac:dyDescent="0.3">
      <c r="A4" s="1"/>
      <c r="D4" s="22"/>
      <c r="E4" s="23"/>
      <c r="F4" s="23"/>
      <c r="G4" s="23"/>
      <c r="H4" s="23"/>
      <c r="I4" s="23"/>
      <c r="J4" s="23"/>
      <c r="K4" s="23"/>
      <c r="L4" s="23"/>
      <c r="P4" s="264"/>
      <c r="Q4" s="265"/>
      <c r="R4" s="265"/>
      <c r="S4" s="265"/>
      <c r="T4" s="265"/>
      <c r="U4" s="265"/>
      <c r="V4" s="265"/>
      <c r="W4" s="265"/>
      <c r="X4" s="265"/>
      <c r="AB4" s="264"/>
      <c r="AC4" s="265"/>
      <c r="AD4" s="265"/>
      <c r="AE4" s="265"/>
      <c r="AF4" s="265"/>
      <c r="AG4" s="265"/>
      <c r="AH4" s="265"/>
      <c r="AI4" s="265"/>
      <c r="AJ4" s="265"/>
    </row>
    <row r="5" spans="1:36" ht="16.5" customHeight="1" x14ac:dyDescent="0.25">
      <c r="B5" s="762" t="str">
        <f t="shared" ref="B5:L5" si="1">IF(Lang,N5,Z5)</f>
        <v>ÉTAT DE LA SITUATION FINANCIÈRE
(en milliers de dollars)</v>
      </c>
      <c r="C5" s="767" t="str">
        <f t="shared" si="1"/>
        <v>Projeté</v>
      </c>
      <c r="D5" s="768">
        <f t="shared" si="1"/>
        <v>0</v>
      </c>
      <c r="E5" s="768">
        <f t="shared" si="1"/>
        <v>0</v>
      </c>
      <c r="F5" s="768">
        <f t="shared" si="1"/>
        <v>0</v>
      </c>
      <c r="G5" s="768">
        <f t="shared" si="1"/>
        <v>0</v>
      </c>
      <c r="H5" s="768">
        <f t="shared" si="1"/>
        <v>0</v>
      </c>
      <c r="I5" s="768">
        <f t="shared" si="1"/>
        <v>0</v>
      </c>
      <c r="J5" s="768">
        <f t="shared" si="1"/>
        <v>0</v>
      </c>
      <c r="K5" s="768">
        <f t="shared" si="1"/>
        <v>0</v>
      </c>
      <c r="L5" s="769">
        <f t="shared" si="1"/>
        <v>0</v>
      </c>
      <c r="N5" s="745" t="s">
        <v>58</v>
      </c>
      <c r="O5" s="747" t="s">
        <v>59</v>
      </c>
      <c r="P5" s="748"/>
      <c r="Q5" s="748"/>
      <c r="R5" s="748"/>
      <c r="S5" s="748"/>
      <c r="T5" s="748"/>
      <c r="U5" s="748"/>
      <c r="V5" s="748"/>
      <c r="W5" s="748"/>
      <c r="X5" s="749"/>
      <c r="Z5" s="745" t="s">
        <v>60</v>
      </c>
      <c r="AA5" s="747" t="s">
        <v>61</v>
      </c>
      <c r="AB5" s="748"/>
      <c r="AC5" s="748"/>
      <c r="AD5" s="748"/>
      <c r="AE5" s="748"/>
      <c r="AF5" s="748"/>
      <c r="AG5" s="748"/>
      <c r="AH5" s="748"/>
      <c r="AI5" s="748"/>
      <c r="AJ5" s="749"/>
    </row>
    <row r="6" spans="1:36" x14ac:dyDescent="0.25">
      <c r="B6" s="763">
        <f>IF(Lang,N6,Z6)</f>
        <v>0</v>
      </c>
      <c r="C6" s="8">
        <v>2025</v>
      </c>
      <c r="D6" s="9">
        <f>C6+1</f>
        <v>2026</v>
      </c>
      <c r="E6" s="9">
        <f>D6+1</f>
        <v>2027</v>
      </c>
      <c r="F6" s="9">
        <f>E6+1</f>
        <v>2028</v>
      </c>
      <c r="G6" s="10">
        <f t="shared" ref="G6:L6" si="2">F6+1</f>
        <v>2029</v>
      </c>
      <c r="H6" s="39">
        <f t="shared" si="2"/>
        <v>2030</v>
      </c>
      <c r="I6" s="38">
        <f t="shared" si="2"/>
        <v>2031</v>
      </c>
      <c r="J6" s="38">
        <f t="shared" si="2"/>
        <v>2032</v>
      </c>
      <c r="K6" s="38">
        <f t="shared" si="2"/>
        <v>2033</v>
      </c>
      <c r="L6" s="10">
        <f t="shared" si="2"/>
        <v>2034</v>
      </c>
      <c r="N6" s="746"/>
      <c r="O6" s="314">
        <v>2024</v>
      </c>
      <c r="P6" s="267">
        <f t="shared" ref="P6:X6" si="3">O6+1</f>
        <v>2025</v>
      </c>
      <c r="Q6" s="267">
        <f t="shared" si="3"/>
        <v>2026</v>
      </c>
      <c r="R6" s="267">
        <f t="shared" si="3"/>
        <v>2027</v>
      </c>
      <c r="S6" s="268">
        <f t="shared" si="3"/>
        <v>2028</v>
      </c>
      <c r="T6" s="269">
        <f t="shared" si="3"/>
        <v>2029</v>
      </c>
      <c r="U6" s="270">
        <f t="shared" si="3"/>
        <v>2030</v>
      </c>
      <c r="V6" s="270">
        <f t="shared" si="3"/>
        <v>2031</v>
      </c>
      <c r="W6" s="270">
        <f t="shared" si="3"/>
        <v>2032</v>
      </c>
      <c r="X6" s="268">
        <f t="shared" si="3"/>
        <v>2033</v>
      </c>
      <c r="Z6" s="746"/>
      <c r="AA6" s="314">
        <v>2024</v>
      </c>
      <c r="AB6" s="267">
        <f t="shared" ref="AB6:AJ6" si="4">AA6+1</f>
        <v>2025</v>
      </c>
      <c r="AC6" s="267">
        <f t="shared" si="4"/>
        <v>2026</v>
      </c>
      <c r="AD6" s="267">
        <f t="shared" si="4"/>
        <v>2027</v>
      </c>
      <c r="AE6" s="268">
        <f t="shared" si="4"/>
        <v>2028</v>
      </c>
      <c r="AF6" s="269">
        <f t="shared" si="4"/>
        <v>2029</v>
      </c>
      <c r="AG6" s="270">
        <f t="shared" si="4"/>
        <v>2030</v>
      </c>
      <c r="AH6" s="270">
        <f t="shared" si="4"/>
        <v>2031</v>
      </c>
      <c r="AI6" s="270">
        <f t="shared" si="4"/>
        <v>2032</v>
      </c>
      <c r="AJ6" s="268">
        <f t="shared" si="4"/>
        <v>2033</v>
      </c>
    </row>
    <row r="7" spans="1:36" ht="9" customHeight="1" thickBot="1" x14ac:dyDescent="0.3">
      <c r="B7" s="11"/>
      <c r="C7" s="16" t="s">
        <v>62</v>
      </c>
      <c r="D7" s="17" t="s">
        <v>63</v>
      </c>
      <c r="E7" s="17" t="s">
        <v>64</v>
      </c>
      <c r="F7" s="17" t="s">
        <v>65</v>
      </c>
      <c r="G7" s="18" t="s">
        <v>66</v>
      </c>
      <c r="H7" s="77" t="s">
        <v>67</v>
      </c>
      <c r="I7" s="78" t="s">
        <v>68</v>
      </c>
      <c r="J7" s="78" t="s">
        <v>69</v>
      </c>
      <c r="K7" s="78" t="s">
        <v>70</v>
      </c>
      <c r="L7" s="79" t="s">
        <v>71</v>
      </c>
      <c r="N7" s="271"/>
      <c r="O7" s="272" t="s">
        <v>62</v>
      </c>
      <c r="P7" s="273" t="s">
        <v>63</v>
      </c>
      <c r="Q7" s="273" t="s">
        <v>64</v>
      </c>
      <c r="R7" s="273" t="s">
        <v>65</v>
      </c>
      <c r="S7" s="274" t="s">
        <v>66</v>
      </c>
      <c r="T7" s="275" t="s">
        <v>67</v>
      </c>
      <c r="U7" s="276" t="s">
        <v>68</v>
      </c>
      <c r="V7" s="276" t="s">
        <v>69</v>
      </c>
      <c r="W7" s="276" t="s">
        <v>70</v>
      </c>
      <c r="X7" s="277" t="s">
        <v>71</v>
      </c>
      <c r="Z7" s="271"/>
      <c r="AA7" s="272" t="s">
        <v>62</v>
      </c>
      <c r="AB7" s="273" t="s">
        <v>63</v>
      </c>
      <c r="AC7" s="273" t="s">
        <v>64</v>
      </c>
      <c r="AD7" s="273" t="s">
        <v>65</v>
      </c>
      <c r="AE7" s="274" t="s">
        <v>66</v>
      </c>
      <c r="AF7" s="275" t="s">
        <v>67</v>
      </c>
      <c r="AG7" s="276" t="s">
        <v>68</v>
      </c>
      <c r="AH7" s="276" t="s">
        <v>69</v>
      </c>
      <c r="AI7" s="276" t="s">
        <v>70</v>
      </c>
      <c r="AJ7" s="277" t="s">
        <v>71</v>
      </c>
    </row>
    <row r="8" spans="1:36" x14ac:dyDescent="0.25">
      <c r="B8" s="48" t="str">
        <f t="shared" ref="B8:B39" si="5">IF(Lang,N8,Z8)</f>
        <v>ACTIF :</v>
      </c>
      <c r="C8" s="56"/>
      <c r="D8" s="56"/>
      <c r="E8" s="56"/>
      <c r="F8" s="56"/>
      <c r="G8" s="56"/>
      <c r="H8" s="56"/>
      <c r="I8" s="56"/>
      <c r="J8" s="56"/>
      <c r="K8" s="56"/>
      <c r="L8" s="57"/>
      <c r="N8" s="278" t="s">
        <v>72</v>
      </c>
      <c r="O8" s="279"/>
      <c r="P8" s="279"/>
      <c r="Q8" s="279"/>
      <c r="R8" s="279"/>
      <c r="S8" s="279"/>
      <c r="T8" s="279"/>
      <c r="U8" s="279"/>
      <c r="V8" s="279"/>
      <c r="W8" s="279"/>
      <c r="X8" s="280"/>
      <c r="Z8" s="278" t="s">
        <v>73</v>
      </c>
      <c r="AA8" s="279"/>
      <c r="AB8" s="279"/>
      <c r="AC8" s="279"/>
      <c r="AD8" s="279"/>
      <c r="AE8" s="279"/>
      <c r="AF8" s="279"/>
      <c r="AG8" s="279"/>
      <c r="AH8" s="279"/>
      <c r="AI8" s="279"/>
      <c r="AJ8" s="280"/>
    </row>
    <row r="9" spans="1:36" x14ac:dyDescent="0.25">
      <c r="A9" s="231" t="s">
        <v>74</v>
      </c>
      <c r="B9" s="430" t="str">
        <f t="shared" si="5"/>
        <v>Encaisse et quasi-espèces</v>
      </c>
      <c r="C9" s="548"/>
      <c r="D9" s="549"/>
      <c r="E9" s="549"/>
      <c r="F9" s="549"/>
      <c r="G9" s="549"/>
      <c r="H9" s="548"/>
      <c r="I9" s="549"/>
      <c r="J9" s="549"/>
      <c r="K9" s="549"/>
      <c r="L9" s="550"/>
      <c r="N9" s="431" t="s">
        <v>75</v>
      </c>
      <c r="O9" s="432"/>
      <c r="P9" s="316"/>
      <c r="Q9" s="316"/>
      <c r="R9" s="316"/>
      <c r="S9" s="316"/>
      <c r="T9" s="432"/>
      <c r="U9" s="316"/>
      <c r="V9" s="316"/>
      <c r="W9" s="316"/>
      <c r="X9" s="317"/>
      <c r="Z9" s="431" t="s">
        <v>76</v>
      </c>
      <c r="AA9" s="432"/>
      <c r="AB9" s="316"/>
      <c r="AC9" s="316"/>
      <c r="AD9" s="316"/>
      <c r="AE9" s="316"/>
      <c r="AF9" s="432"/>
      <c r="AG9" s="433"/>
      <c r="AH9" s="315"/>
      <c r="AI9" s="316"/>
      <c r="AJ9" s="317"/>
    </row>
    <row r="10" spans="1:36" x14ac:dyDescent="0.25">
      <c r="A10" s="231" t="s">
        <v>77</v>
      </c>
      <c r="B10" s="434" t="str">
        <f t="shared" si="5"/>
        <v>Revenu d'investissement couru</v>
      </c>
      <c r="C10" s="551"/>
      <c r="D10" s="552"/>
      <c r="E10" s="552"/>
      <c r="F10" s="552"/>
      <c r="G10" s="552"/>
      <c r="H10" s="551"/>
      <c r="I10" s="552"/>
      <c r="J10" s="552"/>
      <c r="K10" s="552"/>
      <c r="L10" s="553"/>
      <c r="N10" s="435" t="s">
        <v>78</v>
      </c>
      <c r="O10" s="436"/>
      <c r="P10" s="319"/>
      <c r="Q10" s="319"/>
      <c r="R10" s="319"/>
      <c r="S10" s="319"/>
      <c r="T10" s="436"/>
      <c r="U10" s="319"/>
      <c r="V10" s="319"/>
      <c r="W10" s="319"/>
      <c r="X10" s="320"/>
      <c r="Z10" s="435" t="s">
        <v>79</v>
      </c>
      <c r="AA10" s="436"/>
      <c r="AB10" s="319"/>
      <c r="AC10" s="319"/>
      <c r="AD10" s="319"/>
      <c r="AE10" s="319"/>
      <c r="AF10" s="436"/>
      <c r="AG10" s="437"/>
      <c r="AH10" s="318"/>
      <c r="AI10" s="319"/>
      <c r="AJ10" s="320"/>
    </row>
    <row r="11" spans="1:36" x14ac:dyDescent="0.25">
      <c r="A11" s="231" t="s">
        <v>80</v>
      </c>
      <c r="B11" s="434" t="str">
        <f t="shared" si="5"/>
        <v>Actifs d'impôt exigible</v>
      </c>
      <c r="C11" s="551"/>
      <c r="D11" s="552"/>
      <c r="E11" s="552"/>
      <c r="F11" s="552"/>
      <c r="G11" s="552"/>
      <c r="H11" s="551"/>
      <c r="I11" s="552"/>
      <c r="J11" s="552"/>
      <c r="K11" s="552"/>
      <c r="L11" s="553"/>
      <c r="N11" s="435" t="s">
        <v>81</v>
      </c>
      <c r="O11" s="436"/>
      <c r="P11" s="319"/>
      <c r="Q11" s="319"/>
      <c r="R11" s="319"/>
      <c r="S11" s="319"/>
      <c r="T11" s="436"/>
      <c r="U11" s="319"/>
      <c r="V11" s="319"/>
      <c r="W11" s="319"/>
      <c r="X11" s="320"/>
      <c r="Z11" s="435" t="s">
        <v>82</v>
      </c>
      <c r="AA11" s="436"/>
      <c r="AB11" s="319"/>
      <c r="AC11" s="319"/>
      <c r="AD11" s="319"/>
      <c r="AE11" s="319"/>
      <c r="AF11" s="436"/>
      <c r="AG11" s="437"/>
      <c r="AH11" s="318"/>
      <c r="AI11" s="319"/>
      <c r="AJ11" s="320"/>
    </row>
    <row r="12" spans="1:36" x14ac:dyDescent="0.25">
      <c r="A12" s="231" t="s">
        <v>83</v>
      </c>
      <c r="B12" s="434" t="str">
        <f t="shared" si="5"/>
        <v>Actifs détenus en vue de la vente</v>
      </c>
      <c r="C12" s="551"/>
      <c r="D12" s="552"/>
      <c r="E12" s="552"/>
      <c r="F12" s="552"/>
      <c r="G12" s="552"/>
      <c r="H12" s="551"/>
      <c r="I12" s="552"/>
      <c r="J12" s="552"/>
      <c r="K12" s="552"/>
      <c r="L12" s="553"/>
      <c r="N12" s="435" t="s">
        <v>84</v>
      </c>
      <c r="O12" s="436"/>
      <c r="P12" s="319"/>
      <c r="Q12" s="319"/>
      <c r="R12" s="319"/>
      <c r="S12" s="319"/>
      <c r="T12" s="436"/>
      <c r="U12" s="319"/>
      <c r="V12" s="319"/>
      <c r="W12" s="319"/>
      <c r="X12" s="320"/>
      <c r="Z12" s="435" t="s">
        <v>85</v>
      </c>
      <c r="AA12" s="436"/>
      <c r="AB12" s="319"/>
      <c r="AC12" s="319"/>
      <c r="AD12" s="319"/>
      <c r="AE12" s="319"/>
      <c r="AF12" s="436"/>
      <c r="AG12" s="437"/>
      <c r="AH12" s="318"/>
      <c r="AI12" s="319"/>
      <c r="AJ12" s="320"/>
    </row>
    <row r="13" spans="1:36" x14ac:dyDescent="0.25">
      <c r="A13" s="231" t="s">
        <v>86</v>
      </c>
      <c r="B13" s="434" t="str">
        <f t="shared" si="5"/>
        <v>Actif au titre des flux de trésorerie liés aux frais d'acquisition</v>
      </c>
      <c r="C13" s="551"/>
      <c r="D13" s="552"/>
      <c r="E13" s="552"/>
      <c r="F13" s="552"/>
      <c r="G13" s="552"/>
      <c r="H13" s="551"/>
      <c r="I13" s="552"/>
      <c r="J13" s="552"/>
      <c r="K13" s="552"/>
      <c r="L13" s="553"/>
      <c r="N13" s="435" t="s">
        <v>87</v>
      </c>
      <c r="O13" s="436"/>
      <c r="P13" s="319"/>
      <c r="Q13" s="319"/>
      <c r="R13" s="319"/>
      <c r="S13" s="319"/>
      <c r="T13" s="436"/>
      <c r="U13" s="319"/>
      <c r="V13" s="319"/>
      <c r="W13" s="319"/>
      <c r="X13" s="320"/>
      <c r="Z13" s="435" t="s">
        <v>88</v>
      </c>
      <c r="AA13" s="436"/>
      <c r="AB13" s="319"/>
      <c r="AC13" s="319"/>
      <c r="AD13" s="319"/>
      <c r="AE13" s="319"/>
      <c r="AF13" s="436"/>
      <c r="AG13" s="437"/>
      <c r="AH13" s="318"/>
      <c r="AI13" s="319"/>
      <c r="AJ13" s="320"/>
    </row>
    <row r="14" spans="1:36" x14ac:dyDescent="0.25">
      <c r="A14" s="231" t="s">
        <v>89</v>
      </c>
      <c r="B14" s="434" t="str">
        <f t="shared" si="5"/>
        <v>Investissements</v>
      </c>
      <c r="C14" s="551"/>
      <c r="D14" s="552"/>
      <c r="E14" s="552"/>
      <c r="F14" s="552"/>
      <c r="G14" s="552"/>
      <c r="H14" s="551"/>
      <c r="I14" s="552"/>
      <c r="J14" s="552"/>
      <c r="K14" s="552"/>
      <c r="L14" s="553"/>
      <c r="N14" s="435" t="s">
        <v>90</v>
      </c>
      <c r="O14" s="436"/>
      <c r="P14" s="319"/>
      <c r="Q14" s="319"/>
      <c r="R14" s="319"/>
      <c r="S14" s="319"/>
      <c r="T14" s="436"/>
      <c r="U14" s="319"/>
      <c r="V14" s="319"/>
      <c r="W14" s="319"/>
      <c r="X14" s="320"/>
      <c r="Z14" s="435" t="s">
        <v>91</v>
      </c>
      <c r="AA14" s="436"/>
      <c r="AB14" s="319"/>
      <c r="AC14" s="319"/>
      <c r="AD14" s="319"/>
      <c r="AE14" s="319"/>
      <c r="AF14" s="436"/>
      <c r="AG14" s="437"/>
      <c r="AH14" s="318"/>
      <c r="AI14" s="319"/>
      <c r="AJ14" s="320"/>
    </row>
    <row r="15" spans="1:36" x14ac:dyDescent="0.25">
      <c r="A15" s="231" t="s">
        <v>92</v>
      </c>
      <c r="B15" s="434" t="str">
        <f t="shared" si="5"/>
        <v>Placements comptabilisés selon la méthode de la mise en équivalence</v>
      </c>
      <c r="C15" s="551"/>
      <c r="D15" s="552"/>
      <c r="E15" s="552"/>
      <c r="F15" s="552"/>
      <c r="G15" s="552"/>
      <c r="H15" s="551"/>
      <c r="I15" s="552"/>
      <c r="J15" s="552"/>
      <c r="K15" s="552"/>
      <c r="L15" s="553"/>
      <c r="N15" s="435" t="s">
        <v>93</v>
      </c>
      <c r="O15" s="436"/>
      <c r="P15" s="319"/>
      <c r="Q15" s="319"/>
      <c r="R15" s="319"/>
      <c r="S15" s="319"/>
      <c r="T15" s="436"/>
      <c r="U15" s="319"/>
      <c r="V15" s="319"/>
      <c r="W15" s="319"/>
      <c r="X15" s="320"/>
      <c r="Z15" s="435" t="s">
        <v>94</v>
      </c>
      <c r="AA15" s="436"/>
      <c r="AB15" s="319"/>
      <c r="AC15" s="319"/>
      <c r="AD15" s="319"/>
      <c r="AE15" s="319"/>
      <c r="AF15" s="436"/>
      <c r="AG15" s="437"/>
      <c r="AH15" s="318"/>
      <c r="AI15" s="319"/>
      <c r="AJ15" s="320"/>
    </row>
    <row r="16" spans="1:36" x14ac:dyDescent="0.25">
      <c r="A16" s="231" t="s">
        <v>95</v>
      </c>
      <c r="B16" s="434" t="str">
        <f t="shared" si="5"/>
        <v>Instruments financiers dérivés - Actifs</v>
      </c>
      <c r="C16" s="551"/>
      <c r="D16" s="552"/>
      <c r="E16" s="552"/>
      <c r="F16" s="552"/>
      <c r="G16" s="552"/>
      <c r="H16" s="551"/>
      <c r="I16" s="552"/>
      <c r="J16" s="552"/>
      <c r="K16" s="552"/>
      <c r="L16" s="553"/>
      <c r="N16" s="435" t="s">
        <v>96</v>
      </c>
      <c r="O16" s="436"/>
      <c r="P16" s="319"/>
      <c r="Q16" s="319"/>
      <c r="R16" s="319"/>
      <c r="S16" s="319"/>
      <c r="T16" s="436"/>
      <c r="U16" s="319"/>
      <c r="V16" s="319"/>
      <c r="W16" s="319"/>
      <c r="X16" s="320"/>
      <c r="Z16" s="435" t="s">
        <v>97</v>
      </c>
      <c r="AA16" s="436"/>
      <c r="AB16" s="319"/>
      <c r="AC16" s="319"/>
      <c r="AD16" s="319"/>
      <c r="AE16" s="319"/>
      <c r="AF16" s="436"/>
      <c r="AG16" s="437"/>
      <c r="AH16" s="318"/>
      <c r="AI16" s="319"/>
      <c r="AJ16" s="320"/>
    </row>
    <row r="17" spans="1:36" x14ac:dyDescent="0.25">
      <c r="A17" s="231" t="s">
        <v>98</v>
      </c>
      <c r="B17" s="434" t="str">
        <f t="shared" si="5"/>
        <v>Actifs au titre des contrats d'assurance (3)</v>
      </c>
      <c r="C17" s="551"/>
      <c r="D17" s="552"/>
      <c r="E17" s="552"/>
      <c r="F17" s="552"/>
      <c r="G17" s="552"/>
      <c r="H17" s="551"/>
      <c r="I17" s="552"/>
      <c r="J17" s="552"/>
      <c r="K17" s="552"/>
      <c r="L17" s="553"/>
      <c r="N17" s="435" t="s">
        <v>99</v>
      </c>
      <c r="O17" s="436"/>
      <c r="P17" s="319"/>
      <c r="Q17" s="319"/>
      <c r="R17" s="319"/>
      <c r="S17" s="319"/>
      <c r="T17" s="436"/>
      <c r="U17" s="319"/>
      <c r="V17" s="319"/>
      <c r="W17" s="319"/>
      <c r="X17" s="320"/>
      <c r="Z17" s="435" t="s">
        <v>100</v>
      </c>
      <c r="AA17" s="436"/>
      <c r="AB17" s="319"/>
      <c r="AC17" s="319"/>
      <c r="AD17" s="319"/>
      <c r="AE17" s="319"/>
      <c r="AF17" s="436"/>
      <c r="AG17" s="437"/>
      <c r="AH17" s="318"/>
      <c r="AI17" s="319"/>
      <c r="AJ17" s="320"/>
    </row>
    <row r="18" spans="1:36" x14ac:dyDescent="0.25">
      <c r="A18" s="231" t="s">
        <v>101</v>
      </c>
      <c r="B18" s="434" t="str">
        <f t="shared" si="5"/>
        <v>Actifs au titre des traités de réassurance détenus (3)</v>
      </c>
      <c r="C18" s="551"/>
      <c r="D18" s="552"/>
      <c r="E18" s="552"/>
      <c r="F18" s="552"/>
      <c r="G18" s="552"/>
      <c r="H18" s="551"/>
      <c r="I18" s="552"/>
      <c r="J18" s="552"/>
      <c r="K18" s="552"/>
      <c r="L18" s="553"/>
      <c r="N18" s="435" t="s">
        <v>102</v>
      </c>
      <c r="O18" s="436"/>
      <c r="P18" s="319"/>
      <c r="Q18" s="319"/>
      <c r="R18" s="319"/>
      <c r="S18" s="319"/>
      <c r="T18" s="436"/>
      <c r="U18" s="319"/>
      <c r="V18" s="319"/>
      <c r="W18" s="319"/>
      <c r="X18" s="320"/>
      <c r="Z18" s="435" t="s">
        <v>103</v>
      </c>
      <c r="AA18" s="436"/>
      <c r="AB18" s="319"/>
      <c r="AC18" s="319"/>
      <c r="AD18" s="319"/>
      <c r="AE18" s="319"/>
      <c r="AF18" s="436"/>
      <c r="AG18" s="437"/>
      <c r="AH18" s="318"/>
      <c r="AI18" s="319"/>
      <c r="AJ18" s="320"/>
    </row>
    <row r="19" spans="1:36" x14ac:dyDescent="0.25">
      <c r="A19" s="231" t="s">
        <v>104</v>
      </c>
      <c r="B19" s="434" t="str">
        <f t="shared" si="5"/>
        <v>Immeubles de placement</v>
      </c>
      <c r="C19" s="551"/>
      <c r="D19" s="552"/>
      <c r="E19" s="552"/>
      <c r="F19" s="552"/>
      <c r="G19" s="552"/>
      <c r="H19" s="551"/>
      <c r="I19" s="552"/>
      <c r="J19" s="552"/>
      <c r="K19" s="552"/>
      <c r="L19" s="553"/>
      <c r="N19" s="435" t="s">
        <v>105</v>
      </c>
      <c r="O19" s="436"/>
      <c r="P19" s="319"/>
      <c r="Q19" s="319"/>
      <c r="R19" s="319"/>
      <c r="S19" s="319"/>
      <c r="T19" s="436"/>
      <c r="U19" s="319"/>
      <c r="V19" s="319"/>
      <c r="W19" s="319"/>
      <c r="X19" s="320"/>
      <c r="Z19" s="435" t="s">
        <v>106</v>
      </c>
      <c r="AA19" s="436"/>
      <c r="AB19" s="319"/>
      <c r="AC19" s="319"/>
      <c r="AD19" s="319"/>
      <c r="AE19" s="319"/>
      <c r="AF19" s="436"/>
      <c r="AG19" s="437"/>
      <c r="AH19" s="318"/>
      <c r="AI19" s="319"/>
      <c r="AJ19" s="320"/>
    </row>
    <row r="20" spans="1:36" x14ac:dyDescent="0.25">
      <c r="A20" s="231" t="s">
        <v>107</v>
      </c>
      <c r="B20" s="434" t="str">
        <f t="shared" si="5"/>
        <v>Immobilisations corporelles</v>
      </c>
      <c r="C20" s="551"/>
      <c r="D20" s="552"/>
      <c r="E20" s="552"/>
      <c r="F20" s="552"/>
      <c r="G20" s="552"/>
      <c r="H20" s="551"/>
      <c r="I20" s="552"/>
      <c r="J20" s="552"/>
      <c r="K20" s="552"/>
      <c r="L20" s="553"/>
      <c r="N20" s="435" t="s">
        <v>108</v>
      </c>
      <c r="O20" s="436"/>
      <c r="P20" s="319"/>
      <c r="Q20" s="319"/>
      <c r="R20" s="319"/>
      <c r="S20" s="319"/>
      <c r="T20" s="436"/>
      <c r="U20" s="319"/>
      <c r="V20" s="319"/>
      <c r="W20" s="319"/>
      <c r="X20" s="320"/>
      <c r="Z20" s="435" t="s">
        <v>109</v>
      </c>
      <c r="AA20" s="436"/>
      <c r="AB20" s="319"/>
      <c r="AC20" s="319"/>
      <c r="AD20" s="319"/>
      <c r="AE20" s="319"/>
      <c r="AF20" s="436"/>
      <c r="AG20" s="437"/>
      <c r="AH20" s="318"/>
      <c r="AI20" s="319"/>
      <c r="AJ20" s="320"/>
    </row>
    <row r="21" spans="1:36" x14ac:dyDescent="0.25">
      <c r="A21" s="231" t="s">
        <v>110</v>
      </c>
      <c r="B21" s="434" t="str">
        <f t="shared" si="5"/>
        <v>Immobilisations incorporelles</v>
      </c>
      <c r="C21" s="551"/>
      <c r="D21" s="552"/>
      <c r="E21" s="552"/>
      <c r="F21" s="552"/>
      <c r="G21" s="552"/>
      <c r="H21" s="551"/>
      <c r="I21" s="552"/>
      <c r="J21" s="552"/>
      <c r="K21" s="552"/>
      <c r="L21" s="553"/>
      <c r="N21" s="435" t="s">
        <v>111</v>
      </c>
      <c r="O21" s="436"/>
      <c r="P21" s="319"/>
      <c r="Q21" s="319"/>
      <c r="R21" s="319"/>
      <c r="S21" s="319"/>
      <c r="T21" s="436"/>
      <c r="U21" s="319"/>
      <c r="V21" s="319"/>
      <c r="W21" s="319"/>
      <c r="X21" s="320"/>
      <c r="Z21" s="435" t="s">
        <v>112</v>
      </c>
      <c r="AA21" s="436"/>
      <c r="AB21" s="319"/>
      <c r="AC21" s="319"/>
      <c r="AD21" s="319"/>
      <c r="AE21" s="319"/>
      <c r="AF21" s="436"/>
      <c r="AG21" s="437"/>
      <c r="AH21" s="318"/>
      <c r="AI21" s="319"/>
      <c r="AJ21" s="320"/>
    </row>
    <row r="22" spans="1:36" x14ac:dyDescent="0.25">
      <c r="A22" s="231" t="s">
        <v>113</v>
      </c>
      <c r="B22" s="434" t="str">
        <f t="shared" si="5"/>
        <v>Écart d'acquisition</v>
      </c>
      <c r="C22" s="551"/>
      <c r="D22" s="552"/>
      <c r="E22" s="552"/>
      <c r="F22" s="552"/>
      <c r="G22" s="552"/>
      <c r="H22" s="551"/>
      <c r="I22" s="552"/>
      <c r="J22" s="552"/>
      <c r="K22" s="552"/>
      <c r="L22" s="553"/>
      <c r="N22" s="435" t="s">
        <v>114</v>
      </c>
      <c r="O22" s="436"/>
      <c r="P22" s="319"/>
      <c r="Q22" s="319"/>
      <c r="R22" s="319"/>
      <c r="S22" s="319"/>
      <c r="T22" s="436"/>
      <c r="U22" s="319"/>
      <c r="V22" s="319"/>
      <c r="W22" s="319"/>
      <c r="X22" s="320"/>
      <c r="Z22" s="435" t="s">
        <v>115</v>
      </c>
      <c r="AA22" s="436"/>
      <c r="AB22" s="319"/>
      <c r="AC22" s="319"/>
      <c r="AD22" s="319"/>
      <c r="AE22" s="319"/>
      <c r="AF22" s="436"/>
      <c r="AG22" s="437"/>
      <c r="AH22" s="318"/>
      <c r="AI22" s="319"/>
      <c r="AJ22" s="320"/>
    </row>
    <row r="23" spans="1:36" x14ac:dyDescent="0.25">
      <c r="A23" s="231" t="s">
        <v>116</v>
      </c>
      <c r="B23" s="434" t="str">
        <f t="shared" si="5"/>
        <v>Actifs des régimes de retraite à prestations définies</v>
      </c>
      <c r="C23" s="551"/>
      <c r="D23" s="552"/>
      <c r="E23" s="552"/>
      <c r="F23" s="552"/>
      <c r="G23" s="552"/>
      <c r="H23" s="551"/>
      <c r="I23" s="552"/>
      <c r="J23" s="552"/>
      <c r="K23" s="552"/>
      <c r="L23" s="553"/>
      <c r="N23" s="435" t="s">
        <v>117</v>
      </c>
      <c r="O23" s="436"/>
      <c r="P23" s="319"/>
      <c r="Q23" s="319"/>
      <c r="R23" s="319"/>
      <c r="S23" s="319"/>
      <c r="T23" s="436"/>
      <c r="U23" s="319"/>
      <c r="V23" s="319"/>
      <c r="W23" s="319"/>
      <c r="X23" s="320"/>
      <c r="Z23" s="435" t="s">
        <v>118</v>
      </c>
      <c r="AA23" s="436"/>
      <c r="AB23" s="319"/>
      <c r="AC23" s="319"/>
      <c r="AD23" s="319"/>
      <c r="AE23" s="319"/>
      <c r="AF23" s="436"/>
      <c r="AG23" s="437"/>
      <c r="AH23" s="318"/>
      <c r="AI23" s="319"/>
      <c r="AJ23" s="320"/>
    </row>
    <row r="24" spans="1:36" x14ac:dyDescent="0.25">
      <c r="A24" s="231" t="s">
        <v>119</v>
      </c>
      <c r="B24" s="434" t="str">
        <f t="shared" si="5"/>
        <v>Actif net des fonds distincts</v>
      </c>
      <c r="C24" s="551"/>
      <c r="D24" s="552"/>
      <c r="E24" s="552"/>
      <c r="F24" s="552"/>
      <c r="G24" s="552"/>
      <c r="H24" s="551"/>
      <c r="I24" s="552"/>
      <c r="J24" s="552"/>
      <c r="K24" s="552"/>
      <c r="L24" s="553"/>
      <c r="N24" s="435" t="s">
        <v>120</v>
      </c>
      <c r="O24" s="436"/>
      <c r="P24" s="319"/>
      <c r="Q24" s="319"/>
      <c r="R24" s="319"/>
      <c r="S24" s="319"/>
      <c r="T24" s="436"/>
      <c r="U24" s="319"/>
      <c r="V24" s="319"/>
      <c r="W24" s="319"/>
      <c r="X24" s="320"/>
      <c r="Z24" s="435" t="s">
        <v>121</v>
      </c>
      <c r="AA24" s="436"/>
      <c r="AB24" s="319"/>
      <c r="AC24" s="319"/>
      <c r="AD24" s="319"/>
      <c r="AE24" s="319"/>
      <c r="AF24" s="436"/>
      <c r="AG24" s="437"/>
      <c r="AH24" s="318"/>
      <c r="AI24" s="319"/>
      <c r="AJ24" s="320"/>
    </row>
    <row r="25" spans="1:36" x14ac:dyDescent="0.25">
      <c r="A25" s="231" t="s">
        <v>122</v>
      </c>
      <c r="B25" s="434" t="str">
        <f t="shared" si="5"/>
        <v>Actifs d'impôt différé</v>
      </c>
      <c r="C25" s="551"/>
      <c r="D25" s="552"/>
      <c r="E25" s="552"/>
      <c r="F25" s="552"/>
      <c r="G25" s="552"/>
      <c r="H25" s="551"/>
      <c r="I25" s="552"/>
      <c r="J25" s="552"/>
      <c r="K25" s="552"/>
      <c r="L25" s="553"/>
      <c r="N25" s="435" t="s">
        <v>123</v>
      </c>
      <c r="O25" s="436"/>
      <c r="P25" s="319"/>
      <c r="Q25" s="319"/>
      <c r="R25" s="319"/>
      <c r="S25" s="319"/>
      <c r="T25" s="436"/>
      <c r="U25" s="319"/>
      <c r="V25" s="319"/>
      <c r="W25" s="319"/>
      <c r="X25" s="320"/>
      <c r="Z25" s="435" t="s">
        <v>124</v>
      </c>
      <c r="AA25" s="436"/>
      <c r="AB25" s="319"/>
      <c r="AC25" s="319"/>
      <c r="AD25" s="319"/>
      <c r="AE25" s="319"/>
      <c r="AF25" s="436"/>
      <c r="AG25" s="437"/>
      <c r="AH25" s="318"/>
      <c r="AI25" s="319"/>
      <c r="AJ25" s="320"/>
    </row>
    <row r="26" spans="1:36" ht="14.4" thickBot="1" x14ac:dyDescent="0.3">
      <c r="A26" s="231" t="s">
        <v>125</v>
      </c>
      <c r="B26" s="438" t="str">
        <f t="shared" si="5"/>
        <v>Autres éléments d'actif</v>
      </c>
      <c r="C26" s="551"/>
      <c r="D26" s="552"/>
      <c r="E26" s="552"/>
      <c r="F26" s="552"/>
      <c r="G26" s="552"/>
      <c r="H26" s="551"/>
      <c r="I26" s="552"/>
      <c r="J26" s="552"/>
      <c r="K26" s="552"/>
      <c r="L26" s="553"/>
      <c r="N26" s="439" t="s">
        <v>126</v>
      </c>
      <c r="O26" s="440"/>
      <c r="P26" s="373"/>
      <c r="Q26" s="373"/>
      <c r="R26" s="373"/>
      <c r="S26" s="373"/>
      <c r="T26" s="440"/>
      <c r="U26" s="373"/>
      <c r="V26" s="373"/>
      <c r="W26" s="373"/>
      <c r="X26" s="374"/>
      <c r="Z26" s="439" t="s">
        <v>127</v>
      </c>
      <c r="AA26" s="440"/>
      <c r="AB26" s="373"/>
      <c r="AC26" s="373"/>
      <c r="AD26" s="373"/>
      <c r="AE26" s="373"/>
      <c r="AF26" s="440"/>
      <c r="AG26" s="441"/>
      <c r="AH26" s="318"/>
      <c r="AI26" s="319"/>
      <c r="AJ26" s="320"/>
    </row>
    <row r="27" spans="1:36" ht="14.4" thickBot="1" x14ac:dyDescent="0.3">
      <c r="A27" s="54" t="s">
        <v>128</v>
      </c>
      <c r="B27" s="232" t="str">
        <f t="shared" si="5"/>
        <v>TOTAL DE L'ACTIF</v>
      </c>
      <c r="C27" s="554">
        <f t="shared" ref="C27:L27" si="6">SUM(C9:C26)</f>
        <v>0</v>
      </c>
      <c r="D27" s="555">
        <f t="shared" si="6"/>
        <v>0</v>
      </c>
      <c r="E27" s="555">
        <f t="shared" si="6"/>
        <v>0</v>
      </c>
      <c r="F27" s="555">
        <f t="shared" si="6"/>
        <v>0</v>
      </c>
      <c r="G27" s="555">
        <f t="shared" si="6"/>
        <v>0</v>
      </c>
      <c r="H27" s="554">
        <f t="shared" si="6"/>
        <v>0</v>
      </c>
      <c r="I27" s="555">
        <f t="shared" si="6"/>
        <v>0</v>
      </c>
      <c r="J27" s="555">
        <f t="shared" si="6"/>
        <v>0</v>
      </c>
      <c r="K27" s="555">
        <f t="shared" si="6"/>
        <v>0</v>
      </c>
      <c r="L27" s="556">
        <f t="shared" si="6"/>
        <v>0</v>
      </c>
      <c r="N27" s="281" t="s">
        <v>129</v>
      </c>
      <c r="O27" s="321"/>
      <c r="P27" s="322"/>
      <c r="Q27" s="322"/>
      <c r="R27" s="322"/>
      <c r="S27" s="322"/>
      <c r="T27" s="321"/>
      <c r="U27" s="322"/>
      <c r="V27" s="322"/>
      <c r="W27" s="322"/>
      <c r="X27" s="323"/>
      <c r="Z27" s="281" t="s">
        <v>130</v>
      </c>
      <c r="AA27" s="321"/>
      <c r="AB27" s="322"/>
      <c r="AC27" s="322"/>
      <c r="AD27" s="322"/>
      <c r="AE27" s="322"/>
      <c r="AF27" s="321"/>
      <c r="AG27" s="322"/>
      <c r="AH27" s="324"/>
      <c r="AI27" s="324"/>
      <c r="AJ27" s="325"/>
    </row>
    <row r="28" spans="1:36" x14ac:dyDescent="0.25">
      <c r="A28" s="1"/>
      <c r="B28" s="48" t="str">
        <f t="shared" si="5"/>
        <v>PASSIF :</v>
      </c>
      <c r="C28" s="60"/>
      <c r="D28" s="60"/>
      <c r="E28" s="60"/>
      <c r="F28" s="60"/>
      <c r="G28" s="60"/>
      <c r="H28" s="60"/>
      <c r="I28" s="60"/>
      <c r="J28" s="60"/>
      <c r="K28" s="60"/>
      <c r="L28" s="61"/>
      <c r="N28" s="278" t="s">
        <v>131</v>
      </c>
      <c r="O28" s="282"/>
      <c r="P28" s="282"/>
      <c r="Q28" s="282"/>
      <c r="R28" s="282"/>
      <c r="S28" s="282"/>
      <c r="T28" s="282"/>
      <c r="U28" s="282"/>
      <c r="V28" s="282"/>
      <c r="W28" s="282"/>
      <c r="X28" s="283"/>
      <c r="Z28" s="278" t="s">
        <v>132</v>
      </c>
      <c r="AA28" s="282"/>
      <c r="AB28" s="282"/>
      <c r="AC28" s="282"/>
      <c r="AD28" s="282"/>
      <c r="AE28" s="282"/>
      <c r="AF28" s="282"/>
      <c r="AG28" s="282"/>
      <c r="AH28" s="282"/>
      <c r="AI28" s="282"/>
      <c r="AJ28" s="283"/>
    </row>
    <row r="29" spans="1:36" x14ac:dyDescent="0.25">
      <c r="A29" s="231" t="s">
        <v>133</v>
      </c>
      <c r="B29" s="430" t="str">
        <f t="shared" si="5"/>
        <v>Provisions, charges à payer et autres éléments de passif</v>
      </c>
      <c r="C29" s="548"/>
      <c r="D29" s="549"/>
      <c r="E29" s="549"/>
      <c r="F29" s="549"/>
      <c r="G29" s="549"/>
      <c r="H29" s="548"/>
      <c r="I29" s="549"/>
      <c r="J29" s="549"/>
      <c r="K29" s="549"/>
      <c r="L29" s="550"/>
      <c r="N29" s="431" t="s">
        <v>134</v>
      </c>
      <c r="O29" s="432"/>
      <c r="P29" s="316"/>
      <c r="Q29" s="316"/>
      <c r="R29" s="316"/>
      <c r="S29" s="316"/>
      <c r="T29" s="432"/>
      <c r="U29" s="316"/>
      <c r="V29" s="316"/>
      <c r="W29" s="316"/>
      <c r="X29" s="317"/>
      <c r="Z29" s="431" t="s">
        <v>135</v>
      </c>
      <c r="AA29" s="432"/>
      <c r="AB29" s="316"/>
      <c r="AC29" s="316"/>
      <c r="AD29" s="316"/>
      <c r="AE29" s="316"/>
      <c r="AF29" s="432"/>
      <c r="AG29" s="433"/>
      <c r="AH29" s="315"/>
      <c r="AI29" s="316"/>
      <c r="AJ29" s="317"/>
    </row>
    <row r="30" spans="1:36" x14ac:dyDescent="0.25">
      <c r="A30" s="231" t="s">
        <v>136</v>
      </c>
      <c r="B30" s="434" t="str">
        <f t="shared" si="5"/>
        <v>Passifs détenus en vue de la vente</v>
      </c>
      <c r="C30" s="551"/>
      <c r="D30" s="552"/>
      <c r="E30" s="552"/>
      <c r="F30" s="552"/>
      <c r="G30" s="552"/>
      <c r="H30" s="551"/>
      <c r="I30" s="552"/>
      <c r="J30" s="552"/>
      <c r="K30" s="552"/>
      <c r="L30" s="553"/>
      <c r="N30" s="435" t="s">
        <v>137</v>
      </c>
      <c r="O30" s="436"/>
      <c r="P30" s="319"/>
      <c r="Q30" s="319"/>
      <c r="R30" s="319"/>
      <c r="S30" s="319"/>
      <c r="T30" s="436"/>
      <c r="U30" s="319"/>
      <c r="V30" s="319"/>
      <c r="W30" s="319"/>
      <c r="X30" s="320"/>
      <c r="Z30" s="435" t="s">
        <v>138</v>
      </c>
      <c r="AA30" s="436"/>
      <c r="AB30" s="319"/>
      <c r="AC30" s="319"/>
      <c r="AD30" s="319"/>
      <c r="AE30" s="319"/>
      <c r="AF30" s="436"/>
      <c r="AG30" s="437"/>
      <c r="AH30" s="318"/>
      <c r="AI30" s="319"/>
      <c r="AJ30" s="320"/>
    </row>
    <row r="31" spans="1:36" x14ac:dyDescent="0.25">
      <c r="A31" s="231" t="s">
        <v>139</v>
      </c>
      <c r="B31" s="434" t="str">
        <f t="shared" si="5"/>
        <v>Passifs d'impôt exigible</v>
      </c>
      <c r="C31" s="551"/>
      <c r="D31" s="552"/>
      <c r="E31" s="552"/>
      <c r="F31" s="552"/>
      <c r="G31" s="552"/>
      <c r="H31" s="551"/>
      <c r="I31" s="552"/>
      <c r="J31" s="552"/>
      <c r="K31" s="552"/>
      <c r="L31" s="553"/>
      <c r="N31" s="435" t="s">
        <v>140</v>
      </c>
      <c r="O31" s="436"/>
      <c r="P31" s="319"/>
      <c r="Q31" s="319"/>
      <c r="R31" s="319"/>
      <c r="S31" s="319"/>
      <c r="T31" s="436"/>
      <c r="U31" s="319"/>
      <c r="V31" s="319"/>
      <c r="W31" s="319"/>
      <c r="X31" s="320"/>
      <c r="Z31" s="435" t="s">
        <v>141</v>
      </c>
      <c r="AA31" s="436"/>
      <c r="AB31" s="319"/>
      <c r="AC31" s="319"/>
      <c r="AD31" s="319"/>
      <c r="AE31" s="319"/>
      <c r="AF31" s="436"/>
      <c r="AG31" s="437"/>
      <c r="AH31" s="318"/>
      <c r="AI31" s="319"/>
      <c r="AJ31" s="320"/>
    </row>
    <row r="32" spans="1:36" x14ac:dyDescent="0.25">
      <c r="A32" s="231" t="s">
        <v>142</v>
      </c>
      <c r="B32" s="434" t="str">
        <f t="shared" si="5"/>
        <v>Charges sur les prêts hypothécaires et autres charges immobilières</v>
      </c>
      <c r="C32" s="551"/>
      <c r="D32" s="552"/>
      <c r="E32" s="552"/>
      <c r="F32" s="552"/>
      <c r="G32" s="552"/>
      <c r="H32" s="551"/>
      <c r="I32" s="552"/>
      <c r="J32" s="552"/>
      <c r="K32" s="552"/>
      <c r="L32" s="553"/>
      <c r="N32" s="435" t="s">
        <v>143</v>
      </c>
      <c r="O32" s="436"/>
      <c r="P32" s="319"/>
      <c r="Q32" s="319"/>
      <c r="R32" s="319"/>
      <c r="S32" s="319"/>
      <c r="T32" s="436"/>
      <c r="U32" s="319"/>
      <c r="V32" s="319"/>
      <c r="W32" s="319"/>
      <c r="X32" s="320"/>
      <c r="Z32" s="435" t="s">
        <v>144</v>
      </c>
      <c r="AA32" s="436"/>
      <c r="AB32" s="319"/>
      <c r="AC32" s="319"/>
      <c r="AD32" s="319"/>
      <c r="AE32" s="319"/>
      <c r="AF32" s="436"/>
      <c r="AG32" s="437"/>
      <c r="AH32" s="318"/>
      <c r="AI32" s="319"/>
      <c r="AJ32" s="320"/>
    </row>
    <row r="33" spans="1:36" x14ac:dyDescent="0.25">
      <c r="A33" s="231" t="s">
        <v>145</v>
      </c>
      <c r="B33" s="434" t="str">
        <f t="shared" si="5"/>
        <v>Instruments financiers dérivés - Passifs</v>
      </c>
      <c r="C33" s="557"/>
      <c r="D33" s="558"/>
      <c r="E33" s="558"/>
      <c r="F33" s="558"/>
      <c r="G33" s="558"/>
      <c r="H33" s="557"/>
      <c r="I33" s="558"/>
      <c r="J33" s="558"/>
      <c r="K33" s="558"/>
      <c r="L33" s="559"/>
      <c r="N33" s="435" t="s">
        <v>146</v>
      </c>
      <c r="O33" s="436"/>
      <c r="P33" s="319"/>
      <c r="Q33" s="319"/>
      <c r="R33" s="319"/>
      <c r="S33" s="319"/>
      <c r="T33" s="436"/>
      <c r="U33" s="319"/>
      <c r="V33" s="319"/>
      <c r="W33" s="319"/>
      <c r="X33" s="320"/>
      <c r="Z33" s="435" t="s">
        <v>147</v>
      </c>
      <c r="AA33" s="436"/>
      <c r="AB33" s="319"/>
      <c r="AC33" s="319"/>
      <c r="AD33" s="319"/>
      <c r="AE33" s="319"/>
      <c r="AF33" s="436"/>
      <c r="AG33" s="437"/>
      <c r="AH33" s="318"/>
      <c r="AI33" s="319"/>
      <c r="AJ33" s="320"/>
    </row>
    <row r="34" spans="1:36" x14ac:dyDescent="0.25">
      <c r="A34" s="101"/>
      <c r="B34" s="442" t="str">
        <f t="shared" si="5"/>
        <v>Passifs au titre des contrats d'assurance :</v>
      </c>
      <c r="C34" s="765"/>
      <c r="D34" s="765"/>
      <c r="E34" s="765"/>
      <c r="F34" s="765"/>
      <c r="G34" s="765"/>
      <c r="H34" s="765"/>
      <c r="I34" s="765"/>
      <c r="J34" s="765"/>
      <c r="K34" s="765"/>
      <c r="L34" s="766"/>
      <c r="N34" s="443" t="s">
        <v>148</v>
      </c>
      <c r="O34" s="734"/>
      <c r="P34" s="734"/>
      <c r="Q34" s="734"/>
      <c r="R34" s="734"/>
      <c r="S34" s="734"/>
      <c r="T34" s="734"/>
      <c r="U34" s="734"/>
      <c r="V34" s="734"/>
      <c r="W34" s="734"/>
      <c r="X34" s="735"/>
      <c r="Z34" s="443" t="s">
        <v>149</v>
      </c>
      <c r="AA34" s="734"/>
      <c r="AB34" s="734"/>
      <c r="AC34" s="734"/>
      <c r="AD34" s="734"/>
      <c r="AE34" s="734"/>
      <c r="AF34" s="734"/>
      <c r="AG34" s="734"/>
      <c r="AH34" s="750"/>
      <c r="AI34" s="750"/>
      <c r="AJ34" s="751"/>
    </row>
    <row r="35" spans="1:36" x14ac:dyDescent="0.25">
      <c r="A35" s="231" t="s">
        <v>150</v>
      </c>
      <c r="B35" s="444" t="str">
        <f t="shared" si="5"/>
        <v xml:space="preserve">     Passifs au titre des contrats d'assurance - excluant les fonds distincts (3)</v>
      </c>
      <c r="C35" s="548"/>
      <c r="D35" s="549"/>
      <c r="E35" s="549"/>
      <c r="F35" s="549"/>
      <c r="G35" s="549"/>
      <c r="H35" s="548"/>
      <c r="I35" s="549"/>
      <c r="J35" s="549"/>
      <c r="K35" s="549"/>
      <c r="L35" s="550"/>
      <c r="N35" s="445" t="s">
        <v>151</v>
      </c>
      <c r="O35" s="432"/>
      <c r="P35" s="316"/>
      <c r="Q35" s="316"/>
      <c r="R35" s="316"/>
      <c r="S35" s="316"/>
      <c r="T35" s="432"/>
      <c r="U35" s="316"/>
      <c r="V35" s="316"/>
      <c r="W35" s="316"/>
      <c r="X35" s="317"/>
      <c r="Z35" s="445" t="s">
        <v>152</v>
      </c>
      <c r="AA35" s="432"/>
      <c r="AB35" s="316"/>
      <c r="AC35" s="316"/>
      <c r="AD35" s="316"/>
      <c r="AE35" s="316"/>
      <c r="AF35" s="432"/>
      <c r="AG35" s="433"/>
      <c r="AH35" s="326"/>
      <c r="AI35" s="327"/>
      <c r="AJ35" s="328"/>
    </row>
    <row r="36" spans="1:36" x14ac:dyDescent="0.25">
      <c r="A36" s="231" t="s">
        <v>153</v>
      </c>
      <c r="B36" s="446" t="str">
        <f t="shared" si="5"/>
        <v xml:space="preserve">     Passifs au titre des contrats d'assurance - Garanties de fonds distincts (3)</v>
      </c>
      <c r="C36" s="551"/>
      <c r="D36" s="552"/>
      <c r="E36" s="552"/>
      <c r="F36" s="552"/>
      <c r="G36" s="552"/>
      <c r="H36" s="551"/>
      <c r="I36" s="552"/>
      <c r="J36" s="552"/>
      <c r="K36" s="552"/>
      <c r="L36" s="553"/>
      <c r="N36" s="447" t="s">
        <v>154</v>
      </c>
      <c r="O36" s="436"/>
      <c r="P36" s="319"/>
      <c r="Q36" s="319"/>
      <c r="R36" s="319"/>
      <c r="S36" s="319"/>
      <c r="T36" s="436"/>
      <c r="U36" s="319"/>
      <c r="V36" s="319"/>
      <c r="W36" s="319"/>
      <c r="X36" s="320"/>
      <c r="Z36" s="447" t="s">
        <v>155</v>
      </c>
      <c r="AA36" s="436"/>
      <c r="AB36" s="319"/>
      <c r="AC36" s="319"/>
      <c r="AD36" s="319"/>
      <c r="AE36" s="319"/>
      <c r="AF36" s="436"/>
      <c r="AG36" s="437"/>
      <c r="AH36" s="318"/>
      <c r="AI36" s="319"/>
      <c r="AJ36" s="320"/>
    </row>
    <row r="37" spans="1:36" x14ac:dyDescent="0.25">
      <c r="A37" s="231" t="s">
        <v>156</v>
      </c>
      <c r="B37" s="446" t="str">
        <f t="shared" si="5"/>
        <v xml:space="preserve">     Passifs au titre des contrats d'assurance - Passif net des fonds distincts</v>
      </c>
      <c r="C37" s="551"/>
      <c r="D37" s="552"/>
      <c r="E37" s="552"/>
      <c r="F37" s="552"/>
      <c r="G37" s="552"/>
      <c r="H37" s="551"/>
      <c r="I37" s="552"/>
      <c r="J37" s="552"/>
      <c r="K37" s="552"/>
      <c r="L37" s="553"/>
      <c r="N37" s="447" t="s">
        <v>157</v>
      </c>
      <c r="O37" s="436"/>
      <c r="P37" s="319"/>
      <c r="Q37" s="319"/>
      <c r="R37" s="319"/>
      <c r="S37" s="319"/>
      <c r="T37" s="436"/>
      <c r="U37" s="319"/>
      <c r="V37" s="319"/>
      <c r="W37" s="319"/>
      <c r="X37" s="320"/>
      <c r="Z37" s="447" t="s">
        <v>158</v>
      </c>
      <c r="AA37" s="436"/>
      <c r="AB37" s="319"/>
      <c r="AC37" s="319"/>
      <c r="AD37" s="319"/>
      <c r="AE37" s="319"/>
      <c r="AF37" s="436"/>
      <c r="AG37" s="437"/>
      <c r="AH37" s="318"/>
      <c r="AI37" s="319"/>
      <c r="AJ37" s="320"/>
    </row>
    <row r="38" spans="1:36" x14ac:dyDescent="0.25">
      <c r="A38" s="231" t="s">
        <v>159</v>
      </c>
      <c r="B38" s="442" t="str">
        <f t="shared" si="5"/>
        <v>Total des passifs au titre des contrats d'assurance</v>
      </c>
      <c r="C38" s="560">
        <f>SUM(C35:C37)</f>
        <v>0</v>
      </c>
      <c r="D38" s="561">
        <f t="shared" ref="D38:L38" si="7">SUM(D35:D37)</f>
        <v>0</v>
      </c>
      <c r="E38" s="561">
        <f t="shared" si="7"/>
        <v>0</v>
      </c>
      <c r="F38" s="561">
        <f t="shared" si="7"/>
        <v>0</v>
      </c>
      <c r="G38" s="561">
        <f t="shared" si="7"/>
        <v>0</v>
      </c>
      <c r="H38" s="560">
        <f t="shared" si="7"/>
        <v>0</v>
      </c>
      <c r="I38" s="561">
        <f t="shared" si="7"/>
        <v>0</v>
      </c>
      <c r="J38" s="561">
        <f t="shared" si="7"/>
        <v>0</v>
      </c>
      <c r="K38" s="561">
        <f t="shared" si="7"/>
        <v>0</v>
      </c>
      <c r="L38" s="562">
        <f t="shared" si="7"/>
        <v>0</v>
      </c>
      <c r="N38" s="443" t="s">
        <v>160</v>
      </c>
      <c r="O38" s="448"/>
      <c r="P38" s="336"/>
      <c r="Q38" s="336"/>
      <c r="R38" s="336"/>
      <c r="S38" s="336"/>
      <c r="T38" s="448"/>
      <c r="U38" s="336"/>
      <c r="V38" s="336"/>
      <c r="W38" s="336"/>
      <c r="X38" s="337"/>
      <c r="Z38" s="443" t="s">
        <v>161</v>
      </c>
      <c r="AA38" s="448"/>
      <c r="AB38" s="336"/>
      <c r="AC38" s="336"/>
      <c r="AD38" s="336"/>
      <c r="AE38" s="336"/>
      <c r="AF38" s="448"/>
      <c r="AG38" s="449"/>
      <c r="AH38" s="329"/>
      <c r="AI38" s="330"/>
      <c r="AJ38" s="331"/>
    </row>
    <row r="39" spans="1:36" x14ac:dyDescent="0.25">
      <c r="A39" s="101"/>
      <c r="B39" s="442" t="str">
        <f t="shared" si="5"/>
        <v>Passifs au titre des traités de réassurance détenus :</v>
      </c>
      <c r="C39" s="765"/>
      <c r="D39" s="765"/>
      <c r="E39" s="765"/>
      <c r="F39" s="765"/>
      <c r="G39" s="765"/>
      <c r="H39" s="765"/>
      <c r="I39" s="765"/>
      <c r="J39" s="765"/>
      <c r="K39" s="765"/>
      <c r="L39" s="766"/>
      <c r="N39" s="443" t="s">
        <v>162</v>
      </c>
      <c r="O39" s="734"/>
      <c r="P39" s="734"/>
      <c r="Q39" s="734"/>
      <c r="R39" s="734"/>
      <c r="S39" s="734"/>
      <c r="T39" s="734"/>
      <c r="U39" s="734"/>
      <c r="V39" s="734"/>
      <c r="W39" s="734"/>
      <c r="X39" s="735"/>
      <c r="Z39" s="443" t="s">
        <v>163</v>
      </c>
      <c r="AA39" s="734"/>
      <c r="AB39" s="734"/>
      <c r="AC39" s="734"/>
      <c r="AD39" s="734"/>
      <c r="AE39" s="734"/>
      <c r="AF39" s="734"/>
      <c r="AG39" s="734"/>
      <c r="AH39" s="750"/>
      <c r="AI39" s="750"/>
      <c r="AJ39" s="751"/>
    </row>
    <row r="40" spans="1:36" x14ac:dyDescent="0.25">
      <c r="A40" s="231" t="s">
        <v>164</v>
      </c>
      <c r="B40" s="444" t="str">
        <f t="shared" ref="B40:B71" si="8">IF(Lang,N40,Z40)</f>
        <v xml:space="preserve">    Passifs au titre des traités de réassurance détenus - excluant les fonds distincts (3)</v>
      </c>
      <c r="C40" s="548"/>
      <c r="D40" s="549"/>
      <c r="E40" s="549"/>
      <c r="F40" s="549"/>
      <c r="G40" s="549"/>
      <c r="H40" s="548"/>
      <c r="I40" s="549"/>
      <c r="J40" s="549"/>
      <c r="K40" s="549"/>
      <c r="L40" s="550"/>
      <c r="N40" s="445" t="s">
        <v>165</v>
      </c>
      <c r="O40" s="432"/>
      <c r="P40" s="316"/>
      <c r="Q40" s="316"/>
      <c r="R40" s="316"/>
      <c r="S40" s="316"/>
      <c r="T40" s="432"/>
      <c r="U40" s="316"/>
      <c r="V40" s="316"/>
      <c r="W40" s="316"/>
      <c r="X40" s="317"/>
      <c r="Z40" s="445" t="s">
        <v>166</v>
      </c>
      <c r="AA40" s="432"/>
      <c r="AB40" s="316"/>
      <c r="AC40" s="316"/>
      <c r="AD40" s="316"/>
      <c r="AE40" s="316"/>
      <c r="AF40" s="432"/>
      <c r="AG40" s="433"/>
      <c r="AH40" s="326"/>
      <c r="AI40" s="327"/>
      <c r="AJ40" s="328"/>
    </row>
    <row r="41" spans="1:36" x14ac:dyDescent="0.25">
      <c r="A41" s="231" t="s">
        <v>167</v>
      </c>
      <c r="B41" s="446" t="str">
        <f t="shared" si="8"/>
        <v xml:space="preserve">    Passifs au titre des traités de réassurance détenus - Garanties de fonds distincts (3)</v>
      </c>
      <c r="C41" s="551"/>
      <c r="D41" s="552"/>
      <c r="E41" s="552"/>
      <c r="F41" s="552"/>
      <c r="G41" s="552"/>
      <c r="H41" s="551"/>
      <c r="I41" s="552"/>
      <c r="J41" s="552"/>
      <c r="K41" s="552"/>
      <c r="L41" s="553"/>
      <c r="N41" s="447" t="s">
        <v>168</v>
      </c>
      <c r="O41" s="436"/>
      <c r="P41" s="319"/>
      <c r="Q41" s="319"/>
      <c r="R41" s="319"/>
      <c r="S41" s="319"/>
      <c r="T41" s="436"/>
      <c r="U41" s="319"/>
      <c r="V41" s="319"/>
      <c r="W41" s="319"/>
      <c r="X41" s="320"/>
      <c r="Z41" s="447" t="s">
        <v>169</v>
      </c>
      <c r="AA41" s="436"/>
      <c r="AB41" s="319"/>
      <c r="AC41" s="319"/>
      <c r="AD41" s="319"/>
      <c r="AE41" s="319"/>
      <c r="AF41" s="436"/>
      <c r="AG41" s="437"/>
      <c r="AH41" s="318"/>
      <c r="AI41" s="319"/>
      <c r="AJ41" s="320"/>
    </row>
    <row r="42" spans="1:36" x14ac:dyDescent="0.25">
      <c r="A42" s="231" t="s">
        <v>170</v>
      </c>
      <c r="B42" s="446" t="str">
        <f t="shared" si="8"/>
        <v xml:space="preserve">    Passifs au titre des traités de réassurance détenus - Passif net des fonds distincts</v>
      </c>
      <c r="C42" s="551"/>
      <c r="D42" s="552"/>
      <c r="E42" s="552"/>
      <c r="F42" s="552"/>
      <c r="G42" s="552"/>
      <c r="H42" s="551"/>
      <c r="I42" s="552"/>
      <c r="J42" s="552"/>
      <c r="K42" s="552"/>
      <c r="L42" s="553"/>
      <c r="N42" s="447" t="s">
        <v>171</v>
      </c>
      <c r="O42" s="436"/>
      <c r="P42" s="319"/>
      <c r="Q42" s="319"/>
      <c r="R42" s="319"/>
      <c r="S42" s="319"/>
      <c r="T42" s="436"/>
      <c r="U42" s="319"/>
      <c r="V42" s="319"/>
      <c r="W42" s="319"/>
      <c r="X42" s="320"/>
      <c r="Z42" s="447" t="s">
        <v>172</v>
      </c>
      <c r="AA42" s="436"/>
      <c r="AB42" s="319"/>
      <c r="AC42" s="319"/>
      <c r="AD42" s="319"/>
      <c r="AE42" s="319"/>
      <c r="AF42" s="436"/>
      <c r="AG42" s="437"/>
      <c r="AH42" s="318"/>
      <c r="AI42" s="319"/>
      <c r="AJ42" s="320"/>
    </row>
    <row r="43" spans="1:36" x14ac:dyDescent="0.25">
      <c r="A43" s="231" t="s">
        <v>173</v>
      </c>
      <c r="B43" s="442" t="str">
        <f t="shared" si="8"/>
        <v>Total des passifs au titre des traités de réassurance détenus</v>
      </c>
      <c r="C43" s="563">
        <f>SUM(C40:C42)</f>
        <v>0</v>
      </c>
      <c r="D43" s="564">
        <f>SUM(D40:D42)</f>
        <v>0</v>
      </c>
      <c r="E43" s="564">
        <f t="shared" ref="E43:L43" si="9">SUM(E40:E42)</f>
        <v>0</v>
      </c>
      <c r="F43" s="564">
        <f t="shared" si="9"/>
        <v>0</v>
      </c>
      <c r="G43" s="564">
        <f t="shared" si="9"/>
        <v>0</v>
      </c>
      <c r="H43" s="563">
        <f t="shared" si="9"/>
        <v>0</v>
      </c>
      <c r="I43" s="564">
        <f t="shared" si="9"/>
        <v>0</v>
      </c>
      <c r="J43" s="564">
        <f t="shared" si="9"/>
        <v>0</v>
      </c>
      <c r="K43" s="564">
        <f t="shared" si="9"/>
        <v>0</v>
      </c>
      <c r="L43" s="565">
        <f t="shared" si="9"/>
        <v>0</v>
      </c>
      <c r="N43" s="443" t="s">
        <v>174</v>
      </c>
      <c r="O43" s="448"/>
      <c r="P43" s="336"/>
      <c r="Q43" s="336"/>
      <c r="R43" s="336"/>
      <c r="S43" s="336"/>
      <c r="T43" s="448"/>
      <c r="U43" s="336"/>
      <c r="V43" s="336"/>
      <c r="W43" s="336"/>
      <c r="X43" s="337"/>
      <c r="Z43" s="443" t="s">
        <v>175</v>
      </c>
      <c r="AA43" s="448"/>
      <c r="AB43" s="336"/>
      <c r="AC43" s="336"/>
      <c r="AD43" s="336"/>
      <c r="AE43" s="336"/>
      <c r="AF43" s="448"/>
      <c r="AG43" s="449"/>
      <c r="AH43" s="329"/>
      <c r="AI43" s="330"/>
      <c r="AJ43" s="331"/>
    </row>
    <row r="44" spans="1:36" x14ac:dyDescent="0.25">
      <c r="A44" s="231" t="s">
        <v>176</v>
      </c>
      <c r="B44" s="430" t="str">
        <f t="shared" si="8"/>
        <v>Dépôts bancaires et dépôts en fiducie</v>
      </c>
      <c r="C44" s="548"/>
      <c r="D44" s="549"/>
      <c r="E44" s="549"/>
      <c r="F44" s="549"/>
      <c r="G44" s="549"/>
      <c r="H44" s="548"/>
      <c r="I44" s="549"/>
      <c r="J44" s="549"/>
      <c r="K44" s="549"/>
      <c r="L44" s="550"/>
      <c r="N44" s="659" t="s">
        <v>177</v>
      </c>
      <c r="O44" s="432"/>
      <c r="P44" s="316"/>
      <c r="Q44" s="316"/>
      <c r="R44" s="316"/>
      <c r="S44" s="316"/>
      <c r="T44" s="432"/>
      <c r="U44" s="316"/>
      <c r="V44" s="316"/>
      <c r="W44" s="316"/>
      <c r="X44" s="317"/>
      <c r="Z44" s="431" t="s">
        <v>178</v>
      </c>
      <c r="AA44" s="432"/>
      <c r="AB44" s="316"/>
      <c r="AC44" s="316"/>
      <c r="AD44" s="316"/>
      <c r="AE44" s="316"/>
      <c r="AF44" s="432"/>
      <c r="AG44" s="433"/>
      <c r="AH44" s="326"/>
      <c r="AI44" s="327"/>
      <c r="AJ44" s="328"/>
    </row>
    <row r="45" spans="1:36" x14ac:dyDescent="0.25">
      <c r="A45" s="231" t="s">
        <v>179</v>
      </c>
      <c r="B45" s="434" t="str">
        <f t="shared" si="8"/>
        <v>Autres dettes</v>
      </c>
      <c r="C45" s="551"/>
      <c r="D45" s="552"/>
      <c r="E45" s="552"/>
      <c r="F45" s="552"/>
      <c r="G45" s="552"/>
      <c r="H45" s="551"/>
      <c r="I45" s="552"/>
      <c r="J45" s="552"/>
      <c r="K45" s="552"/>
      <c r="L45" s="553"/>
      <c r="N45" s="435" t="s">
        <v>180</v>
      </c>
      <c r="O45" s="436"/>
      <c r="P45" s="319"/>
      <c r="Q45" s="319"/>
      <c r="R45" s="319"/>
      <c r="S45" s="319"/>
      <c r="T45" s="436"/>
      <c r="U45" s="319"/>
      <c r="V45" s="319"/>
      <c r="W45" s="319"/>
      <c r="X45" s="320"/>
      <c r="Z45" s="435" t="s">
        <v>181</v>
      </c>
      <c r="AA45" s="436"/>
      <c r="AB45" s="319"/>
      <c r="AC45" s="319"/>
      <c r="AD45" s="319"/>
      <c r="AE45" s="319"/>
      <c r="AF45" s="436"/>
      <c r="AG45" s="437"/>
      <c r="AH45" s="318"/>
      <c r="AI45" s="319"/>
      <c r="AJ45" s="320"/>
    </row>
    <row r="46" spans="1:36" x14ac:dyDescent="0.25">
      <c r="A46" s="231" t="s">
        <v>182</v>
      </c>
      <c r="B46" s="434" t="str">
        <f t="shared" si="8"/>
        <v>Régimes de retraite à prestations définies</v>
      </c>
      <c r="C46" s="551"/>
      <c r="D46" s="552"/>
      <c r="E46" s="552"/>
      <c r="F46" s="552"/>
      <c r="G46" s="552"/>
      <c r="H46" s="551"/>
      <c r="I46" s="552"/>
      <c r="J46" s="552"/>
      <c r="K46" s="552"/>
      <c r="L46" s="553"/>
      <c r="N46" s="435" t="s">
        <v>183</v>
      </c>
      <c r="O46" s="436"/>
      <c r="P46" s="319"/>
      <c r="Q46" s="319"/>
      <c r="R46" s="319"/>
      <c r="S46" s="319"/>
      <c r="T46" s="436"/>
      <c r="U46" s="319"/>
      <c r="V46" s="319"/>
      <c r="W46" s="319"/>
      <c r="X46" s="320"/>
      <c r="Z46" s="435" t="s">
        <v>118</v>
      </c>
      <c r="AA46" s="436"/>
      <c r="AB46" s="319"/>
      <c r="AC46" s="319"/>
      <c r="AD46" s="319"/>
      <c r="AE46" s="319"/>
      <c r="AF46" s="436"/>
      <c r="AG46" s="437"/>
      <c r="AH46" s="318"/>
      <c r="AI46" s="319"/>
      <c r="AJ46" s="320"/>
    </row>
    <row r="47" spans="1:36" x14ac:dyDescent="0.25">
      <c r="A47" s="231" t="s">
        <v>184</v>
      </c>
      <c r="B47" s="434" t="str">
        <f t="shared" si="8"/>
        <v>Avantages du personnel (autres que les montants susmentionnés)</v>
      </c>
      <c r="C47" s="551"/>
      <c r="D47" s="552"/>
      <c r="E47" s="552"/>
      <c r="F47" s="552"/>
      <c r="G47" s="552"/>
      <c r="H47" s="551"/>
      <c r="I47" s="552"/>
      <c r="J47" s="552"/>
      <c r="K47" s="552"/>
      <c r="L47" s="553"/>
      <c r="N47" s="660" t="s">
        <v>185</v>
      </c>
      <c r="O47" s="436"/>
      <c r="P47" s="319"/>
      <c r="Q47" s="319"/>
      <c r="R47" s="319"/>
      <c r="S47" s="319"/>
      <c r="T47" s="436"/>
      <c r="U47" s="319"/>
      <c r="V47" s="319"/>
      <c r="W47" s="319"/>
      <c r="X47" s="320"/>
      <c r="Z47" s="435" t="s">
        <v>186</v>
      </c>
      <c r="AA47" s="436"/>
      <c r="AB47" s="319"/>
      <c r="AC47" s="319"/>
      <c r="AD47" s="319"/>
      <c r="AE47" s="319"/>
      <c r="AF47" s="436"/>
      <c r="AG47" s="437"/>
      <c r="AH47" s="318"/>
      <c r="AI47" s="319"/>
      <c r="AJ47" s="320"/>
    </row>
    <row r="48" spans="1:36" x14ac:dyDescent="0.25">
      <c r="A48" s="231" t="s">
        <v>187</v>
      </c>
      <c r="B48" s="434" t="str">
        <f t="shared" si="8"/>
        <v>Dettes subordonnées</v>
      </c>
      <c r="C48" s="551"/>
      <c r="D48" s="552"/>
      <c r="E48" s="552"/>
      <c r="F48" s="552"/>
      <c r="G48" s="552"/>
      <c r="H48" s="551"/>
      <c r="I48" s="552"/>
      <c r="J48" s="552"/>
      <c r="K48" s="552"/>
      <c r="L48" s="553"/>
      <c r="N48" s="435" t="s">
        <v>188</v>
      </c>
      <c r="O48" s="436"/>
      <c r="P48" s="319"/>
      <c r="Q48" s="319"/>
      <c r="R48" s="319"/>
      <c r="S48" s="319"/>
      <c r="T48" s="436"/>
      <c r="U48" s="319"/>
      <c r="V48" s="319"/>
      <c r="W48" s="319"/>
      <c r="X48" s="320"/>
      <c r="Z48" s="435" t="s">
        <v>189</v>
      </c>
      <c r="AA48" s="436"/>
      <c r="AB48" s="319"/>
      <c r="AC48" s="319"/>
      <c r="AD48" s="319"/>
      <c r="AE48" s="319"/>
      <c r="AF48" s="436"/>
      <c r="AG48" s="437"/>
      <c r="AH48" s="318"/>
      <c r="AI48" s="319"/>
      <c r="AJ48" s="320"/>
    </row>
    <row r="49" spans="1:36" x14ac:dyDescent="0.25">
      <c r="A49" s="231" t="s">
        <v>190</v>
      </c>
      <c r="B49" s="434" t="str">
        <f t="shared" si="8"/>
        <v>Actions privilégiées -Dettes</v>
      </c>
      <c r="C49" s="551"/>
      <c r="D49" s="552"/>
      <c r="E49" s="552"/>
      <c r="F49" s="552"/>
      <c r="G49" s="552"/>
      <c r="H49" s="551"/>
      <c r="I49" s="552"/>
      <c r="J49" s="552"/>
      <c r="K49" s="552"/>
      <c r="L49" s="553"/>
      <c r="N49" s="435" t="s">
        <v>191</v>
      </c>
      <c r="O49" s="436"/>
      <c r="P49" s="319"/>
      <c r="Q49" s="319"/>
      <c r="R49" s="319"/>
      <c r="S49" s="319"/>
      <c r="T49" s="436"/>
      <c r="U49" s="319"/>
      <c r="V49" s="319"/>
      <c r="W49" s="319"/>
      <c r="X49" s="320"/>
      <c r="Z49" s="435" t="s">
        <v>192</v>
      </c>
      <c r="AA49" s="436"/>
      <c r="AB49" s="319"/>
      <c r="AC49" s="319"/>
      <c r="AD49" s="319"/>
      <c r="AE49" s="319"/>
      <c r="AF49" s="436"/>
      <c r="AG49" s="437"/>
      <c r="AH49" s="318"/>
      <c r="AI49" s="319"/>
      <c r="AJ49" s="320"/>
    </row>
    <row r="50" spans="1:36" x14ac:dyDescent="0.25">
      <c r="A50" s="231" t="s">
        <v>193</v>
      </c>
      <c r="B50" s="434" t="str">
        <f t="shared" si="8"/>
        <v>Passifs d'impôt différé</v>
      </c>
      <c r="C50" s="557"/>
      <c r="D50" s="558"/>
      <c r="E50" s="558"/>
      <c r="F50" s="558"/>
      <c r="G50" s="558"/>
      <c r="H50" s="557"/>
      <c r="I50" s="558"/>
      <c r="J50" s="558"/>
      <c r="K50" s="558"/>
      <c r="L50" s="559"/>
      <c r="N50" s="435" t="s">
        <v>194</v>
      </c>
      <c r="O50" s="436"/>
      <c r="P50" s="319"/>
      <c r="Q50" s="319"/>
      <c r="R50" s="319"/>
      <c r="S50" s="319"/>
      <c r="T50" s="436"/>
      <c r="U50" s="319"/>
      <c r="V50" s="319"/>
      <c r="W50" s="319"/>
      <c r="X50" s="320"/>
      <c r="Z50" s="435" t="s">
        <v>195</v>
      </c>
      <c r="AA50" s="436"/>
      <c r="AB50" s="319"/>
      <c r="AC50" s="319"/>
      <c r="AD50" s="319"/>
      <c r="AE50" s="319"/>
      <c r="AF50" s="436"/>
      <c r="AG50" s="437"/>
      <c r="AH50" s="318"/>
      <c r="AI50" s="319"/>
      <c r="AJ50" s="320"/>
    </row>
    <row r="51" spans="1:36" x14ac:dyDescent="0.25">
      <c r="A51" s="101"/>
      <c r="B51" s="442" t="str">
        <f t="shared" si="8"/>
        <v>Passif au titre des contrats d'investissement :</v>
      </c>
      <c r="C51" s="765"/>
      <c r="D51" s="765"/>
      <c r="E51" s="765"/>
      <c r="F51" s="765"/>
      <c r="G51" s="765"/>
      <c r="H51" s="765"/>
      <c r="I51" s="765"/>
      <c r="J51" s="765"/>
      <c r="K51" s="765"/>
      <c r="L51" s="766"/>
      <c r="N51" s="443" t="s">
        <v>196</v>
      </c>
      <c r="O51" s="734"/>
      <c r="P51" s="734"/>
      <c r="Q51" s="734"/>
      <c r="R51" s="734"/>
      <c r="S51" s="734"/>
      <c r="T51" s="734"/>
      <c r="U51" s="734"/>
      <c r="V51" s="734"/>
      <c r="W51" s="734"/>
      <c r="X51" s="735"/>
      <c r="Z51" s="443" t="s">
        <v>197</v>
      </c>
      <c r="AA51" s="734"/>
      <c r="AB51" s="734"/>
      <c r="AC51" s="734"/>
      <c r="AD51" s="734"/>
      <c r="AE51" s="734"/>
      <c r="AF51" s="734"/>
      <c r="AG51" s="734"/>
      <c r="AH51" s="750"/>
      <c r="AI51" s="750"/>
      <c r="AJ51" s="751"/>
    </row>
    <row r="52" spans="1:36" x14ac:dyDescent="0.25">
      <c r="A52" s="231" t="s">
        <v>198</v>
      </c>
      <c r="B52" s="444" t="str">
        <f t="shared" si="8"/>
        <v xml:space="preserve">    Passifs des contrats d'investissement - excluant les fonds distincts</v>
      </c>
      <c r="C52" s="548"/>
      <c r="D52" s="549"/>
      <c r="E52" s="549"/>
      <c r="F52" s="549"/>
      <c r="G52" s="549"/>
      <c r="H52" s="548"/>
      <c r="I52" s="549"/>
      <c r="J52" s="549"/>
      <c r="K52" s="549"/>
      <c r="L52" s="550"/>
      <c r="N52" s="445" t="s">
        <v>199</v>
      </c>
      <c r="O52" s="432"/>
      <c r="P52" s="316"/>
      <c r="Q52" s="316"/>
      <c r="R52" s="316"/>
      <c r="S52" s="316"/>
      <c r="T52" s="432"/>
      <c r="U52" s="316"/>
      <c r="V52" s="316"/>
      <c r="W52" s="316"/>
      <c r="X52" s="317"/>
      <c r="Z52" s="445" t="s">
        <v>200</v>
      </c>
      <c r="AA52" s="432"/>
      <c r="AB52" s="316"/>
      <c r="AC52" s="316"/>
      <c r="AD52" s="316"/>
      <c r="AE52" s="316"/>
      <c r="AF52" s="432"/>
      <c r="AG52" s="433"/>
      <c r="AH52" s="326"/>
      <c r="AI52" s="327"/>
      <c r="AJ52" s="328"/>
    </row>
    <row r="53" spans="1:36" x14ac:dyDescent="0.25">
      <c r="A53" s="231" t="s">
        <v>201</v>
      </c>
      <c r="B53" s="446" t="str">
        <f t="shared" si="8"/>
        <v xml:space="preserve">    Passifs des contrats d'investissement - Passif net des fonds distincts</v>
      </c>
      <c r="C53" s="551"/>
      <c r="D53" s="552"/>
      <c r="E53" s="552"/>
      <c r="F53" s="552"/>
      <c r="G53" s="552"/>
      <c r="H53" s="551"/>
      <c r="I53" s="552"/>
      <c r="J53" s="552"/>
      <c r="K53" s="552"/>
      <c r="L53" s="553"/>
      <c r="N53" s="447" t="s">
        <v>202</v>
      </c>
      <c r="O53" s="436"/>
      <c r="P53" s="319"/>
      <c r="Q53" s="319"/>
      <c r="R53" s="319"/>
      <c r="S53" s="319"/>
      <c r="T53" s="436"/>
      <c r="U53" s="319"/>
      <c r="V53" s="319"/>
      <c r="W53" s="319"/>
      <c r="X53" s="320"/>
      <c r="Z53" s="447" t="s">
        <v>203</v>
      </c>
      <c r="AA53" s="436"/>
      <c r="AB53" s="319"/>
      <c r="AC53" s="319"/>
      <c r="AD53" s="319"/>
      <c r="AE53" s="319"/>
      <c r="AF53" s="436"/>
      <c r="AG53" s="437"/>
      <c r="AH53" s="318"/>
      <c r="AI53" s="319"/>
      <c r="AJ53" s="320"/>
    </row>
    <row r="54" spans="1:36" x14ac:dyDescent="0.25">
      <c r="A54" s="231" t="s">
        <v>204</v>
      </c>
      <c r="B54" s="442" t="str">
        <f t="shared" si="8"/>
        <v>Total des passifs au titre des contrats d'investissement</v>
      </c>
      <c r="C54" s="563">
        <f>SUM(C52:C53)</f>
        <v>0</v>
      </c>
      <c r="D54" s="564">
        <f t="shared" ref="D54:L54" si="10">SUM(D52:D53)</f>
        <v>0</v>
      </c>
      <c r="E54" s="564">
        <f t="shared" si="10"/>
        <v>0</v>
      </c>
      <c r="F54" s="564">
        <f t="shared" si="10"/>
        <v>0</v>
      </c>
      <c r="G54" s="564">
        <f t="shared" si="10"/>
        <v>0</v>
      </c>
      <c r="H54" s="563">
        <f t="shared" si="10"/>
        <v>0</v>
      </c>
      <c r="I54" s="564">
        <f t="shared" si="10"/>
        <v>0</v>
      </c>
      <c r="J54" s="564">
        <f t="shared" si="10"/>
        <v>0</v>
      </c>
      <c r="K54" s="564">
        <f t="shared" si="10"/>
        <v>0</v>
      </c>
      <c r="L54" s="565">
        <f t="shared" si="10"/>
        <v>0</v>
      </c>
      <c r="N54" s="443" t="s">
        <v>205</v>
      </c>
      <c r="O54" s="448"/>
      <c r="P54" s="336"/>
      <c r="Q54" s="336"/>
      <c r="R54" s="336"/>
      <c r="S54" s="336"/>
      <c r="T54" s="448"/>
      <c r="U54" s="336"/>
      <c r="V54" s="336"/>
      <c r="W54" s="336"/>
      <c r="X54" s="337"/>
      <c r="Z54" s="443" t="s">
        <v>206</v>
      </c>
      <c r="AA54" s="448"/>
      <c r="AB54" s="336"/>
      <c r="AC54" s="336"/>
      <c r="AD54" s="336"/>
      <c r="AE54" s="336"/>
      <c r="AF54" s="448"/>
      <c r="AG54" s="449"/>
      <c r="AH54" s="329"/>
      <c r="AI54" s="330"/>
      <c r="AJ54" s="331"/>
    </row>
    <row r="55" spans="1:36" x14ac:dyDescent="0.25">
      <c r="A55" s="231" t="s">
        <v>207</v>
      </c>
      <c r="B55" s="442" t="str">
        <f t="shared" si="8"/>
        <v>Passif avant les obligations envers les titulaires de polices</v>
      </c>
      <c r="C55" s="560">
        <f>SUM(C29:C33)+C38+C43+SUM(C44:C50)+C54</f>
        <v>0</v>
      </c>
      <c r="D55" s="561">
        <f t="shared" ref="D55:L55" si="11">SUM(D29:D33)+D38+D43+SUM(D44:D50)+D54</f>
        <v>0</v>
      </c>
      <c r="E55" s="561">
        <f t="shared" si="11"/>
        <v>0</v>
      </c>
      <c r="F55" s="561">
        <f t="shared" si="11"/>
        <v>0</v>
      </c>
      <c r="G55" s="561">
        <f t="shared" si="11"/>
        <v>0</v>
      </c>
      <c r="H55" s="560">
        <f t="shared" si="11"/>
        <v>0</v>
      </c>
      <c r="I55" s="561">
        <f t="shared" si="11"/>
        <v>0</v>
      </c>
      <c r="J55" s="561">
        <f t="shared" si="11"/>
        <v>0</v>
      </c>
      <c r="K55" s="561">
        <f t="shared" si="11"/>
        <v>0</v>
      </c>
      <c r="L55" s="562">
        <f t="shared" si="11"/>
        <v>0</v>
      </c>
      <c r="N55" s="443" t="s">
        <v>208</v>
      </c>
      <c r="O55" s="448"/>
      <c r="P55" s="336"/>
      <c r="Q55" s="336"/>
      <c r="R55" s="336"/>
      <c r="S55" s="336"/>
      <c r="T55" s="448"/>
      <c r="U55" s="336"/>
      <c r="V55" s="336"/>
      <c r="W55" s="336"/>
      <c r="X55" s="337"/>
      <c r="Z55" s="443" t="s">
        <v>209</v>
      </c>
      <c r="AA55" s="448"/>
      <c r="AB55" s="336"/>
      <c r="AC55" s="336"/>
      <c r="AD55" s="336"/>
      <c r="AE55" s="336"/>
      <c r="AF55" s="448"/>
      <c r="AG55" s="449"/>
      <c r="AH55" s="332"/>
      <c r="AI55" s="333"/>
      <c r="AJ55" s="334"/>
    </row>
    <row r="56" spans="1:36" x14ac:dyDescent="0.25">
      <c r="A56" s="101"/>
      <c r="B56" s="442" t="str">
        <f t="shared" si="8"/>
        <v>Obligations envers les titulaires de polices :</v>
      </c>
      <c r="C56" s="765"/>
      <c r="D56" s="765"/>
      <c r="E56" s="765"/>
      <c r="F56" s="765"/>
      <c r="G56" s="765"/>
      <c r="H56" s="765"/>
      <c r="I56" s="765"/>
      <c r="J56" s="765"/>
      <c r="K56" s="765"/>
      <c r="L56" s="766"/>
      <c r="N56" s="443" t="s">
        <v>210</v>
      </c>
      <c r="O56" s="734"/>
      <c r="P56" s="734"/>
      <c r="Q56" s="734"/>
      <c r="R56" s="734"/>
      <c r="S56" s="734"/>
      <c r="T56" s="734"/>
      <c r="U56" s="734"/>
      <c r="V56" s="734"/>
      <c r="W56" s="734"/>
      <c r="X56" s="735"/>
      <c r="Z56" s="443" t="s">
        <v>211</v>
      </c>
      <c r="AA56" s="734"/>
      <c r="AB56" s="734"/>
      <c r="AC56" s="734"/>
      <c r="AD56" s="734"/>
      <c r="AE56" s="734"/>
      <c r="AF56" s="734"/>
      <c r="AG56" s="734"/>
      <c r="AH56" s="750"/>
      <c r="AI56" s="750"/>
      <c r="AJ56" s="751"/>
    </row>
    <row r="57" spans="1:36" x14ac:dyDescent="0.25">
      <c r="A57" s="231" t="s">
        <v>212</v>
      </c>
      <c r="B57" s="430" t="str">
        <f t="shared" si="8"/>
        <v>Intérêt résiduel (sociétés non cotées en bourse)</v>
      </c>
      <c r="C57" s="548"/>
      <c r="D57" s="549"/>
      <c r="E57" s="549"/>
      <c r="F57" s="549"/>
      <c r="G57" s="549"/>
      <c r="H57" s="548"/>
      <c r="I57" s="549"/>
      <c r="J57" s="549"/>
      <c r="K57" s="549"/>
      <c r="L57" s="550"/>
      <c r="N57" s="431" t="s">
        <v>213</v>
      </c>
      <c r="O57" s="432"/>
      <c r="P57" s="316"/>
      <c r="Q57" s="316"/>
      <c r="R57" s="316"/>
      <c r="S57" s="316"/>
      <c r="T57" s="432"/>
      <c r="U57" s="316"/>
      <c r="V57" s="316"/>
      <c r="W57" s="316"/>
      <c r="X57" s="317"/>
      <c r="Z57" s="431" t="s">
        <v>214</v>
      </c>
      <c r="AA57" s="432"/>
      <c r="AB57" s="316"/>
      <c r="AC57" s="316"/>
      <c r="AD57" s="316"/>
      <c r="AE57" s="316"/>
      <c r="AF57" s="432"/>
      <c r="AG57" s="433"/>
      <c r="AH57" s="326"/>
      <c r="AI57" s="327"/>
      <c r="AJ57" s="328"/>
    </row>
    <row r="58" spans="1:36" x14ac:dyDescent="0.25">
      <c r="A58" s="231" t="s">
        <v>215</v>
      </c>
      <c r="B58" s="434" t="str">
        <f t="shared" si="8"/>
        <v>Comptes avec participation</v>
      </c>
      <c r="C58" s="551"/>
      <c r="D58" s="552"/>
      <c r="E58" s="552"/>
      <c r="F58" s="552"/>
      <c r="G58" s="552"/>
      <c r="H58" s="551"/>
      <c r="I58" s="552"/>
      <c r="J58" s="552"/>
      <c r="K58" s="552"/>
      <c r="L58" s="553"/>
      <c r="N58" s="435" t="s">
        <v>216</v>
      </c>
      <c r="O58" s="436"/>
      <c r="P58" s="319"/>
      <c r="Q58" s="319"/>
      <c r="R58" s="319"/>
      <c r="S58" s="319"/>
      <c r="T58" s="436"/>
      <c r="U58" s="319"/>
      <c r="V58" s="319"/>
      <c r="W58" s="319"/>
      <c r="X58" s="320"/>
      <c r="Z58" s="435" t="s">
        <v>217</v>
      </c>
      <c r="AA58" s="436"/>
      <c r="AB58" s="319"/>
      <c r="AC58" s="319"/>
      <c r="AD58" s="319"/>
      <c r="AE58" s="319"/>
      <c r="AF58" s="436"/>
      <c r="AG58" s="437"/>
      <c r="AH58" s="318"/>
      <c r="AI58" s="319"/>
      <c r="AJ58" s="320"/>
    </row>
    <row r="59" spans="1:36" x14ac:dyDescent="0.25">
      <c r="A59" s="231" t="s">
        <v>218</v>
      </c>
      <c r="B59" s="434" t="str">
        <f t="shared" si="8"/>
        <v>Comptes sans participation (sociétés non cotées en bourse)</v>
      </c>
      <c r="C59" s="551"/>
      <c r="D59" s="552"/>
      <c r="E59" s="552"/>
      <c r="F59" s="552"/>
      <c r="G59" s="552"/>
      <c r="H59" s="551"/>
      <c r="I59" s="552"/>
      <c r="J59" s="552"/>
      <c r="K59" s="552"/>
      <c r="L59" s="553"/>
      <c r="N59" s="435" t="s">
        <v>219</v>
      </c>
      <c r="O59" s="436"/>
      <c r="P59" s="319"/>
      <c r="Q59" s="319"/>
      <c r="R59" s="319"/>
      <c r="S59" s="319"/>
      <c r="T59" s="436"/>
      <c r="U59" s="319"/>
      <c r="V59" s="319"/>
      <c r="W59" s="319"/>
      <c r="X59" s="320"/>
      <c r="Z59" s="435" t="s">
        <v>220</v>
      </c>
      <c r="AA59" s="436"/>
      <c r="AB59" s="319"/>
      <c r="AC59" s="319"/>
      <c r="AD59" s="319"/>
      <c r="AE59" s="319"/>
      <c r="AF59" s="436"/>
      <c r="AG59" s="437"/>
      <c r="AH59" s="318"/>
      <c r="AI59" s="319"/>
      <c r="AJ59" s="320"/>
    </row>
    <row r="60" spans="1:36" ht="14.4" thickBot="1" x14ac:dyDescent="0.3">
      <c r="A60" s="231" t="s">
        <v>221</v>
      </c>
      <c r="B60" s="99" t="str">
        <f t="shared" si="8"/>
        <v>Total des obligations envers les titulaires de polices</v>
      </c>
      <c r="C60" s="563">
        <f>SUM(C57:C59)</f>
        <v>0</v>
      </c>
      <c r="D60" s="564">
        <f t="shared" ref="D60:L60" si="12">SUM(D57:D59)</f>
        <v>0</v>
      </c>
      <c r="E60" s="564">
        <f t="shared" si="12"/>
        <v>0</v>
      </c>
      <c r="F60" s="564">
        <f t="shared" si="12"/>
        <v>0</v>
      </c>
      <c r="G60" s="564">
        <f t="shared" si="12"/>
        <v>0</v>
      </c>
      <c r="H60" s="563">
        <f t="shared" si="12"/>
        <v>0</v>
      </c>
      <c r="I60" s="564">
        <f t="shared" si="12"/>
        <v>0</v>
      </c>
      <c r="J60" s="564">
        <f t="shared" si="12"/>
        <v>0</v>
      </c>
      <c r="K60" s="564">
        <f t="shared" si="12"/>
        <v>0</v>
      </c>
      <c r="L60" s="565">
        <f t="shared" si="12"/>
        <v>0</v>
      </c>
      <c r="N60" s="391" t="s">
        <v>222</v>
      </c>
      <c r="O60" s="450"/>
      <c r="P60" s="451"/>
      <c r="Q60" s="451"/>
      <c r="R60" s="451"/>
      <c r="S60" s="451"/>
      <c r="T60" s="450"/>
      <c r="U60" s="451"/>
      <c r="V60" s="451"/>
      <c r="W60" s="451"/>
      <c r="X60" s="452"/>
      <c r="Z60" s="391" t="s">
        <v>223</v>
      </c>
      <c r="AA60" s="450"/>
      <c r="AB60" s="451"/>
      <c r="AC60" s="451"/>
      <c r="AD60" s="451"/>
      <c r="AE60" s="451"/>
      <c r="AF60" s="450"/>
      <c r="AG60" s="453"/>
      <c r="AH60" s="335"/>
      <c r="AI60" s="336"/>
      <c r="AJ60" s="337"/>
    </row>
    <row r="61" spans="1:36" ht="14.4" thickBot="1" x14ac:dyDescent="0.3">
      <c r="A61" s="54" t="s">
        <v>224</v>
      </c>
      <c r="B61" s="232" t="str">
        <f t="shared" si="8"/>
        <v>TOTAL DU PASSIF</v>
      </c>
      <c r="C61" s="566">
        <f>C55+C60</f>
        <v>0</v>
      </c>
      <c r="D61" s="567">
        <f t="shared" ref="D61:L61" si="13">D55+D60</f>
        <v>0</v>
      </c>
      <c r="E61" s="567">
        <f t="shared" si="13"/>
        <v>0</v>
      </c>
      <c r="F61" s="567">
        <f t="shared" si="13"/>
        <v>0</v>
      </c>
      <c r="G61" s="567">
        <f t="shared" si="13"/>
        <v>0</v>
      </c>
      <c r="H61" s="566">
        <f t="shared" si="13"/>
        <v>0</v>
      </c>
      <c r="I61" s="567">
        <f t="shared" si="13"/>
        <v>0</v>
      </c>
      <c r="J61" s="567">
        <f t="shared" si="13"/>
        <v>0</v>
      </c>
      <c r="K61" s="567">
        <f t="shared" si="13"/>
        <v>0</v>
      </c>
      <c r="L61" s="568">
        <f t="shared" si="13"/>
        <v>0</v>
      </c>
      <c r="N61" s="281" t="s">
        <v>225</v>
      </c>
      <c r="O61" s="338"/>
      <c r="P61" s="339"/>
      <c r="Q61" s="339"/>
      <c r="R61" s="339"/>
      <c r="S61" s="339"/>
      <c r="T61" s="338"/>
      <c r="U61" s="339"/>
      <c r="V61" s="339"/>
      <c r="W61" s="339"/>
      <c r="X61" s="340"/>
      <c r="Z61" s="281" t="s">
        <v>226</v>
      </c>
      <c r="AA61" s="338"/>
      <c r="AB61" s="339"/>
      <c r="AC61" s="339"/>
      <c r="AD61" s="339"/>
      <c r="AE61" s="339"/>
      <c r="AF61" s="338"/>
      <c r="AG61" s="339"/>
      <c r="AH61" s="341"/>
      <c r="AI61" s="341"/>
      <c r="AJ61" s="342"/>
    </row>
    <row r="62" spans="1:36" x14ac:dyDescent="0.25">
      <c r="A62" s="147"/>
      <c r="B62" s="45" t="str">
        <f t="shared" si="8"/>
        <v>CAPITAUX PROPRES - ASSUREURS CANADIENS/QUÉBÉCOIS SEULEMENT :</v>
      </c>
      <c r="C62" s="58"/>
      <c r="D62" s="58"/>
      <c r="E62" s="58"/>
      <c r="F62" s="58"/>
      <c r="G62" s="58"/>
      <c r="H62" s="58"/>
      <c r="I62" s="58"/>
      <c r="J62" s="58"/>
      <c r="K62" s="58"/>
      <c r="L62" s="59"/>
      <c r="N62" s="284" t="s">
        <v>227</v>
      </c>
      <c r="O62" s="285"/>
      <c r="P62" s="285"/>
      <c r="Q62" s="285"/>
      <c r="R62" s="285"/>
      <c r="S62" s="285"/>
      <c r="T62" s="285"/>
      <c r="U62" s="285"/>
      <c r="V62" s="285"/>
      <c r="W62" s="285"/>
      <c r="X62" s="286"/>
      <c r="Z62" s="284" t="s">
        <v>228</v>
      </c>
      <c r="AA62" s="285"/>
      <c r="AB62" s="285"/>
      <c r="AC62" s="285"/>
      <c r="AD62" s="285"/>
      <c r="AE62" s="285"/>
      <c r="AF62" s="285"/>
      <c r="AG62" s="285"/>
      <c r="AH62" s="285"/>
      <c r="AI62" s="285"/>
      <c r="AJ62" s="286"/>
    </row>
    <row r="63" spans="1:36" x14ac:dyDescent="0.25">
      <c r="A63" s="1"/>
      <c r="B63" s="25" t="str">
        <f t="shared" si="8"/>
        <v>Avoir des titulaires de polices</v>
      </c>
      <c r="C63" s="62"/>
      <c r="D63" s="62"/>
      <c r="E63" s="62"/>
      <c r="F63" s="62"/>
      <c r="G63" s="62"/>
      <c r="H63" s="62"/>
      <c r="I63" s="62"/>
      <c r="J63" s="62"/>
      <c r="K63" s="62"/>
      <c r="L63" s="63"/>
      <c r="N63" s="287" t="s">
        <v>229</v>
      </c>
      <c r="O63" s="288"/>
      <c r="P63" s="288"/>
      <c r="Q63" s="288"/>
      <c r="R63" s="288"/>
      <c r="S63" s="288"/>
      <c r="T63" s="288"/>
      <c r="U63" s="288"/>
      <c r="V63" s="288"/>
      <c r="W63" s="288"/>
      <c r="X63" s="289"/>
      <c r="Z63" s="287" t="s">
        <v>230</v>
      </c>
      <c r="AA63" s="288"/>
      <c r="AB63" s="288"/>
      <c r="AC63" s="288"/>
      <c r="AD63" s="288"/>
      <c r="AE63" s="288"/>
      <c r="AF63" s="288"/>
      <c r="AG63" s="288"/>
      <c r="AH63" s="288"/>
      <c r="AI63" s="288"/>
      <c r="AJ63" s="289"/>
    </row>
    <row r="64" spans="1:36" x14ac:dyDescent="0.25">
      <c r="A64" s="54" t="s">
        <v>231</v>
      </c>
      <c r="B64" s="41" t="str">
        <f t="shared" si="8"/>
        <v>Intérêt résiduel (sociétés non cotées en bourse)</v>
      </c>
      <c r="C64" s="548"/>
      <c r="D64" s="549"/>
      <c r="E64" s="549"/>
      <c r="F64" s="549"/>
      <c r="G64" s="549"/>
      <c r="H64" s="548"/>
      <c r="I64" s="549"/>
      <c r="J64" s="549"/>
      <c r="K64" s="549"/>
      <c r="L64" s="550"/>
      <c r="N64" s="290" t="s">
        <v>213</v>
      </c>
      <c r="O64" s="432"/>
      <c r="P64" s="316"/>
      <c r="Q64" s="316"/>
      <c r="R64" s="316"/>
      <c r="S64" s="316"/>
      <c r="T64" s="432"/>
      <c r="U64" s="316"/>
      <c r="V64" s="316"/>
      <c r="W64" s="316"/>
      <c r="X64" s="317"/>
      <c r="Z64" s="290" t="s">
        <v>214</v>
      </c>
      <c r="AA64" s="432"/>
      <c r="AB64" s="316"/>
      <c r="AC64" s="316"/>
      <c r="AD64" s="316"/>
      <c r="AE64" s="316"/>
      <c r="AF64" s="432"/>
      <c r="AG64" s="433"/>
      <c r="AH64" s="315"/>
      <c r="AI64" s="316"/>
      <c r="AJ64" s="317"/>
    </row>
    <row r="65" spans="1:36" x14ac:dyDescent="0.25">
      <c r="A65" s="54" t="s">
        <v>232</v>
      </c>
      <c r="B65" s="41" t="str">
        <f t="shared" si="8"/>
        <v>Compte avec participation</v>
      </c>
      <c r="C65" s="569"/>
      <c r="D65" s="570"/>
      <c r="E65" s="570"/>
      <c r="F65" s="570"/>
      <c r="G65" s="570"/>
      <c r="H65" s="569"/>
      <c r="I65" s="570"/>
      <c r="J65" s="570"/>
      <c r="K65" s="570"/>
      <c r="L65" s="571"/>
      <c r="N65" s="290" t="s">
        <v>233</v>
      </c>
      <c r="O65" s="412"/>
      <c r="P65" s="327"/>
      <c r="Q65" s="327"/>
      <c r="R65" s="327"/>
      <c r="S65" s="327"/>
      <c r="T65" s="412"/>
      <c r="U65" s="327"/>
      <c r="V65" s="327"/>
      <c r="W65" s="327"/>
      <c r="X65" s="328"/>
      <c r="Z65" s="290" t="s">
        <v>234</v>
      </c>
      <c r="AA65" s="412"/>
      <c r="AB65" s="327"/>
      <c r="AC65" s="327"/>
      <c r="AD65" s="327"/>
      <c r="AE65" s="327"/>
      <c r="AF65" s="412"/>
      <c r="AG65" s="454"/>
      <c r="AH65" s="326"/>
      <c r="AI65" s="327"/>
      <c r="AJ65" s="328"/>
    </row>
    <row r="66" spans="1:36" x14ac:dyDescent="0.25">
      <c r="A66" s="54" t="s">
        <v>235</v>
      </c>
      <c r="B66" s="24" t="str">
        <f t="shared" si="8"/>
        <v>Compte avec participation - Cumul des AÉRÉ (perte)</v>
      </c>
      <c r="C66" s="551"/>
      <c r="D66" s="552"/>
      <c r="E66" s="552"/>
      <c r="F66" s="552"/>
      <c r="G66" s="552"/>
      <c r="H66" s="551"/>
      <c r="I66" s="552"/>
      <c r="J66" s="552"/>
      <c r="K66" s="552"/>
      <c r="L66" s="553"/>
      <c r="N66" s="291" t="s">
        <v>236</v>
      </c>
      <c r="O66" s="436"/>
      <c r="P66" s="319"/>
      <c r="Q66" s="319"/>
      <c r="R66" s="319"/>
      <c r="S66" s="319"/>
      <c r="T66" s="436"/>
      <c r="U66" s="319"/>
      <c r="V66" s="319"/>
      <c r="W66" s="319"/>
      <c r="X66" s="320"/>
      <c r="Z66" s="291" t="s">
        <v>237</v>
      </c>
      <c r="AA66" s="436"/>
      <c r="AB66" s="319"/>
      <c r="AC66" s="319"/>
      <c r="AD66" s="319"/>
      <c r="AE66" s="319"/>
      <c r="AF66" s="436"/>
      <c r="AG66" s="437"/>
      <c r="AH66" s="318"/>
      <c r="AI66" s="319"/>
      <c r="AJ66" s="320"/>
    </row>
    <row r="67" spans="1:36" x14ac:dyDescent="0.25">
      <c r="A67" s="54" t="s">
        <v>238</v>
      </c>
      <c r="B67" s="24" t="str">
        <f t="shared" si="8"/>
        <v>Compte sans participation</v>
      </c>
      <c r="C67" s="551"/>
      <c r="D67" s="552"/>
      <c r="E67" s="552"/>
      <c r="F67" s="552"/>
      <c r="G67" s="552"/>
      <c r="H67" s="551"/>
      <c r="I67" s="552"/>
      <c r="J67" s="552"/>
      <c r="K67" s="552"/>
      <c r="L67" s="553"/>
      <c r="N67" s="291" t="s">
        <v>239</v>
      </c>
      <c r="O67" s="436"/>
      <c r="P67" s="319"/>
      <c r="Q67" s="319"/>
      <c r="R67" s="319"/>
      <c r="S67" s="319"/>
      <c r="T67" s="436"/>
      <c r="U67" s="319"/>
      <c r="V67" s="319"/>
      <c r="W67" s="319"/>
      <c r="X67" s="320"/>
      <c r="Z67" s="291" t="s">
        <v>240</v>
      </c>
      <c r="AA67" s="436"/>
      <c r="AB67" s="319"/>
      <c r="AC67" s="319"/>
      <c r="AD67" s="319"/>
      <c r="AE67" s="319"/>
      <c r="AF67" s="436"/>
      <c r="AG67" s="437"/>
      <c r="AH67" s="318"/>
      <c r="AI67" s="319"/>
      <c r="AJ67" s="320"/>
    </row>
    <row r="68" spans="1:36" x14ac:dyDescent="0.25">
      <c r="A68" s="54" t="s">
        <v>241</v>
      </c>
      <c r="B68" s="42" t="str">
        <f t="shared" si="8"/>
        <v>Compte sans participation - Cumul des AÉRÉ (perte)</v>
      </c>
      <c r="C68" s="551"/>
      <c r="D68" s="552"/>
      <c r="E68" s="552"/>
      <c r="F68" s="552"/>
      <c r="G68" s="552"/>
      <c r="H68" s="551"/>
      <c r="I68" s="552"/>
      <c r="J68" s="552"/>
      <c r="K68" s="552"/>
      <c r="L68" s="553"/>
      <c r="N68" s="292" t="s">
        <v>242</v>
      </c>
      <c r="O68" s="455"/>
      <c r="P68" s="364"/>
      <c r="Q68" s="364"/>
      <c r="R68" s="364"/>
      <c r="S68" s="364"/>
      <c r="T68" s="455"/>
      <c r="U68" s="364"/>
      <c r="V68" s="364"/>
      <c r="W68" s="364"/>
      <c r="X68" s="365"/>
      <c r="Z68" s="292" t="s">
        <v>243</v>
      </c>
      <c r="AA68" s="455"/>
      <c r="AB68" s="364"/>
      <c r="AC68" s="364"/>
      <c r="AD68" s="364"/>
      <c r="AE68" s="364"/>
      <c r="AF68" s="455"/>
      <c r="AG68" s="456"/>
      <c r="AH68" s="318"/>
      <c r="AI68" s="319"/>
      <c r="AJ68" s="320"/>
    </row>
    <row r="69" spans="1:36" x14ac:dyDescent="0.25">
      <c r="A69" s="54" t="s">
        <v>244</v>
      </c>
      <c r="B69" s="25" t="str">
        <f t="shared" si="8"/>
        <v>Total de l'avoir des titulaires de polices</v>
      </c>
      <c r="C69" s="572">
        <f>SUM(C64:C68)</f>
        <v>0</v>
      </c>
      <c r="D69" s="573">
        <f t="shared" ref="D69:L69" si="14">SUM(D64:D68)</f>
        <v>0</v>
      </c>
      <c r="E69" s="573">
        <f t="shared" si="14"/>
        <v>0</v>
      </c>
      <c r="F69" s="573">
        <f t="shared" si="14"/>
        <v>0</v>
      </c>
      <c r="G69" s="573">
        <f t="shared" si="14"/>
        <v>0</v>
      </c>
      <c r="H69" s="572">
        <f t="shared" si="14"/>
        <v>0</v>
      </c>
      <c r="I69" s="573">
        <f t="shared" si="14"/>
        <v>0</v>
      </c>
      <c r="J69" s="573">
        <f t="shared" si="14"/>
        <v>0</v>
      </c>
      <c r="K69" s="573">
        <f t="shared" si="14"/>
        <v>0</v>
      </c>
      <c r="L69" s="574">
        <f t="shared" si="14"/>
        <v>0</v>
      </c>
      <c r="N69" s="287" t="s">
        <v>245</v>
      </c>
      <c r="O69" s="343"/>
      <c r="P69" s="344"/>
      <c r="Q69" s="344"/>
      <c r="R69" s="344"/>
      <c r="S69" s="344"/>
      <c r="T69" s="343"/>
      <c r="U69" s="344"/>
      <c r="V69" s="344"/>
      <c r="W69" s="344"/>
      <c r="X69" s="345"/>
      <c r="Z69" s="287" t="s">
        <v>246</v>
      </c>
      <c r="AA69" s="343"/>
      <c r="AB69" s="344"/>
      <c r="AC69" s="344"/>
      <c r="AD69" s="344"/>
      <c r="AE69" s="344"/>
      <c r="AF69" s="343"/>
      <c r="AG69" s="344"/>
      <c r="AH69" s="346"/>
      <c r="AI69" s="346"/>
      <c r="AJ69" s="347"/>
    </row>
    <row r="70" spans="1:36" x14ac:dyDescent="0.25">
      <c r="A70" s="1"/>
      <c r="B70" s="25" t="str">
        <f t="shared" si="8"/>
        <v>Avoir des actionnaires</v>
      </c>
      <c r="C70" s="60"/>
      <c r="D70" s="60"/>
      <c r="E70" s="60"/>
      <c r="F70" s="60"/>
      <c r="G70" s="60"/>
      <c r="H70" s="60"/>
      <c r="I70" s="60"/>
      <c r="J70" s="60"/>
      <c r="K70" s="60"/>
      <c r="L70" s="61"/>
      <c r="N70" s="287" t="s">
        <v>247</v>
      </c>
      <c r="O70" s="282"/>
      <c r="P70" s="282"/>
      <c r="Q70" s="282"/>
      <c r="R70" s="282"/>
      <c r="S70" s="282"/>
      <c r="T70" s="282"/>
      <c r="U70" s="282"/>
      <c r="V70" s="282"/>
      <c r="W70" s="282"/>
      <c r="X70" s="283"/>
      <c r="Z70" s="287" t="s">
        <v>248</v>
      </c>
      <c r="AA70" s="282"/>
      <c r="AB70" s="282"/>
      <c r="AC70" s="282"/>
      <c r="AD70" s="282"/>
      <c r="AE70" s="282"/>
      <c r="AF70" s="282"/>
      <c r="AG70" s="282"/>
      <c r="AH70" s="282"/>
      <c r="AI70" s="282"/>
      <c r="AJ70" s="283"/>
    </row>
    <row r="71" spans="1:36" x14ac:dyDescent="0.25">
      <c r="A71" s="54" t="s">
        <v>249</v>
      </c>
      <c r="B71" s="41" t="str">
        <f t="shared" si="8"/>
        <v>Actions ordinaires</v>
      </c>
      <c r="C71" s="548"/>
      <c r="D71" s="549"/>
      <c r="E71" s="549"/>
      <c r="F71" s="549"/>
      <c r="G71" s="549"/>
      <c r="H71" s="548"/>
      <c r="I71" s="549"/>
      <c r="J71" s="549"/>
      <c r="K71" s="549"/>
      <c r="L71" s="550"/>
      <c r="N71" s="290" t="s">
        <v>250</v>
      </c>
      <c r="O71" s="432"/>
      <c r="P71" s="316"/>
      <c r="Q71" s="316"/>
      <c r="R71" s="316"/>
      <c r="S71" s="316"/>
      <c r="T71" s="432"/>
      <c r="U71" s="316"/>
      <c r="V71" s="316"/>
      <c r="W71" s="316"/>
      <c r="X71" s="317"/>
      <c r="Z71" s="290" t="s">
        <v>251</v>
      </c>
      <c r="AA71" s="432"/>
      <c r="AB71" s="316"/>
      <c r="AC71" s="316"/>
      <c r="AD71" s="316"/>
      <c r="AE71" s="316"/>
      <c r="AF71" s="432"/>
      <c r="AG71" s="433"/>
      <c r="AH71" s="315"/>
      <c r="AI71" s="316"/>
      <c r="AJ71" s="317"/>
    </row>
    <row r="72" spans="1:36" x14ac:dyDescent="0.25">
      <c r="A72" s="54" t="s">
        <v>252</v>
      </c>
      <c r="B72" s="41" t="str">
        <f t="shared" ref="B72:B81" si="15">IF(Lang,N72,Z72)</f>
        <v>Actions privilégiées</v>
      </c>
      <c r="C72" s="569"/>
      <c r="D72" s="570"/>
      <c r="E72" s="570"/>
      <c r="F72" s="570"/>
      <c r="G72" s="570"/>
      <c r="H72" s="569"/>
      <c r="I72" s="570"/>
      <c r="J72" s="570"/>
      <c r="K72" s="570"/>
      <c r="L72" s="571"/>
      <c r="N72" s="290" t="s">
        <v>253</v>
      </c>
      <c r="O72" s="412"/>
      <c r="P72" s="327"/>
      <c r="Q72" s="327"/>
      <c r="R72" s="327"/>
      <c r="S72" s="327"/>
      <c r="T72" s="412"/>
      <c r="U72" s="327"/>
      <c r="V72" s="327"/>
      <c r="W72" s="327"/>
      <c r="X72" s="328"/>
      <c r="Z72" s="290" t="s">
        <v>254</v>
      </c>
      <c r="AA72" s="412"/>
      <c r="AB72" s="327"/>
      <c r="AC72" s="327"/>
      <c r="AD72" s="327"/>
      <c r="AE72" s="327"/>
      <c r="AF72" s="412"/>
      <c r="AG72" s="454"/>
      <c r="AH72" s="326"/>
      <c r="AI72" s="327"/>
      <c r="AJ72" s="328"/>
    </row>
    <row r="73" spans="1:36" x14ac:dyDescent="0.25">
      <c r="A73" s="54" t="s">
        <v>255</v>
      </c>
      <c r="B73" s="24" t="str">
        <f t="shared" si="15"/>
        <v>Surplus d'apport</v>
      </c>
      <c r="C73" s="551"/>
      <c r="D73" s="552"/>
      <c r="E73" s="552"/>
      <c r="F73" s="552"/>
      <c r="G73" s="552"/>
      <c r="H73" s="551"/>
      <c r="I73" s="552"/>
      <c r="J73" s="552"/>
      <c r="K73" s="552"/>
      <c r="L73" s="553"/>
      <c r="N73" s="291" t="s">
        <v>256</v>
      </c>
      <c r="O73" s="436"/>
      <c r="P73" s="319"/>
      <c r="Q73" s="319"/>
      <c r="R73" s="319"/>
      <c r="S73" s="319"/>
      <c r="T73" s="436"/>
      <c r="U73" s="319"/>
      <c r="V73" s="319"/>
      <c r="W73" s="319"/>
      <c r="X73" s="320"/>
      <c r="Z73" s="291" t="s">
        <v>257</v>
      </c>
      <c r="AA73" s="436"/>
      <c r="AB73" s="319"/>
      <c r="AC73" s="319"/>
      <c r="AD73" s="319"/>
      <c r="AE73" s="319"/>
      <c r="AF73" s="436"/>
      <c r="AG73" s="437"/>
      <c r="AH73" s="318"/>
      <c r="AI73" s="319"/>
      <c r="AJ73" s="320"/>
    </row>
    <row r="74" spans="1:36" x14ac:dyDescent="0.25">
      <c r="A74" s="54" t="s">
        <v>258</v>
      </c>
      <c r="B74" s="24" t="str">
        <f t="shared" si="15"/>
        <v>Autres éléments de capital</v>
      </c>
      <c r="C74" s="551"/>
      <c r="D74" s="552"/>
      <c r="E74" s="552"/>
      <c r="F74" s="552"/>
      <c r="G74" s="552"/>
      <c r="H74" s="551"/>
      <c r="I74" s="552"/>
      <c r="J74" s="552"/>
      <c r="K74" s="552"/>
      <c r="L74" s="553"/>
      <c r="N74" s="291" t="s">
        <v>259</v>
      </c>
      <c r="O74" s="436"/>
      <c r="P74" s="319"/>
      <c r="Q74" s="319"/>
      <c r="R74" s="319"/>
      <c r="S74" s="319"/>
      <c r="T74" s="436"/>
      <c r="U74" s="319"/>
      <c r="V74" s="319"/>
      <c r="W74" s="319"/>
      <c r="X74" s="320"/>
      <c r="Z74" s="291" t="s">
        <v>260</v>
      </c>
      <c r="AA74" s="436"/>
      <c r="AB74" s="319"/>
      <c r="AC74" s="319"/>
      <c r="AD74" s="319"/>
      <c r="AE74" s="319"/>
      <c r="AF74" s="436"/>
      <c r="AG74" s="437"/>
      <c r="AH74" s="318"/>
      <c r="AI74" s="319"/>
      <c r="AJ74" s="320"/>
    </row>
    <row r="75" spans="1:36" x14ac:dyDescent="0.25">
      <c r="A75" s="54" t="s">
        <v>261</v>
      </c>
      <c r="B75" s="24" t="str">
        <f t="shared" si="15"/>
        <v>Bénéfices non répartis</v>
      </c>
      <c r="C75" s="551"/>
      <c r="D75" s="552"/>
      <c r="E75" s="552"/>
      <c r="F75" s="552"/>
      <c r="G75" s="552"/>
      <c r="H75" s="551"/>
      <c r="I75" s="552"/>
      <c r="J75" s="552"/>
      <c r="K75" s="552"/>
      <c r="L75" s="553"/>
      <c r="N75" s="291" t="s">
        <v>262</v>
      </c>
      <c r="O75" s="436"/>
      <c r="P75" s="319"/>
      <c r="Q75" s="319"/>
      <c r="R75" s="319"/>
      <c r="S75" s="319"/>
      <c r="T75" s="436"/>
      <c r="U75" s="319"/>
      <c r="V75" s="319"/>
      <c r="W75" s="319"/>
      <c r="X75" s="320"/>
      <c r="Z75" s="291" t="s">
        <v>263</v>
      </c>
      <c r="AA75" s="436"/>
      <c r="AB75" s="319"/>
      <c r="AC75" s="319"/>
      <c r="AD75" s="319"/>
      <c r="AE75" s="319"/>
      <c r="AF75" s="436"/>
      <c r="AG75" s="437"/>
      <c r="AH75" s="318"/>
      <c r="AI75" s="319"/>
      <c r="AJ75" s="320"/>
    </row>
    <row r="76" spans="1:36" x14ac:dyDescent="0.25">
      <c r="A76" s="54" t="s">
        <v>264</v>
      </c>
      <c r="B76" s="24" t="str">
        <f t="shared" si="15"/>
        <v>Risque nucléaire et autres réserves</v>
      </c>
      <c r="C76" s="551"/>
      <c r="D76" s="552"/>
      <c r="E76" s="552"/>
      <c r="F76" s="552"/>
      <c r="G76" s="552"/>
      <c r="H76" s="551"/>
      <c r="I76" s="552"/>
      <c r="J76" s="552"/>
      <c r="K76" s="552"/>
      <c r="L76" s="553"/>
      <c r="N76" s="291" t="s">
        <v>265</v>
      </c>
      <c r="O76" s="436"/>
      <c r="P76" s="319"/>
      <c r="Q76" s="319"/>
      <c r="R76" s="319"/>
      <c r="S76" s="319"/>
      <c r="T76" s="436"/>
      <c r="U76" s="319"/>
      <c r="V76" s="319"/>
      <c r="W76" s="319"/>
      <c r="X76" s="320"/>
      <c r="Z76" s="291" t="s">
        <v>266</v>
      </c>
      <c r="AA76" s="436"/>
      <c r="AB76" s="319"/>
      <c r="AC76" s="319"/>
      <c r="AD76" s="319"/>
      <c r="AE76" s="319"/>
      <c r="AF76" s="436"/>
      <c r="AG76" s="437"/>
      <c r="AH76" s="318"/>
      <c r="AI76" s="319"/>
      <c r="AJ76" s="320"/>
    </row>
    <row r="77" spans="1:36" x14ac:dyDescent="0.25">
      <c r="A77" s="54" t="s">
        <v>267</v>
      </c>
      <c r="B77" s="24" t="str">
        <f t="shared" si="15"/>
        <v>Cumul des AÉRÉ (perte)</v>
      </c>
      <c r="C77" s="551"/>
      <c r="D77" s="552"/>
      <c r="E77" s="552"/>
      <c r="F77" s="552"/>
      <c r="G77" s="552"/>
      <c r="H77" s="551"/>
      <c r="I77" s="552"/>
      <c r="J77" s="552"/>
      <c r="K77" s="552"/>
      <c r="L77" s="553"/>
      <c r="N77" s="291" t="s">
        <v>268</v>
      </c>
      <c r="O77" s="455"/>
      <c r="P77" s="364"/>
      <c r="Q77" s="364"/>
      <c r="R77" s="364"/>
      <c r="S77" s="364"/>
      <c r="T77" s="455"/>
      <c r="U77" s="364"/>
      <c r="V77" s="364"/>
      <c r="W77" s="364"/>
      <c r="X77" s="365"/>
      <c r="Z77" s="291" t="s">
        <v>269</v>
      </c>
      <c r="AA77" s="455"/>
      <c r="AB77" s="364"/>
      <c r="AC77" s="364"/>
      <c r="AD77" s="364"/>
      <c r="AE77" s="364"/>
      <c r="AF77" s="455"/>
      <c r="AG77" s="456"/>
      <c r="AH77" s="318"/>
      <c r="AI77" s="319"/>
      <c r="AJ77" s="320"/>
    </row>
    <row r="78" spans="1:36" x14ac:dyDescent="0.25">
      <c r="A78" s="54" t="s">
        <v>270</v>
      </c>
      <c r="B78" s="25" t="str">
        <f t="shared" si="15"/>
        <v>Total de l'avoir des actionnaires</v>
      </c>
      <c r="C78" s="575">
        <f t="shared" ref="C78:L78" si="16">SUM(C71:C77)</f>
        <v>0</v>
      </c>
      <c r="D78" s="576">
        <f t="shared" si="16"/>
        <v>0</v>
      </c>
      <c r="E78" s="576">
        <f t="shared" si="16"/>
        <v>0</v>
      </c>
      <c r="F78" s="576">
        <f t="shared" si="16"/>
        <v>0</v>
      </c>
      <c r="G78" s="576">
        <f t="shared" si="16"/>
        <v>0</v>
      </c>
      <c r="H78" s="575">
        <f t="shared" si="16"/>
        <v>0</v>
      </c>
      <c r="I78" s="576">
        <f t="shared" si="16"/>
        <v>0</v>
      </c>
      <c r="J78" s="576">
        <f t="shared" si="16"/>
        <v>0</v>
      </c>
      <c r="K78" s="576">
        <f t="shared" si="16"/>
        <v>0</v>
      </c>
      <c r="L78" s="577">
        <f t="shared" si="16"/>
        <v>0</v>
      </c>
      <c r="N78" s="287" t="s">
        <v>271</v>
      </c>
      <c r="O78" s="348"/>
      <c r="P78" s="349"/>
      <c r="Q78" s="349"/>
      <c r="R78" s="349"/>
      <c r="S78" s="349"/>
      <c r="T78" s="348"/>
      <c r="U78" s="349"/>
      <c r="V78" s="349"/>
      <c r="W78" s="349"/>
      <c r="X78" s="350"/>
      <c r="Z78" s="287" t="s">
        <v>272</v>
      </c>
      <c r="AA78" s="348"/>
      <c r="AB78" s="349"/>
      <c r="AC78" s="349"/>
      <c r="AD78" s="349"/>
      <c r="AE78" s="349"/>
      <c r="AF78" s="348"/>
      <c r="AG78" s="349"/>
      <c r="AH78" s="351"/>
      <c r="AI78" s="351"/>
      <c r="AJ78" s="352"/>
    </row>
    <row r="79" spans="1:36" ht="14.4" thickBot="1" x14ac:dyDescent="0.3">
      <c r="A79" s="54" t="s">
        <v>273</v>
      </c>
      <c r="B79" s="84" t="str">
        <f t="shared" si="15"/>
        <v>Participations sans contrôle</v>
      </c>
      <c r="C79" s="578"/>
      <c r="D79" s="579"/>
      <c r="E79" s="579"/>
      <c r="F79" s="579"/>
      <c r="G79" s="579"/>
      <c r="H79" s="578"/>
      <c r="I79" s="579"/>
      <c r="J79" s="579"/>
      <c r="K79" s="579"/>
      <c r="L79" s="580"/>
      <c r="N79" s="293" t="s">
        <v>274</v>
      </c>
      <c r="O79" s="353"/>
      <c r="P79" s="354"/>
      <c r="Q79" s="354"/>
      <c r="R79" s="354"/>
      <c r="S79" s="354"/>
      <c r="T79" s="353"/>
      <c r="U79" s="354"/>
      <c r="V79" s="354"/>
      <c r="W79" s="354"/>
      <c r="X79" s="355"/>
      <c r="Z79" s="293" t="s">
        <v>275</v>
      </c>
      <c r="AA79" s="353"/>
      <c r="AB79" s="354"/>
      <c r="AC79" s="354"/>
      <c r="AD79" s="354"/>
      <c r="AE79" s="354"/>
      <c r="AF79" s="353"/>
      <c r="AG79" s="354"/>
      <c r="AH79" s="354"/>
      <c r="AI79" s="354"/>
      <c r="AJ79" s="355"/>
    </row>
    <row r="80" spans="1:36" ht="66.599999999999994" customHeight="1" thickBot="1" x14ac:dyDescent="0.3">
      <c r="A80" s="54" t="s">
        <v>276</v>
      </c>
      <c r="B80" s="182" t="str">
        <f t="shared" si="15"/>
        <v>TOTAL DES CAPITAUX PROPRES
(ASSUREURS CANADIENS/QUÉBÉCOIS)
OU 
TOTAL : FONDS DU SIÈGE SOCIAL, RÉSERVES ET CAÉRÉ
(ASSUREURS ÉTRANGERS)</v>
      </c>
      <c r="C80" s="581"/>
      <c r="D80" s="582"/>
      <c r="E80" s="582"/>
      <c r="F80" s="582"/>
      <c r="G80" s="582"/>
      <c r="H80" s="581"/>
      <c r="I80" s="582"/>
      <c r="J80" s="582"/>
      <c r="K80" s="582"/>
      <c r="L80" s="583"/>
      <c r="N80" s="294" t="s">
        <v>277</v>
      </c>
      <c r="O80" s="356"/>
      <c r="P80" s="357"/>
      <c r="Q80" s="357"/>
      <c r="R80" s="357"/>
      <c r="S80" s="357"/>
      <c r="T80" s="356"/>
      <c r="U80" s="357"/>
      <c r="V80" s="357"/>
      <c r="W80" s="357"/>
      <c r="X80" s="358"/>
      <c r="Z80" s="294" t="s">
        <v>278</v>
      </c>
      <c r="AA80" s="356"/>
      <c r="AB80" s="357"/>
      <c r="AC80" s="357"/>
      <c r="AD80" s="357"/>
      <c r="AE80" s="357"/>
      <c r="AF80" s="356"/>
      <c r="AG80" s="357"/>
      <c r="AH80" s="357"/>
      <c r="AI80" s="357"/>
      <c r="AJ80" s="358"/>
    </row>
    <row r="81" spans="1:36" ht="75" customHeight="1" thickBot="1" x14ac:dyDescent="0.3">
      <c r="A81" s="54" t="s">
        <v>279</v>
      </c>
      <c r="B81" s="182" t="str">
        <f t="shared" si="15"/>
        <v>TOTAL DU PASSIF ET DES CAPITAUX PROPRES 
(ASSUREURS CANADIENS/QUÉBÉCOIS)
OU
TOTAL : PASSIF, CAPITAUX PRORPES, FONDS DU SIÈGE SOCIAL, RÉSERVES ET CAÉRÉ 
(ASSUREURS ÉTRANGER)</v>
      </c>
      <c r="C81" s="554">
        <f t="shared" ref="C81:L81" si="17">C61+C80</f>
        <v>0</v>
      </c>
      <c r="D81" s="555">
        <f t="shared" si="17"/>
        <v>0</v>
      </c>
      <c r="E81" s="555">
        <f t="shared" si="17"/>
        <v>0</v>
      </c>
      <c r="F81" s="555">
        <f t="shared" si="17"/>
        <v>0</v>
      </c>
      <c r="G81" s="555">
        <f t="shared" si="17"/>
        <v>0</v>
      </c>
      <c r="H81" s="554">
        <f t="shared" si="17"/>
        <v>0</v>
      </c>
      <c r="I81" s="555">
        <f t="shared" si="17"/>
        <v>0</v>
      </c>
      <c r="J81" s="555">
        <f t="shared" si="17"/>
        <v>0</v>
      </c>
      <c r="K81" s="555">
        <f t="shared" si="17"/>
        <v>0</v>
      </c>
      <c r="L81" s="556">
        <f t="shared" si="17"/>
        <v>0</v>
      </c>
      <c r="N81" s="294" t="s">
        <v>280</v>
      </c>
      <c r="O81" s="359"/>
      <c r="P81" s="324"/>
      <c r="Q81" s="324"/>
      <c r="R81" s="324"/>
      <c r="S81" s="324"/>
      <c r="T81" s="359"/>
      <c r="U81" s="324"/>
      <c r="V81" s="324"/>
      <c r="W81" s="324"/>
      <c r="X81" s="325"/>
      <c r="Z81" s="294" t="s">
        <v>281</v>
      </c>
      <c r="AA81" s="359"/>
      <c r="AB81" s="324"/>
      <c r="AC81" s="324"/>
      <c r="AD81" s="324"/>
      <c r="AE81" s="324"/>
      <c r="AF81" s="359"/>
      <c r="AG81" s="324"/>
      <c r="AH81" s="324"/>
      <c r="AI81" s="324"/>
      <c r="AJ81" s="325"/>
    </row>
    <row r="82" spans="1:36" ht="14.4" thickBot="1" x14ac:dyDescent="0.3">
      <c r="B82" s="83"/>
      <c r="C82" s="27"/>
      <c r="D82" s="27"/>
      <c r="E82" s="27"/>
      <c r="F82" s="27"/>
      <c r="G82" s="27"/>
      <c r="H82" s="27"/>
      <c r="I82" s="27"/>
      <c r="J82" s="27"/>
      <c r="K82" s="27"/>
      <c r="L82" s="27"/>
      <c r="N82" s="309"/>
      <c r="O82" s="296"/>
      <c r="P82" s="296"/>
      <c r="Q82" s="296"/>
      <c r="R82" s="296"/>
      <c r="S82" s="296"/>
      <c r="T82" s="296"/>
      <c r="U82" s="296"/>
      <c r="V82" s="296"/>
      <c r="W82" s="296"/>
      <c r="X82" s="296"/>
      <c r="Z82" s="309"/>
      <c r="AA82" s="296"/>
      <c r="AB82" s="296"/>
      <c r="AC82" s="296"/>
      <c r="AD82" s="296"/>
      <c r="AE82" s="296"/>
      <c r="AF82" s="296"/>
      <c r="AG82" s="296"/>
      <c r="AH82" s="296"/>
      <c r="AI82" s="296"/>
      <c r="AJ82" s="296"/>
    </row>
    <row r="83" spans="1:36" ht="26.4" x14ac:dyDescent="0.25">
      <c r="B83" s="103" t="str">
        <f>IF(Lang,N83,Z83)</f>
        <v>Mouvements des capitaux propres (1)
(en milliers de dollars)</v>
      </c>
      <c r="C83" s="34">
        <f t="shared" ref="C83:L83" si="18">+C6</f>
        <v>2025</v>
      </c>
      <c r="D83" s="35">
        <f t="shared" si="18"/>
        <v>2026</v>
      </c>
      <c r="E83" s="35">
        <f t="shared" si="18"/>
        <v>2027</v>
      </c>
      <c r="F83" s="35">
        <f t="shared" si="18"/>
        <v>2028</v>
      </c>
      <c r="G83" s="36">
        <f t="shared" si="18"/>
        <v>2029</v>
      </c>
      <c r="H83" s="40">
        <f t="shared" si="18"/>
        <v>2030</v>
      </c>
      <c r="I83" s="35">
        <f t="shared" si="18"/>
        <v>2031</v>
      </c>
      <c r="J83" s="35">
        <f t="shared" si="18"/>
        <v>2032</v>
      </c>
      <c r="K83" s="35">
        <f t="shared" si="18"/>
        <v>2033</v>
      </c>
      <c r="L83" s="36">
        <f t="shared" si="18"/>
        <v>2034</v>
      </c>
      <c r="N83" s="297" t="s">
        <v>282</v>
      </c>
      <c r="O83" s="34">
        <f t="shared" ref="O83:X83" si="19">+O6</f>
        <v>2024</v>
      </c>
      <c r="P83" s="35">
        <f t="shared" si="19"/>
        <v>2025</v>
      </c>
      <c r="Q83" s="35">
        <f t="shared" si="19"/>
        <v>2026</v>
      </c>
      <c r="R83" s="35">
        <f t="shared" si="19"/>
        <v>2027</v>
      </c>
      <c r="S83" s="36">
        <f t="shared" si="19"/>
        <v>2028</v>
      </c>
      <c r="T83" s="40">
        <f t="shared" si="19"/>
        <v>2029</v>
      </c>
      <c r="U83" s="35">
        <f t="shared" si="19"/>
        <v>2030</v>
      </c>
      <c r="V83" s="35">
        <f t="shared" si="19"/>
        <v>2031</v>
      </c>
      <c r="W83" s="35">
        <f t="shared" si="19"/>
        <v>2032</v>
      </c>
      <c r="X83" s="36">
        <f t="shared" si="19"/>
        <v>2033</v>
      </c>
      <c r="Z83" s="297" t="s">
        <v>283</v>
      </c>
      <c r="AA83" s="34">
        <f t="shared" ref="AA83:AJ83" si="20">+AA6</f>
        <v>2024</v>
      </c>
      <c r="AB83" s="35">
        <f t="shared" si="20"/>
        <v>2025</v>
      </c>
      <c r="AC83" s="35">
        <f t="shared" si="20"/>
        <v>2026</v>
      </c>
      <c r="AD83" s="35">
        <f t="shared" si="20"/>
        <v>2027</v>
      </c>
      <c r="AE83" s="36">
        <f t="shared" si="20"/>
        <v>2028</v>
      </c>
      <c r="AF83" s="40">
        <f t="shared" si="20"/>
        <v>2029</v>
      </c>
      <c r="AG83" s="35">
        <f t="shared" si="20"/>
        <v>2030</v>
      </c>
      <c r="AH83" s="35">
        <f t="shared" si="20"/>
        <v>2031</v>
      </c>
      <c r="AI83" s="35">
        <f t="shared" si="20"/>
        <v>2032</v>
      </c>
      <c r="AJ83" s="36">
        <f t="shared" si="20"/>
        <v>2033</v>
      </c>
    </row>
    <row r="84" spans="1:36" ht="9" customHeight="1" thickBot="1" x14ac:dyDescent="0.3">
      <c r="B84" s="11"/>
      <c r="C84" s="12" t="s">
        <v>62</v>
      </c>
      <c r="D84" s="13" t="s">
        <v>63</v>
      </c>
      <c r="E84" s="13" t="s">
        <v>64</v>
      </c>
      <c r="F84" s="13" t="s">
        <v>65</v>
      </c>
      <c r="G84" s="14" t="s">
        <v>66</v>
      </c>
      <c r="H84" s="80" t="s">
        <v>67</v>
      </c>
      <c r="I84" s="81" t="s">
        <v>68</v>
      </c>
      <c r="J84" s="81" t="s">
        <v>69</v>
      </c>
      <c r="K84" s="81" t="s">
        <v>70</v>
      </c>
      <c r="L84" s="82" t="s">
        <v>71</v>
      </c>
      <c r="N84" s="271"/>
      <c r="O84" s="298" t="s">
        <v>62</v>
      </c>
      <c r="P84" s="299" t="s">
        <v>63</v>
      </c>
      <c r="Q84" s="299" t="s">
        <v>64</v>
      </c>
      <c r="R84" s="299" t="s">
        <v>65</v>
      </c>
      <c r="S84" s="300" t="s">
        <v>66</v>
      </c>
      <c r="T84" s="301" t="s">
        <v>67</v>
      </c>
      <c r="U84" s="302" t="s">
        <v>68</v>
      </c>
      <c r="V84" s="302" t="s">
        <v>69</v>
      </c>
      <c r="W84" s="302" t="s">
        <v>70</v>
      </c>
      <c r="X84" s="303" t="s">
        <v>71</v>
      </c>
      <c r="Z84" s="271"/>
      <c r="AA84" s="298" t="s">
        <v>62</v>
      </c>
      <c r="AB84" s="299" t="s">
        <v>63</v>
      </c>
      <c r="AC84" s="299" t="s">
        <v>64</v>
      </c>
      <c r="AD84" s="299" t="s">
        <v>65</v>
      </c>
      <c r="AE84" s="300" t="s">
        <v>66</v>
      </c>
      <c r="AF84" s="301" t="s">
        <v>67</v>
      </c>
      <c r="AG84" s="302" t="s">
        <v>68</v>
      </c>
      <c r="AH84" s="302" t="s">
        <v>69</v>
      </c>
      <c r="AI84" s="302" t="s">
        <v>70</v>
      </c>
      <c r="AJ84" s="303" t="s">
        <v>71</v>
      </c>
    </row>
    <row r="85" spans="1:36" x14ac:dyDescent="0.25">
      <c r="A85" s="54" t="s">
        <v>284</v>
      </c>
      <c r="B85" s="145" t="str">
        <f t="shared" ref="B85:B90" si="21">IF(Lang,N85,Z85)</f>
        <v>Dividendes payés aux actionnaires (2)</v>
      </c>
      <c r="C85" s="584"/>
      <c r="D85" s="585"/>
      <c r="E85" s="585"/>
      <c r="F85" s="585"/>
      <c r="G85" s="585"/>
      <c r="H85" s="584"/>
      <c r="I85" s="585"/>
      <c r="J85" s="585"/>
      <c r="K85" s="585"/>
      <c r="L85" s="586"/>
      <c r="N85" s="304" t="s">
        <v>285</v>
      </c>
      <c r="O85" s="457"/>
      <c r="P85" s="458"/>
      <c r="Q85" s="458"/>
      <c r="R85" s="458"/>
      <c r="S85" s="458"/>
      <c r="T85" s="457"/>
      <c r="U85" s="458"/>
      <c r="V85" s="458"/>
      <c r="W85" s="458"/>
      <c r="X85" s="459"/>
      <c r="Z85" s="304" t="s">
        <v>286</v>
      </c>
      <c r="AA85" s="457"/>
      <c r="AB85" s="458"/>
      <c r="AC85" s="458"/>
      <c r="AD85" s="458"/>
      <c r="AE85" s="458"/>
      <c r="AF85" s="457"/>
      <c r="AG85" s="460"/>
      <c r="AH85" s="360"/>
      <c r="AI85" s="361"/>
      <c r="AJ85" s="362"/>
    </row>
    <row r="86" spans="1:36" x14ac:dyDescent="0.25">
      <c r="A86" s="54" t="s">
        <v>287</v>
      </c>
      <c r="B86" s="108" t="str">
        <f t="shared" si="21"/>
        <v>Injections de capitaux (2)</v>
      </c>
      <c r="C86" s="587"/>
      <c r="D86" s="588"/>
      <c r="E86" s="588"/>
      <c r="F86" s="588"/>
      <c r="G86" s="588"/>
      <c r="H86" s="587"/>
      <c r="I86" s="588"/>
      <c r="J86" s="588"/>
      <c r="K86" s="588"/>
      <c r="L86" s="589"/>
      <c r="N86" s="305" t="s">
        <v>288</v>
      </c>
      <c r="O86" s="461"/>
      <c r="P86" s="462"/>
      <c r="Q86" s="462"/>
      <c r="R86" s="462"/>
      <c r="S86" s="462"/>
      <c r="T86" s="461"/>
      <c r="U86" s="462"/>
      <c r="V86" s="462"/>
      <c r="W86" s="462"/>
      <c r="X86" s="463"/>
      <c r="Z86" s="305" t="s">
        <v>289</v>
      </c>
      <c r="AA86" s="461"/>
      <c r="AB86" s="462"/>
      <c r="AC86" s="462"/>
      <c r="AD86" s="462"/>
      <c r="AE86" s="462"/>
      <c r="AF86" s="461"/>
      <c r="AG86" s="464"/>
      <c r="AH86" s="326"/>
      <c r="AI86" s="327"/>
      <c r="AJ86" s="328"/>
    </row>
    <row r="87" spans="1:36" x14ac:dyDescent="0.25">
      <c r="A87" s="54" t="s">
        <v>290</v>
      </c>
      <c r="B87" s="144" t="str">
        <f t="shared" si="21"/>
        <v>Sorties de capitaux (2)</v>
      </c>
      <c r="C87" s="551"/>
      <c r="D87" s="552"/>
      <c r="E87" s="552"/>
      <c r="F87" s="552"/>
      <c r="G87" s="552"/>
      <c r="H87" s="551"/>
      <c r="I87" s="552"/>
      <c r="J87" s="552"/>
      <c r="K87" s="552"/>
      <c r="L87" s="553"/>
      <c r="N87" s="306" t="s">
        <v>291</v>
      </c>
      <c r="O87" s="436"/>
      <c r="P87" s="319"/>
      <c r="Q87" s="319"/>
      <c r="R87" s="319"/>
      <c r="S87" s="319"/>
      <c r="T87" s="436"/>
      <c r="U87" s="319"/>
      <c r="V87" s="319"/>
      <c r="W87" s="319"/>
      <c r="X87" s="320"/>
      <c r="Z87" s="306" t="s">
        <v>292</v>
      </c>
      <c r="AA87" s="436"/>
      <c r="AB87" s="319"/>
      <c r="AC87" s="319"/>
      <c r="AD87" s="319"/>
      <c r="AE87" s="319"/>
      <c r="AF87" s="436"/>
      <c r="AG87" s="437"/>
      <c r="AH87" s="363"/>
      <c r="AI87" s="364"/>
      <c r="AJ87" s="365"/>
    </row>
    <row r="88" spans="1:36" ht="14.4" thickBot="1" x14ac:dyDescent="0.3">
      <c r="A88" s="54">
        <v>740</v>
      </c>
      <c r="B88" s="146" t="str">
        <f t="shared" si="21"/>
        <v>Mouvement des capitaux propres</v>
      </c>
      <c r="C88" s="590">
        <f>C86-C87-C85</f>
        <v>0</v>
      </c>
      <c r="D88" s="591">
        <f t="shared" ref="D88:L88" si="22">D86-D87-D85</f>
        <v>0</v>
      </c>
      <c r="E88" s="591">
        <f t="shared" si="22"/>
        <v>0</v>
      </c>
      <c r="F88" s="591">
        <f t="shared" si="22"/>
        <v>0</v>
      </c>
      <c r="G88" s="591">
        <f t="shared" si="22"/>
        <v>0</v>
      </c>
      <c r="H88" s="590">
        <f t="shared" si="22"/>
        <v>0</v>
      </c>
      <c r="I88" s="591">
        <f t="shared" si="22"/>
        <v>0</v>
      </c>
      <c r="J88" s="591">
        <f t="shared" si="22"/>
        <v>0</v>
      </c>
      <c r="K88" s="591">
        <f t="shared" si="22"/>
        <v>0</v>
      </c>
      <c r="L88" s="592">
        <f t="shared" si="22"/>
        <v>0</v>
      </c>
      <c r="N88" s="307" t="s">
        <v>293</v>
      </c>
      <c r="O88" s="450"/>
      <c r="P88" s="451"/>
      <c r="Q88" s="451"/>
      <c r="R88" s="451"/>
      <c r="S88" s="451"/>
      <c r="T88" s="450"/>
      <c r="U88" s="451"/>
      <c r="V88" s="451"/>
      <c r="W88" s="451"/>
      <c r="X88" s="452"/>
      <c r="Z88" s="307" t="s">
        <v>294</v>
      </c>
      <c r="AA88" s="450"/>
      <c r="AB88" s="451"/>
      <c r="AC88" s="451"/>
      <c r="AD88" s="451"/>
      <c r="AE88" s="451"/>
      <c r="AF88" s="450"/>
      <c r="AG88" s="453"/>
      <c r="AH88" s="366"/>
      <c r="AI88" s="367"/>
      <c r="AJ88" s="368"/>
    </row>
    <row r="89" spans="1:36" x14ac:dyDescent="0.25">
      <c r="B89" s="28" t="str">
        <f t="shared" si="21"/>
        <v>(1) Ces montants sont déjà considérés dans les capitaux propres présentés dans le tableau précédent et dans les ratios ESCAP/TSAV présentés aux onglets "CAP_scn#" du présent fichier Excel.</v>
      </c>
      <c r="C89" s="27"/>
      <c r="D89" s="27"/>
      <c r="E89" s="27"/>
      <c r="F89" s="27"/>
      <c r="G89" s="27"/>
      <c r="H89" s="27"/>
      <c r="I89" s="27"/>
      <c r="J89" s="27"/>
      <c r="K89" s="27"/>
      <c r="L89" s="27"/>
      <c r="N89" s="308" t="s">
        <v>295</v>
      </c>
      <c r="O89" s="296"/>
      <c r="P89" s="296"/>
      <c r="Q89" s="296"/>
      <c r="R89" s="296"/>
      <c r="S89" s="296"/>
      <c r="T89" s="296"/>
      <c r="U89" s="296"/>
      <c r="V89" s="296"/>
      <c r="W89" s="296"/>
      <c r="X89" s="296"/>
      <c r="Z89" s="308" t="s">
        <v>296</v>
      </c>
      <c r="AA89" s="296"/>
      <c r="AB89" s="296"/>
      <c r="AC89" s="296"/>
      <c r="AD89" s="296"/>
      <c r="AE89" s="296"/>
      <c r="AF89" s="296"/>
      <c r="AG89" s="296"/>
      <c r="AH89" s="296"/>
      <c r="AI89" s="296"/>
      <c r="AJ89" s="296"/>
    </row>
    <row r="90" spans="1:36" x14ac:dyDescent="0.25">
      <c r="B90" s="183" t="str">
        <f t="shared" si="21"/>
        <v>(2) Ces montants doivent être inscrits en positif et doivent être inscrits à zéro s'ils sont nuls ou ne s'appliquent pas. Les sorties de capitaux excluent les dividendes aux actionnaires.</v>
      </c>
      <c r="C90" s="27"/>
      <c r="D90" s="27"/>
      <c r="E90" s="27"/>
      <c r="F90" s="27"/>
      <c r="G90" s="27"/>
      <c r="H90" s="27"/>
      <c r="I90" s="27"/>
      <c r="J90" s="27"/>
      <c r="K90" s="27"/>
      <c r="L90" s="27"/>
      <c r="N90" s="309" t="s">
        <v>297</v>
      </c>
      <c r="O90" s="296"/>
      <c r="P90" s="296"/>
      <c r="Q90" s="296"/>
      <c r="R90" s="296"/>
      <c r="S90" s="296"/>
      <c r="T90" s="296"/>
      <c r="U90" s="296"/>
      <c r="V90" s="296"/>
      <c r="W90" s="296"/>
      <c r="X90" s="296"/>
      <c r="Z90" s="309" t="s">
        <v>298</v>
      </c>
      <c r="AA90" s="296"/>
      <c r="AB90" s="296"/>
      <c r="AC90" s="296"/>
      <c r="AD90" s="296"/>
      <c r="AE90" s="296"/>
      <c r="AF90" s="296"/>
      <c r="AG90" s="296"/>
      <c r="AH90" s="296"/>
      <c r="AI90" s="296"/>
      <c r="AJ90" s="296"/>
    </row>
    <row r="91" spans="1:36" ht="14.4" thickBot="1" x14ac:dyDescent="0.3">
      <c r="B91" s="28"/>
      <c r="C91" s="27"/>
      <c r="D91" s="27"/>
      <c r="E91" s="27"/>
      <c r="F91" s="27"/>
      <c r="G91" s="27"/>
      <c r="H91" s="27"/>
      <c r="I91" s="27"/>
      <c r="J91" s="27"/>
      <c r="K91" s="27"/>
      <c r="L91" s="27"/>
      <c r="N91" s="308"/>
      <c r="O91" s="296"/>
      <c r="P91" s="296"/>
      <c r="Q91" s="296"/>
      <c r="R91" s="296"/>
      <c r="S91" s="296"/>
      <c r="T91" s="296"/>
      <c r="U91" s="296"/>
      <c r="V91" s="296"/>
      <c r="W91" s="296"/>
      <c r="X91" s="296"/>
      <c r="Z91" s="308"/>
      <c r="AA91" s="296"/>
      <c r="AB91" s="296"/>
      <c r="AC91" s="296"/>
      <c r="AD91" s="296"/>
      <c r="AE91" s="296"/>
      <c r="AF91" s="296"/>
      <c r="AG91" s="296"/>
      <c r="AH91" s="296"/>
      <c r="AI91" s="296"/>
      <c r="AJ91" s="296"/>
    </row>
    <row r="92" spans="1:36" ht="38.4" x14ac:dyDescent="0.25">
      <c r="B92" s="103" t="str">
        <f>IF(Lang,N92,Z92)</f>
        <v>Informations additionnelles
Montants comptabilisées dans le cumul des AÉRÉ (perte)
(en milliers de dollars)</v>
      </c>
      <c r="C92" s="34">
        <f>+C6</f>
        <v>2025</v>
      </c>
      <c r="D92" s="35">
        <f t="shared" ref="D92:L92" si="23">+D6</f>
        <v>2026</v>
      </c>
      <c r="E92" s="35">
        <f t="shared" si="23"/>
        <v>2027</v>
      </c>
      <c r="F92" s="35">
        <f t="shared" si="23"/>
        <v>2028</v>
      </c>
      <c r="G92" s="36">
        <f t="shared" si="23"/>
        <v>2029</v>
      </c>
      <c r="H92" s="40">
        <f t="shared" si="23"/>
        <v>2030</v>
      </c>
      <c r="I92" s="35">
        <f t="shared" si="23"/>
        <v>2031</v>
      </c>
      <c r="J92" s="35">
        <f t="shared" si="23"/>
        <v>2032</v>
      </c>
      <c r="K92" s="35">
        <f t="shared" si="23"/>
        <v>2033</v>
      </c>
      <c r="L92" s="36">
        <f t="shared" si="23"/>
        <v>2034</v>
      </c>
      <c r="N92" s="297" t="s">
        <v>299</v>
      </c>
      <c r="O92" s="34">
        <f>+O6</f>
        <v>2024</v>
      </c>
      <c r="P92" s="35">
        <f t="shared" ref="P92:X92" si="24">+P6</f>
        <v>2025</v>
      </c>
      <c r="Q92" s="35">
        <f t="shared" si="24"/>
        <v>2026</v>
      </c>
      <c r="R92" s="35">
        <f t="shared" si="24"/>
        <v>2027</v>
      </c>
      <c r="S92" s="36">
        <f t="shared" si="24"/>
        <v>2028</v>
      </c>
      <c r="T92" s="40">
        <f t="shared" si="24"/>
        <v>2029</v>
      </c>
      <c r="U92" s="35">
        <f t="shared" si="24"/>
        <v>2030</v>
      </c>
      <c r="V92" s="35">
        <f t="shared" si="24"/>
        <v>2031</v>
      </c>
      <c r="W92" s="35">
        <f t="shared" si="24"/>
        <v>2032</v>
      </c>
      <c r="X92" s="36">
        <f t="shared" si="24"/>
        <v>2033</v>
      </c>
      <c r="Z92" s="297" t="s">
        <v>300</v>
      </c>
      <c r="AA92" s="34">
        <f>+AA6</f>
        <v>2024</v>
      </c>
      <c r="AB92" s="35">
        <f t="shared" ref="AB92:AJ92" si="25">+AB6</f>
        <v>2025</v>
      </c>
      <c r="AC92" s="35">
        <f t="shared" si="25"/>
        <v>2026</v>
      </c>
      <c r="AD92" s="35">
        <f t="shared" si="25"/>
        <v>2027</v>
      </c>
      <c r="AE92" s="36">
        <f t="shared" si="25"/>
        <v>2028</v>
      </c>
      <c r="AF92" s="40">
        <f t="shared" si="25"/>
        <v>2029</v>
      </c>
      <c r="AG92" s="35">
        <f t="shared" si="25"/>
        <v>2030</v>
      </c>
      <c r="AH92" s="35">
        <f t="shared" si="25"/>
        <v>2031</v>
      </c>
      <c r="AI92" s="35">
        <f t="shared" si="25"/>
        <v>2032</v>
      </c>
      <c r="AJ92" s="36">
        <f t="shared" si="25"/>
        <v>2033</v>
      </c>
    </row>
    <row r="93" spans="1:36" ht="9" customHeight="1" thickBot="1" x14ac:dyDescent="0.3">
      <c r="B93" s="11"/>
      <c r="C93" s="12" t="s">
        <v>62</v>
      </c>
      <c r="D93" s="13" t="s">
        <v>63</v>
      </c>
      <c r="E93" s="13" t="s">
        <v>64</v>
      </c>
      <c r="F93" s="13" t="s">
        <v>65</v>
      </c>
      <c r="G93" s="14" t="s">
        <v>66</v>
      </c>
      <c r="H93" s="80" t="s">
        <v>67</v>
      </c>
      <c r="I93" s="81" t="s">
        <v>68</v>
      </c>
      <c r="J93" s="81" t="s">
        <v>69</v>
      </c>
      <c r="K93" s="81" t="s">
        <v>70</v>
      </c>
      <c r="L93" s="82" t="s">
        <v>71</v>
      </c>
      <c r="N93" s="271"/>
      <c r="O93" s="298" t="s">
        <v>62</v>
      </c>
      <c r="P93" s="299" t="s">
        <v>63</v>
      </c>
      <c r="Q93" s="299" t="s">
        <v>64</v>
      </c>
      <c r="R93" s="299" t="s">
        <v>65</v>
      </c>
      <c r="S93" s="300" t="s">
        <v>66</v>
      </c>
      <c r="T93" s="301" t="s">
        <v>67</v>
      </c>
      <c r="U93" s="302" t="s">
        <v>68</v>
      </c>
      <c r="V93" s="302" t="s">
        <v>69</v>
      </c>
      <c r="W93" s="302" t="s">
        <v>70</v>
      </c>
      <c r="X93" s="303" t="s">
        <v>71</v>
      </c>
      <c r="Z93" s="271"/>
      <c r="AA93" s="298" t="s">
        <v>62</v>
      </c>
      <c r="AB93" s="299" t="s">
        <v>63</v>
      </c>
      <c r="AC93" s="299" t="s">
        <v>64</v>
      </c>
      <c r="AD93" s="299" t="s">
        <v>65</v>
      </c>
      <c r="AE93" s="300" t="s">
        <v>66</v>
      </c>
      <c r="AF93" s="301" t="s">
        <v>67</v>
      </c>
      <c r="AG93" s="302" t="s">
        <v>68</v>
      </c>
      <c r="AH93" s="302" t="s">
        <v>69</v>
      </c>
      <c r="AI93" s="302" t="s">
        <v>70</v>
      </c>
      <c r="AJ93" s="303" t="s">
        <v>71</v>
      </c>
    </row>
    <row r="94" spans="1:36" x14ac:dyDescent="0.25">
      <c r="A94" s="54" t="s">
        <v>301</v>
      </c>
      <c r="B94" s="111" t="str">
        <f>IF(Lang,N94,Z94)</f>
        <v>Cumul des réévaluations des régimes de retraite à prestations définies (3)</v>
      </c>
      <c r="C94" s="584"/>
      <c r="D94" s="585"/>
      <c r="E94" s="585"/>
      <c r="F94" s="585"/>
      <c r="G94" s="585"/>
      <c r="H94" s="584"/>
      <c r="I94" s="585"/>
      <c r="J94" s="585"/>
      <c r="K94" s="585"/>
      <c r="L94" s="586"/>
      <c r="N94" s="310" t="s">
        <v>302</v>
      </c>
      <c r="O94" s="457"/>
      <c r="P94" s="458"/>
      <c r="Q94" s="458"/>
      <c r="R94" s="458"/>
      <c r="S94" s="458"/>
      <c r="T94" s="457"/>
      <c r="U94" s="458"/>
      <c r="V94" s="458"/>
      <c r="W94" s="458"/>
      <c r="X94" s="459"/>
      <c r="Z94" s="310" t="s">
        <v>303</v>
      </c>
      <c r="AA94" s="457"/>
      <c r="AB94" s="458"/>
      <c r="AC94" s="458"/>
      <c r="AD94" s="458"/>
      <c r="AE94" s="458"/>
      <c r="AF94" s="457"/>
      <c r="AG94" s="460"/>
      <c r="AH94" s="369"/>
      <c r="AI94" s="370"/>
      <c r="AJ94" s="371"/>
    </row>
    <row r="95" spans="1:36" ht="23.4" x14ac:dyDescent="0.25">
      <c r="A95" s="54" t="s">
        <v>304</v>
      </c>
      <c r="B95" s="112" t="str">
        <f>IF(Lang,N95,Z95)</f>
        <v>Cumul des produits financiers ou charges financières d'assurance tirés des contrats d'assurance (3)</v>
      </c>
      <c r="C95" s="548"/>
      <c r="D95" s="549"/>
      <c r="E95" s="549"/>
      <c r="F95" s="549"/>
      <c r="G95" s="549"/>
      <c r="H95" s="548"/>
      <c r="I95" s="549"/>
      <c r="J95" s="549"/>
      <c r="K95" s="549"/>
      <c r="L95" s="550"/>
      <c r="N95" s="311" t="s">
        <v>305</v>
      </c>
      <c r="O95" s="432"/>
      <c r="P95" s="316"/>
      <c r="Q95" s="316"/>
      <c r="R95" s="316"/>
      <c r="S95" s="316"/>
      <c r="T95" s="432"/>
      <c r="U95" s="316"/>
      <c r="V95" s="316"/>
      <c r="W95" s="316"/>
      <c r="X95" s="317"/>
      <c r="Z95" s="311" t="s">
        <v>306</v>
      </c>
      <c r="AA95" s="432"/>
      <c r="AB95" s="316"/>
      <c r="AC95" s="316"/>
      <c r="AD95" s="316"/>
      <c r="AE95" s="316"/>
      <c r="AF95" s="432"/>
      <c r="AG95" s="433"/>
      <c r="AH95" s="326"/>
      <c r="AI95" s="327"/>
      <c r="AJ95" s="328"/>
    </row>
    <row r="96" spans="1:36" ht="24" thickBot="1" x14ac:dyDescent="0.3">
      <c r="A96" s="54" t="s">
        <v>307</v>
      </c>
      <c r="B96" s="113" t="str">
        <f>IF(Lang,N96,Z96)</f>
        <v>Cumul des produits financiers ou charges financières d'assurance tirés des traités de réassurance détenus (3)</v>
      </c>
      <c r="C96" s="593"/>
      <c r="D96" s="594"/>
      <c r="E96" s="594"/>
      <c r="F96" s="594"/>
      <c r="G96" s="594"/>
      <c r="H96" s="593"/>
      <c r="I96" s="594"/>
      <c r="J96" s="594"/>
      <c r="K96" s="594"/>
      <c r="L96" s="595"/>
      <c r="N96" s="312" t="s">
        <v>308</v>
      </c>
      <c r="O96" s="440"/>
      <c r="P96" s="373"/>
      <c r="Q96" s="373"/>
      <c r="R96" s="373"/>
      <c r="S96" s="373"/>
      <c r="T96" s="440"/>
      <c r="U96" s="373"/>
      <c r="V96" s="373"/>
      <c r="W96" s="373"/>
      <c r="X96" s="374"/>
      <c r="Z96" s="312" t="s">
        <v>309</v>
      </c>
      <c r="AA96" s="440"/>
      <c r="AB96" s="373"/>
      <c r="AC96" s="373"/>
      <c r="AD96" s="373"/>
      <c r="AE96" s="373"/>
      <c r="AF96" s="440"/>
      <c r="AG96" s="441"/>
      <c r="AH96" s="372"/>
      <c r="AI96" s="373"/>
      <c r="AJ96" s="374"/>
    </row>
    <row r="97" spans="1:26" x14ac:dyDescent="0.25">
      <c r="B97" s="183" t="str">
        <f>IF(Lang,N97,Z97)</f>
        <v>(3) Ces montants doivent être inscrits à zéro s'ils sont nuls ou ne s'appliquent pas.</v>
      </c>
      <c r="N97" s="309" t="s">
        <v>310</v>
      </c>
      <c r="Z97" s="309" t="s">
        <v>311</v>
      </c>
    </row>
    <row r="99" spans="1:26" ht="15" thickBot="1" x14ac:dyDescent="0.35">
      <c r="A99" s="1"/>
      <c r="B99" s="19"/>
      <c r="N99" s="375"/>
      <c r="Z99" s="375"/>
    </row>
  </sheetData>
  <sheetProtection algorithmName="SHA-512" hashValue="5X2/jnUEaBmWFm1K4tKPbbGqJccUKBOjdI3DNEK+1OcSSx0lDMbT3CWBtuvIL6WyTtmIuXTYuzAHJR2RFWV8EA==" saltValue="FQJOtwRWBPCmzGPjHq76XA==" spinCount="100000" sheet="1" formatColumns="0" formatRows="0"/>
  <mergeCells count="25">
    <mergeCell ref="C34:L34"/>
    <mergeCell ref="C39:L39"/>
    <mergeCell ref="C51:L51"/>
    <mergeCell ref="C56:L56"/>
    <mergeCell ref="C5:L5"/>
    <mergeCell ref="D2:L3"/>
    <mergeCell ref="A2:A3"/>
    <mergeCell ref="H1:L1"/>
    <mergeCell ref="B5:B6"/>
    <mergeCell ref="T1:X1"/>
    <mergeCell ref="P2:X3"/>
    <mergeCell ref="N5:N6"/>
    <mergeCell ref="O5:X5"/>
    <mergeCell ref="O34:X34"/>
    <mergeCell ref="O39:X39"/>
    <mergeCell ref="O51:X51"/>
    <mergeCell ref="O56:X56"/>
    <mergeCell ref="AF1:AJ1"/>
    <mergeCell ref="AB2:AJ3"/>
    <mergeCell ref="Z5:Z6"/>
    <mergeCell ref="AA5:AJ5"/>
    <mergeCell ref="AA34:AJ34"/>
    <mergeCell ref="AA39:AJ39"/>
    <mergeCell ref="AA51:AJ51"/>
    <mergeCell ref="AA56:AJ56"/>
  </mergeCells>
  <printOptions horizontalCentered="1"/>
  <pageMargins left="0.23622047244094499" right="0.15748031496063" top="0.27559055118110198" bottom="0.39370078740157499" header="0.15748031496063" footer="0.15748031496063"/>
  <pageSetup scale="55" orientation="portrait" r:id="rId1"/>
  <headerFooter>
    <oddFooter>&amp;LAutorité des marchés financiers&amp;CESF - Base&amp;R&amp;P</oddFooter>
  </headerFooter>
  <rowBreaks count="1" manualBreakCount="1">
    <brk id="8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AD97"/>
  <sheetViews>
    <sheetView zoomScale="85" zoomScaleNormal="85" zoomScaleSheetLayoutView="100" workbookViewId="0">
      <selection activeCell="E12" sqref="E12"/>
    </sheetView>
  </sheetViews>
  <sheetFormatPr baseColWidth="10" defaultColWidth="11.44140625" defaultRowHeight="14.4" x14ac:dyDescent="0.3"/>
  <cols>
    <col min="1" max="1" width="3.6640625" style="7" customWidth="1"/>
    <col min="2" max="2" width="64.6640625" customWidth="1"/>
    <col min="13" max="13" width="2" customWidth="1"/>
    <col min="14" max="14" width="64.5546875" style="262" customWidth="1"/>
    <col min="15" max="24" width="11.44140625" style="262"/>
    <col min="25" max="25" width="2.109375" style="260" customWidth="1"/>
    <col min="26" max="26" width="34.109375" style="262" hidden="1" customWidth="1"/>
    <col min="27" max="27" width="30.109375" style="262" hidden="1" customWidth="1"/>
    <col min="28" max="28" width="29.88671875" style="262" hidden="1" customWidth="1"/>
    <col min="29" max="29" width="27.5546875" style="262" hidden="1" customWidth="1"/>
    <col min="30" max="30" width="17.6640625" style="262" hidden="1" customWidth="1"/>
    <col min="31" max="35" width="0" style="262" hidden="1" customWidth="1"/>
    <col min="36" max="16384" width="11.44140625" style="262"/>
  </cols>
  <sheetData>
    <row r="1" spans="1:30" ht="15" thickBot="1" x14ac:dyDescent="0.35">
      <c r="A1" s="3" t="s">
        <v>27</v>
      </c>
      <c r="B1" s="2" t="str">
        <f>+IF(ESF_base!B1="","",ESF_base!B1)</f>
        <v>Résumé des indicateurs financiers</v>
      </c>
      <c r="C1" s="1"/>
      <c r="D1" s="4" t="s">
        <v>28</v>
      </c>
      <c r="F1" s="4" t="s">
        <v>29</v>
      </c>
      <c r="G1" s="230" t="str">
        <f>+IF(ESF_base!G1="","",ESF_base!G1)</f>
        <v>Assureur :</v>
      </c>
      <c r="H1" s="760" t="str">
        <f>IF(+LEFT(Instructions!$C$33,3)="","",Instructions!$C$33)</f>
        <v/>
      </c>
      <c r="I1" s="760"/>
      <c r="J1" s="760"/>
      <c r="K1" s="760"/>
      <c r="L1" s="761"/>
      <c r="N1" s="259" t="str">
        <f>+IF(ESF_base!B1="","",ESF_base!B1)</f>
        <v>Résumé des indicateurs financiers</v>
      </c>
      <c r="O1" s="260"/>
      <c r="P1" s="261" t="s">
        <v>312</v>
      </c>
      <c r="Q1" s="259"/>
      <c r="S1" s="263" t="str">
        <f>+IF(ESF_base!G1="","",ESF_base!G1)</f>
        <v>Assureur :</v>
      </c>
      <c r="T1" s="736" t="str">
        <f>IF(+LEFT(Instructions!$C$33,3)="","",Instructions!$C$33)</f>
        <v/>
      </c>
      <c r="U1" s="736"/>
      <c r="V1" s="736"/>
      <c r="W1" s="736"/>
      <c r="X1" s="764"/>
    </row>
    <row r="2" spans="1:30" ht="15" customHeight="1" x14ac:dyDescent="0.3">
      <c r="A2" s="770" t="s">
        <v>30</v>
      </c>
      <c r="C2" s="55" t="str">
        <f>IF(Lang,Z2,AB2)</f>
        <v>Description du scénario défavorable #1 :</v>
      </c>
      <c r="D2" s="775"/>
      <c r="E2" s="776"/>
      <c r="F2" s="776"/>
      <c r="G2" s="776"/>
      <c r="H2" s="776"/>
      <c r="I2" s="776"/>
      <c r="J2" s="776"/>
      <c r="K2" s="776"/>
      <c r="L2" s="777"/>
      <c r="P2" s="781" t="str">
        <f>IF(Lang,AA2,AC2)</f>
        <v>Scénario #1 moins scénario de base</v>
      </c>
      <c r="Q2" s="782"/>
      <c r="R2" s="782"/>
      <c r="S2" s="782"/>
      <c r="T2" s="782"/>
      <c r="U2" s="782"/>
      <c r="V2" s="782"/>
      <c r="W2" s="782"/>
      <c r="X2" s="783"/>
      <c r="Z2" s="262" t="s">
        <v>313</v>
      </c>
      <c r="AA2" s="262" t="s">
        <v>314</v>
      </c>
      <c r="AB2" s="262" t="s">
        <v>315</v>
      </c>
      <c r="AC2" s="262" t="s">
        <v>316</v>
      </c>
    </row>
    <row r="3" spans="1:30" ht="15" thickBot="1" x14ac:dyDescent="0.35">
      <c r="A3" s="771"/>
      <c r="D3" s="778"/>
      <c r="E3" s="779"/>
      <c r="F3" s="779"/>
      <c r="G3" s="779"/>
      <c r="H3" s="779"/>
      <c r="I3" s="779"/>
      <c r="J3" s="779"/>
      <c r="K3" s="779"/>
      <c r="L3" s="780"/>
      <c r="P3" s="784"/>
      <c r="Q3" s="785"/>
      <c r="R3" s="785"/>
      <c r="S3" s="785"/>
      <c r="T3" s="785"/>
      <c r="U3" s="785"/>
      <c r="V3" s="785"/>
      <c r="W3" s="785"/>
      <c r="X3" s="786"/>
    </row>
    <row r="4" spans="1:30" ht="15" customHeight="1" thickBot="1" x14ac:dyDescent="0.35">
      <c r="A4" s="54" t="s">
        <v>35</v>
      </c>
      <c r="B4" s="1"/>
      <c r="C4" s="790" t="str">
        <f>IF(Lang,AA4,AC4)</f>
        <v>Type de scénario :</v>
      </c>
      <c r="D4" s="791"/>
      <c r="E4" s="791"/>
      <c r="F4" s="787" t="str">
        <f>IF(Lang,AB4,AD4)</f>
        <v>Scénario de solvabilité (le 1er ayant le plus d'impact sur les capitaux propres)</v>
      </c>
      <c r="G4" s="788"/>
      <c r="H4" s="788"/>
      <c r="I4" s="788"/>
      <c r="J4" s="788"/>
      <c r="K4" s="788"/>
      <c r="L4" s="789"/>
      <c r="N4" s="260"/>
      <c r="O4" s="260"/>
      <c r="P4" s="264"/>
      <c r="Q4" s="265"/>
      <c r="R4" s="265"/>
      <c r="S4" s="265"/>
      <c r="T4" s="265"/>
      <c r="U4" s="265"/>
      <c r="V4" s="265"/>
      <c r="W4" s="265"/>
      <c r="X4" s="265"/>
      <c r="AA4" s="262" t="s">
        <v>317</v>
      </c>
      <c r="AB4" s="262" t="s">
        <v>318</v>
      </c>
      <c r="AC4" s="262" t="s">
        <v>319</v>
      </c>
      <c r="AD4" s="262" t="s">
        <v>320</v>
      </c>
    </row>
    <row r="5" spans="1:30" ht="15.75" customHeight="1" x14ac:dyDescent="0.3">
      <c r="B5" s="762" t="str">
        <f>+IF(ESF_base!B5="","",ESF_base!B5)</f>
        <v>ÉTAT DE LA SITUATION FINANCIÈRE
(en milliers de dollars)</v>
      </c>
      <c r="C5" s="773" t="str">
        <f>+IF(ESF_base!C5="","",ESF_base!C5)</f>
        <v>Projeté</v>
      </c>
      <c r="D5" s="768">
        <f>+IF(ESF_base!D5="","",ESF_base!D5)</f>
        <v>0</v>
      </c>
      <c r="E5" s="768">
        <f>+IF(ESF_base!E5="","",ESF_base!E5)</f>
        <v>0</v>
      </c>
      <c r="F5" s="768">
        <f>+IF(ESF_base!F5="","",ESF_base!F5)</f>
        <v>0</v>
      </c>
      <c r="G5" s="768">
        <f>+IF(ESF_base!G5="","",ESF_base!G5)</f>
        <v>0</v>
      </c>
      <c r="H5" s="768">
        <f>+IF(ESF_base!H5="","",ESF_base!H5)</f>
        <v>0</v>
      </c>
      <c r="I5" s="768">
        <f>+IF(ESF_base!I5="","",ESF_base!I5)</f>
        <v>0</v>
      </c>
      <c r="J5" s="768">
        <f>+IF(ESF_base!J5="","",ESF_base!J5)</f>
        <v>0</v>
      </c>
      <c r="K5" s="768">
        <f>+IF(ESF_base!K5="","",ESF_base!K5)</f>
        <v>0</v>
      </c>
      <c r="L5" s="769">
        <f>+IF(ESF_base!L5="","",ESF_base!L5)</f>
        <v>0</v>
      </c>
      <c r="N5" s="745" t="str">
        <f>+IF(ESF_base!B5="","",ESF_base!B5)</f>
        <v>ÉTAT DE LA SITUATION FINANCIÈRE
(en milliers de dollars)</v>
      </c>
      <c r="O5" s="774" t="str">
        <f>+IF(ESF_base!C5="","",ESF_base!C5)</f>
        <v>Projeté</v>
      </c>
      <c r="P5" s="748" t="str">
        <f>+IF(ESF_base!P5="","",ESF_base!P5)</f>
        <v/>
      </c>
      <c r="Q5" s="748" t="str">
        <f>+IF(ESF_base!Q5="","",ESF_base!Q5)</f>
        <v/>
      </c>
      <c r="R5" s="748" t="str">
        <f>+IF(ESF_base!R5="","",ESF_base!R5)</f>
        <v/>
      </c>
      <c r="S5" s="748" t="str">
        <f>+IF(ESF_base!S5="","",ESF_base!S5)</f>
        <v/>
      </c>
      <c r="T5" s="748" t="str">
        <f>+IF(ESF_base!T5="","",ESF_base!T5)</f>
        <v/>
      </c>
      <c r="U5" s="748" t="str">
        <f>+IF(ESF_base!U5="","",ESF_base!U5)</f>
        <v/>
      </c>
      <c r="V5" s="748" t="str">
        <f>+IF(ESF_base!V5="","",ESF_base!V5)</f>
        <v/>
      </c>
      <c r="W5" s="748" t="str">
        <f>+IF(ESF_base!W5="","",ESF_base!W5)</f>
        <v/>
      </c>
      <c r="X5" s="749" t="str">
        <f>+IF(ESF_base!X5="","",ESF_base!X5)</f>
        <v/>
      </c>
    </row>
    <row r="6" spans="1:30" x14ac:dyDescent="0.3">
      <c r="B6" s="763">
        <f>+IF(ESF_base!B6="","",ESF_base!B6)</f>
        <v>0</v>
      </c>
      <c r="C6" s="234">
        <f>+ESF_base!C6</f>
        <v>2025</v>
      </c>
      <c r="D6" s="8">
        <f>C6+1</f>
        <v>2026</v>
      </c>
      <c r="E6" s="9">
        <f>D6+1</f>
        <v>2027</v>
      </c>
      <c r="F6" s="9">
        <f>E6+1</f>
        <v>2028</v>
      </c>
      <c r="G6" s="10">
        <f t="shared" ref="G6:L6" si="0">F6+1</f>
        <v>2029</v>
      </c>
      <c r="H6" s="39">
        <f t="shared" si="0"/>
        <v>2030</v>
      </c>
      <c r="I6" s="38">
        <f t="shared" si="0"/>
        <v>2031</v>
      </c>
      <c r="J6" s="38">
        <f t="shared" si="0"/>
        <v>2032</v>
      </c>
      <c r="K6" s="38">
        <f t="shared" si="0"/>
        <v>2033</v>
      </c>
      <c r="L6" s="10">
        <f t="shared" si="0"/>
        <v>2034</v>
      </c>
      <c r="N6" s="772">
        <f>+IF(ESF_base!B6="","",ESF_base!B6)</f>
        <v>0</v>
      </c>
      <c r="O6" s="37">
        <f>+C6</f>
        <v>2025</v>
      </c>
      <c r="P6" s="266">
        <f>O6+1</f>
        <v>2026</v>
      </c>
      <c r="Q6" s="267">
        <f>P6+1</f>
        <v>2027</v>
      </c>
      <c r="R6" s="267">
        <f>Q6+1</f>
        <v>2028</v>
      </c>
      <c r="S6" s="268">
        <f t="shared" ref="S6:X6" si="1">R6+1</f>
        <v>2029</v>
      </c>
      <c r="T6" s="269">
        <f t="shared" si="1"/>
        <v>2030</v>
      </c>
      <c r="U6" s="270">
        <f t="shared" si="1"/>
        <v>2031</v>
      </c>
      <c r="V6" s="270">
        <f t="shared" si="1"/>
        <v>2032</v>
      </c>
      <c r="W6" s="270">
        <f t="shared" si="1"/>
        <v>2033</v>
      </c>
      <c r="X6" s="268">
        <f t="shared" si="1"/>
        <v>2034</v>
      </c>
    </row>
    <row r="7" spans="1:30" ht="9" customHeight="1" thickBot="1" x14ac:dyDescent="0.35">
      <c r="B7" s="11"/>
      <c r="C7" s="16" t="s">
        <v>62</v>
      </c>
      <c r="D7" s="17" t="s">
        <v>63</v>
      </c>
      <c r="E7" s="17" t="s">
        <v>64</v>
      </c>
      <c r="F7" s="17" t="s">
        <v>65</v>
      </c>
      <c r="G7" s="18" t="s">
        <v>66</v>
      </c>
      <c r="H7" s="77" t="s">
        <v>67</v>
      </c>
      <c r="I7" s="78" t="s">
        <v>68</v>
      </c>
      <c r="J7" s="78" t="s">
        <v>69</v>
      </c>
      <c r="K7" s="78" t="s">
        <v>70</v>
      </c>
      <c r="L7" s="79" t="s">
        <v>71</v>
      </c>
      <c r="N7" s="271"/>
      <c r="O7" s="272" t="s">
        <v>321</v>
      </c>
      <c r="P7" s="273" t="s">
        <v>322</v>
      </c>
      <c r="Q7" s="273" t="s">
        <v>323</v>
      </c>
      <c r="R7" s="273" t="s">
        <v>324</v>
      </c>
      <c r="S7" s="274" t="s">
        <v>325</v>
      </c>
      <c r="T7" s="275" t="s">
        <v>326</v>
      </c>
      <c r="U7" s="276" t="s">
        <v>327</v>
      </c>
      <c r="V7" s="276" t="s">
        <v>328</v>
      </c>
      <c r="W7" s="276" t="s">
        <v>329</v>
      </c>
      <c r="X7" s="277" t="s">
        <v>330</v>
      </c>
    </row>
    <row r="8" spans="1:30" x14ac:dyDescent="0.3">
      <c r="B8" s="48" t="str">
        <f>+IF(ESF_base!B8="","",ESF_base!B8)</f>
        <v>ACTIF :</v>
      </c>
      <c r="C8" s="56"/>
      <c r="D8" s="56"/>
      <c r="E8" s="56"/>
      <c r="F8" s="56"/>
      <c r="G8" s="56"/>
      <c r="H8" s="56"/>
      <c r="I8" s="56"/>
      <c r="J8" s="56"/>
      <c r="K8" s="56"/>
      <c r="L8" s="57"/>
      <c r="N8" s="278" t="str">
        <f>+IF(ESF_base!B8="","",ESF_base!B8)</f>
        <v>ACTIF :</v>
      </c>
      <c r="O8" s="279"/>
      <c r="P8" s="279"/>
      <c r="Q8" s="279"/>
      <c r="R8" s="279"/>
      <c r="S8" s="279"/>
      <c r="T8" s="279"/>
      <c r="U8" s="279"/>
      <c r="V8" s="279"/>
      <c r="W8" s="279"/>
      <c r="X8" s="280"/>
    </row>
    <row r="9" spans="1:30" x14ac:dyDescent="0.3">
      <c r="A9" s="231" t="s">
        <v>74</v>
      </c>
      <c r="B9" s="430" t="str">
        <f>+IF(ESF_base!B9="","",ESF_base!B9)</f>
        <v>Encaisse et quasi-espèces</v>
      </c>
      <c r="C9" s="548"/>
      <c r="D9" s="549"/>
      <c r="E9" s="549"/>
      <c r="F9" s="549"/>
      <c r="G9" s="549"/>
      <c r="H9" s="548"/>
      <c r="I9" s="549"/>
      <c r="J9" s="549"/>
      <c r="K9" s="549"/>
      <c r="L9" s="550"/>
      <c r="N9" s="431" t="str">
        <f>+IF(ESF_base!B9="","",ESF_base!B9)</f>
        <v>Encaisse et quasi-espèces</v>
      </c>
      <c r="O9" s="548">
        <f>+C9-ESF_base!C9</f>
        <v>0</v>
      </c>
      <c r="P9" s="549">
        <f>+D9-ESF_base!D9</f>
        <v>0</v>
      </c>
      <c r="Q9" s="549">
        <f>+E9-ESF_base!E9</f>
        <v>0</v>
      </c>
      <c r="R9" s="549">
        <f>+F9-ESF_base!F9</f>
        <v>0</v>
      </c>
      <c r="S9" s="549">
        <f>+G9-ESF_base!G9</f>
        <v>0</v>
      </c>
      <c r="T9" s="548">
        <f>+H9-ESF_base!H9</f>
        <v>0</v>
      </c>
      <c r="U9" s="549">
        <f>+I9-ESF_base!I9</f>
        <v>0</v>
      </c>
      <c r="V9" s="549">
        <f>+J9-ESF_base!J9</f>
        <v>0</v>
      </c>
      <c r="W9" s="549">
        <f>+K9-ESF_base!K9</f>
        <v>0</v>
      </c>
      <c r="X9" s="550">
        <f>+L9-ESF_base!L9</f>
        <v>0</v>
      </c>
    </row>
    <row r="10" spans="1:30" x14ac:dyDescent="0.3">
      <c r="A10" s="231" t="s">
        <v>77</v>
      </c>
      <c r="B10" s="434" t="str">
        <f>+IF(ESF_base!B10="","",ESF_base!B10)</f>
        <v>Revenu d'investissement couru</v>
      </c>
      <c r="C10" s="551"/>
      <c r="D10" s="552"/>
      <c r="E10" s="552"/>
      <c r="F10" s="552"/>
      <c r="G10" s="552"/>
      <c r="H10" s="551"/>
      <c r="I10" s="552"/>
      <c r="J10" s="552"/>
      <c r="K10" s="552"/>
      <c r="L10" s="553"/>
      <c r="N10" s="435" t="str">
        <f>+IF(ESF_base!B10="","",ESF_base!B10)</f>
        <v>Revenu d'investissement couru</v>
      </c>
      <c r="O10" s="551">
        <f>+C10-ESF_base!C10</f>
        <v>0</v>
      </c>
      <c r="P10" s="552">
        <f>+D10-ESF_base!D10</f>
        <v>0</v>
      </c>
      <c r="Q10" s="552">
        <f>+E10-ESF_base!E10</f>
        <v>0</v>
      </c>
      <c r="R10" s="552">
        <f>+F10-ESF_base!F10</f>
        <v>0</v>
      </c>
      <c r="S10" s="552">
        <f>+G10-ESF_base!G10</f>
        <v>0</v>
      </c>
      <c r="T10" s="551">
        <f>+H10-ESF_base!H10</f>
        <v>0</v>
      </c>
      <c r="U10" s="552">
        <f>+I10-ESF_base!I10</f>
        <v>0</v>
      </c>
      <c r="V10" s="552">
        <f>+J10-ESF_base!J10</f>
        <v>0</v>
      </c>
      <c r="W10" s="552">
        <f>+K10-ESF_base!K10</f>
        <v>0</v>
      </c>
      <c r="X10" s="553">
        <f>+L10-ESF_base!L10</f>
        <v>0</v>
      </c>
    </row>
    <row r="11" spans="1:30" x14ac:dyDescent="0.3">
      <c r="A11" s="231" t="s">
        <v>80</v>
      </c>
      <c r="B11" s="434" t="str">
        <f>+IF(ESF_base!B11="","",ESF_base!B11)</f>
        <v>Actifs d'impôt exigible</v>
      </c>
      <c r="C11" s="551"/>
      <c r="D11" s="552"/>
      <c r="E11" s="552"/>
      <c r="F11" s="552"/>
      <c r="G11" s="552"/>
      <c r="H11" s="551"/>
      <c r="I11" s="552"/>
      <c r="J11" s="552"/>
      <c r="K11" s="552"/>
      <c r="L11" s="553"/>
      <c r="N11" s="435" t="str">
        <f>+IF(ESF_base!B11="","",ESF_base!B11)</f>
        <v>Actifs d'impôt exigible</v>
      </c>
      <c r="O11" s="551">
        <f>+C11-ESF_base!C11</f>
        <v>0</v>
      </c>
      <c r="P11" s="552">
        <f>+D11-ESF_base!D11</f>
        <v>0</v>
      </c>
      <c r="Q11" s="552">
        <f>+E11-ESF_base!E11</f>
        <v>0</v>
      </c>
      <c r="R11" s="552">
        <f>+F11-ESF_base!F11</f>
        <v>0</v>
      </c>
      <c r="S11" s="552">
        <f>+G11-ESF_base!G11</f>
        <v>0</v>
      </c>
      <c r="T11" s="551">
        <f>+H11-ESF_base!H11</f>
        <v>0</v>
      </c>
      <c r="U11" s="552">
        <f>+I11-ESF_base!I11</f>
        <v>0</v>
      </c>
      <c r="V11" s="552">
        <f>+J11-ESF_base!J11</f>
        <v>0</v>
      </c>
      <c r="W11" s="552">
        <f>+K11-ESF_base!K11</f>
        <v>0</v>
      </c>
      <c r="X11" s="553">
        <f>+L11-ESF_base!L11</f>
        <v>0</v>
      </c>
    </row>
    <row r="12" spans="1:30" x14ac:dyDescent="0.3">
      <c r="A12" s="231" t="s">
        <v>83</v>
      </c>
      <c r="B12" s="434" t="str">
        <f>+IF(ESF_base!B12="","",ESF_base!B12)</f>
        <v>Actifs détenus en vue de la vente</v>
      </c>
      <c r="C12" s="551"/>
      <c r="D12" s="552"/>
      <c r="E12" s="552"/>
      <c r="F12" s="552"/>
      <c r="G12" s="552"/>
      <c r="H12" s="551"/>
      <c r="I12" s="552"/>
      <c r="J12" s="552"/>
      <c r="K12" s="552"/>
      <c r="L12" s="553"/>
      <c r="N12" s="435" t="str">
        <f>+IF(ESF_base!B12="","",ESF_base!B12)</f>
        <v>Actifs détenus en vue de la vente</v>
      </c>
      <c r="O12" s="551">
        <f>+C12-ESF_base!C12</f>
        <v>0</v>
      </c>
      <c r="P12" s="552">
        <f>+D12-ESF_base!D12</f>
        <v>0</v>
      </c>
      <c r="Q12" s="552">
        <f>+E12-ESF_base!E12</f>
        <v>0</v>
      </c>
      <c r="R12" s="552">
        <f>+F12-ESF_base!F12</f>
        <v>0</v>
      </c>
      <c r="S12" s="552">
        <f>+G12-ESF_base!G12</f>
        <v>0</v>
      </c>
      <c r="T12" s="551">
        <f>+H12-ESF_base!H12</f>
        <v>0</v>
      </c>
      <c r="U12" s="552">
        <f>+I12-ESF_base!I12</f>
        <v>0</v>
      </c>
      <c r="V12" s="552">
        <f>+J12-ESF_base!J12</f>
        <v>0</v>
      </c>
      <c r="W12" s="552">
        <f>+K12-ESF_base!K12</f>
        <v>0</v>
      </c>
      <c r="X12" s="553">
        <f>+L12-ESF_base!L12</f>
        <v>0</v>
      </c>
    </row>
    <row r="13" spans="1:30" x14ac:dyDescent="0.3">
      <c r="A13" s="231" t="s">
        <v>86</v>
      </c>
      <c r="B13" s="434" t="str">
        <f>+IF(ESF_base!B13="","",ESF_base!B13)</f>
        <v>Actif au titre des flux de trésorerie liés aux frais d'acquisition</v>
      </c>
      <c r="C13" s="551"/>
      <c r="D13" s="552"/>
      <c r="E13" s="552"/>
      <c r="F13" s="552"/>
      <c r="G13" s="552"/>
      <c r="H13" s="551"/>
      <c r="I13" s="552"/>
      <c r="J13" s="552"/>
      <c r="K13" s="552"/>
      <c r="L13" s="553"/>
      <c r="N13" s="435" t="str">
        <f>+IF(ESF_base!B13="","",ESF_base!B13)</f>
        <v>Actif au titre des flux de trésorerie liés aux frais d'acquisition</v>
      </c>
      <c r="O13" s="551">
        <f>+C13-ESF_base!C13</f>
        <v>0</v>
      </c>
      <c r="P13" s="552">
        <f>+D13-ESF_base!D13</f>
        <v>0</v>
      </c>
      <c r="Q13" s="552">
        <f>+E13-ESF_base!E13</f>
        <v>0</v>
      </c>
      <c r="R13" s="552">
        <f>+F13-ESF_base!F13</f>
        <v>0</v>
      </c>
      <c r="S13" s="552">
        <f>+G13-ESF_base!G13</f>
        <v>0</v>
      </c>
      <c r="T13" s="551">
        <f>+H13-ESF_base!H13</f>
        <v>0</v>
      </c>
      <c r="U13" s="552">
        <f>+I13-ESF_base!I13</f>
        <v>0</v>
      </c>
      <c r="V13" s="552">
        <f>+J13-ESF_base!J13</f>
        <v>0</v>
      </c>
      <c r="W13" s="552">
        <f>+K13-ESF_base!K13</f>
        <v>0</v>
      </c>
      <c r="X13" s="553">
        <f>+L13-ESF_base!L13</f>
        <v>0</v>
      </c>
    </row>
    <row r="14" spans="1:30" x14ac:dyDescent="0.3">
      <c r="A14" s="231" t="s">
        <v>89</v>
      </c>
      <c r="B14" s="434" t="str">
        <f>+IF(ESF_base!B14="","",ESF_base!B14)</f>
        <v>Investissements</v>
      </c>
      <c r="C14" s="551"/>
      <c r="D14" s="552"/>
      <c r="E14" s="552"/>
      <c r="F14" s="552"/>
      <c r="G14" s="552"/>
      <c r="H14" s="551"/>
      <c r="I14" s="552"/>
      <c r="J14" s="552"/>
      <c r="K14" s="552"/>
      <c r="L14" s="553"/>
      <c r="N14" s="435" t="str">
        <f>+IF(ESF_base!B14="","",ESF_base!B14)</f>
        <v>Investissements</v>
      </c>
      <c r="O14" s="551">
        <f>+C14-ESF_base!C14</f>
        <v>0</v>
      </c>
      <c r="P14" s="552">
        <f>+D14-ESF_base!D14</f>
        <v>0</v>
      </c>
      <c r="Q14" s="552">
        <f>+E14-ESF_base!E14</f>
        <v>0</v>
      </c>
      <c r="R14" s="552">
        <f>+F14-ESF_base!F14</f>
        <v>0</v>
      </c>
      <c r="S14" s="552">
        <f>+G14-ESF_base!G14</f>
        <v>0</v>
      </c>
      <c r="T14" s="551">
        <f>+H14-ESF_base!H14</f>
        <v>0</v>
      </c>
      <c r="U14" s="552">
        <f>+I14-ESF_base!I14</f>
        <v>0</v>
      </c>
      <c r="V14" s="552">
        <f>+J14-ESF_base!J14</f>
        <v>0</v>
      </c>
      <c r="W14" s="552">
        <f>+K14-ESF_base!K14</f>
        <v>0</v>
      </c>
      <c r="X14" s="553">
        <f>+L14-ESF_base!L14</f>
        <v>0</v>
      </c>
    </row>
    <row r="15" spans="1:30" x14ac:dyDescent="0.3">
      <c r="A15" s="231" t="s">
        <v>92</v>
      </c>
      <c r="B15" s="434" t="str">
        <f>+IF(ESF_base!B15="","",ESF_base!B15)</f>
        <v>Placements comptabilisés selon la méthode de la mise en équivalence</v>
      </c>
      <c r="C15" s="551"/>
      <c r="D15" s="552"/>
      <c r="E15" s="552"/>
      <c r="F15" s="552"/>
      <c r="G15" s="552"/>
      <c r="H15" s="551"/>
      <c r="I15" s="552"/>
      <c r="J15" s="552"/>
      <c r="K15" s="552"/>
      <c r="L15" s="553"/>
      <c r="N15" s="435" t="str">
        <f>+IF(ESF_base!B15="","",ESF_base!B15)</f>
        <v>Placements comptabilisés selon la méthode de la mise en équivalence</v>
      </c>
      <c r="O15" s="551">
        <f>+C15-ESF_base!C15</f>
        <v>0</v>
      </c>
      <c r="P15" s="552">
        <f>+D15-ESF_base!D15</f>
        <v>0</v>
      </c>
      <c r="Q15" s="552">
        <f>+E15-ESF_base!E15</f>
        <v>0</v>
      </c>
      <c r="R15" s="552">
        <f>+F15-ESF_base!F15</f>
        <v>0</v>
      </c>
      <c r="S15" s="552">
        <f>+G15-ESF_base!G15</f>
        <v>0</v>
      </c>
      <c r="T15" s="551">
        <f>+H15-ESF_base!H15</f>
        <v>0</v>
      </c>
      <c r="U15" s="552">
        <f>+I15-ESF_base!I15</f>
        <v>0</v>
      </c>
      <c r="V15" s="552">
        <f>+J15-ESF_base!J15</f>
        <v>0</v>
      </c>
      <c r="W15" s="552">
        <f>+K15-ESF_base!K15</f>
        <v>0</v>
      </c>
      <c r="X15" s="553">
        <f>+L15-ESF_base!L15</f>
        <v>0</v>
      </c>
    </row>
    <row r="16" spans="1:30" x14ac:dyDescent="0.3">
      <c r="A16" s="231" t="s">
        <v>95</v>
      </c>
      <c r="B16" s="434" t="str">
        <f>+IF(ESF_base!B16="","",ESF_base!B16)</f>
        <v>Instruments financiers dérivés - Actifs</v>
      </c>
      <c r="C16" s="551"/>
      <c r="D16" s="552"/>
      <c r="E16" s="552"/>
      <c r="F16" s="552"/>
      <c r="G16" s="552"/>
      <c r="H16" s="551"/>
      <c r="I16" s="552"/>
      <c r="J16" s="552"/>
      <c r="K16" s="552"/>
      <c r="L16" s="553"/>
      <c r="N16" s="435" t="str">
        <f>+IF(ESF_base!B16="","",ESF_base!B16)</f>
        <v>Instruments financiers dérivés - Actifs</v>
      </c>
      <c r="O16" s="551">
        <f>+C16-ESF_base!C16</f>
        <v>0</v>
      </c>
      <c r="P16" s="552">
        <f>+D16-ESF_base!D16</f>
        <v>0</v>
      </c>
      <c r="Q16" s="552">
        <f>+E16-ESF_base!E16</f>
        <v>0</v>
      </c>
      <c r="R16" s="552">
        <f>+F16-ESF_base!F16</f>
        <v>0</v>
      </c>
      <c r="S16" s="552">
        <f>+G16-ESF_base!G16</f>
        <v>0</v>
      </c>
      <c r="T16" s="551">
        <f>+H16-ESF_base!H16</f>
        <v>0</v>
      </c>
      <c r="U16" s="552">
        <f>+I16-ESF_base!I16</f>
        <v>0</v>
      </c>
      <c r="V16" s="552">
        <f>+J16-ESF_base!J16</f>
        <v>0</v>
      </c>
      <c r="W16" s="552">
        <f>+K16-ESF_base!K16</f>
        <v>0</v>
      </c>
      <c r="X16" s="553">
        <f>+L16-ESF_base!L16</f>
        <v>0</v>
      </c>
    </row>
    <row r="17" spans="1:24" x14ac:dyDescent="0.3">
      <c r="A17" s="231" t="s">
        <v>98</v>
      </c>
      <c r="B17" s="434" t="str">
        <f>+IF(ESF_base!B17="","",ESF_base!B17)</f>
        <v>Actifs au titre des contrats d'assurance (3)</v>
      </c>
      <c r="C17" s="551"/>
      <c r="D17" s="552"/>
      <c r="E17" s="552"/>
      <c r="F17" s="552"/>
      <c r="G17" s="552"/>
      <c r="H17" s="551"/>
      <c r="I17" s="552"/>
      <c r="J17" s="552"/>
      <c r="K17" s="552"/>
      <c r="L17" s="553"/>
      <c r="N17" s="435" t="str">
        <f>+IF(ESF_base!B17="","",ESF_base!B17)</f>
        <v>Actifs au titre des contrats d'assurance (3)</v>
      </c>
      <c r="O17" s="551">
        <f>+C17-ESF_base!C17</f>
        <v>0</v>
      </c>
      <c r="P17" s="552">
        <f>+D17-ESF_base!D17</f>
        <v>0</v>
      </c>
      <c r="Q17" s="552">
        <f>+E17-ESF_base!E17</f>
        <v>0</v>
      </c>
      <c r="R17" s="552">
        <f>+F17-ESF_base!F17</f>
        <v>0</v>
      </c>
      <c r="S17" s="552">
        <f>+G17-ESF_base!G17</f>
        <v>0</v>
      </c>
      <c r="T17" s="551">
        <f>+H17-ESF_base!H17</f>
        <v>0</v>
      </c>
      <c r="U17" s="552">
        <f>+I17-ESF_base!I17</f>
        <v>0</v>
      </c>
      <c r="V17" s="552">
        <f>+J17-ESF_base!J17</f>
        <v>0</v>
      </c>
      <c r="W17" s="552">
        <f>+K17-ESF_base!K17</f>
        <v>0</v>
      </c>
      <c r="X17" s="553">
        <f>+L17-ESF_base!L17</f>
        <v>0</v>
      </c>
    </row>
    <row r="18" spans="1:24" x14ac:dyDescent="0.3">
      <c r="A18" s="231" t="s">
        <v>101</v>
      </c>
      <c r="B18" s="434" t="str">
        <f>+IF(ESF_base!B18="","",ESF_base!B18)</f>
        <v>Actifs au titre des traités de réassurance détenus (3)</v>
      </c>
      <c r="C18" s="551"/>
      <c r="D18" s="552"/>
      <c r="E18" s="552"/>
      <c r="F18" s="552"/>
      <c r="G18" s="552"/>
      <c r="H18" s="551"/>
      <c r="I18" s="552"/>
      <c r="J18" s="552"/>
      <c r="K18" s="552"/>
      <c r="L18" s="553"/>
      <c r="N18" s="435" t="str">
        <f>+IF(ESF_base!B18="","",ESF_base!B18)</f>
        <v>Actifs au titre des traités de réassurance détenus (3)</v>
      </c>
      <c r="O18" s="551">
        <f>+C18-ESF_base!C18</f>
        <v>0</v>
      </c>
      <c r="P18" s="552">
        <f>+D18-ESF_base!D18</f>
        <v>0</v>
      </c>
      <c r="Q18" s="552">
        <f>+E18-ESF_base!E18</f>
        <v>0</v>
      </c>
      <c r="R18" s="552">
        <f>+F18-ESF_base!F18</f>
        <v>0</v>
      </c>
      <c r="S18" s="552">
        <f>+G18-ESF_base!G18</f>
        <v>0</v>
      </c>
      <c r="T18" s="551">
        <f>+H18-ESF_base!H18</f>
        <v>0</v>
      </c>
      <c r="U18" s="552">
        <f>+I18-ESF_base!I18</f>
        <v>0</v>
      </c>
      <c r="V18" s="552">
        <f>+J18-ESF_base!J18</f>
        <v>0</v>
      </c>
      <c r="W18" s="552">
        <f>+K18-ESF_base!K18</f>
        <v>0</v>
      </c>
      <c r="X18" s="553">
        <f>+L18-ESF_base!L18</f>
        <v>0</v>
      </c>
    </row>
    <row r="19" spans="1:24" x14ac:dyDescent="0.3">
      <c r="A19" s="231" t="s">
        <v>104</v>
      </c>
      <c r="B19" s="434" t="str">
        <f>+IF(ESF_base!B19="","",ESF_base!B19)</f>
        <v>Immeubles de placement</v>
      </c>
      <c r="C19" s="551"/>
      <c r="D19" s="552"/>
      <c r="E19" s="552"/>
      <c r="F19" s="552"/>
      <c r="G19" s="552"/>
      <c r="H19" s="551"/>
      <c r="I19" s="552"/>
      <c r="J19" s="552"/>
      <c r="K19" s="552"/>
      <c r="L19" s="553"/>
      <c r="N19" s="435" t="str">
        <f>+IF(ESF_base!B19="","",ESF_base!B19)</f>
        <v>Immeubles de placement</v>
      </c>
      <c r="O19" s="551">
        <f>+C19-ESF_base!C19</f>
        <v>0</v>
      </c>
      <c r="P19" s="552">
        <f>+D19-ESF_base!D19</f>
        <v>0</v>
      </c>
      <c r="Q19" s="552">
        <f>+E19-ESF_base!E19</f>
        <v>0</v>
      </c>
      <c r="R19" s="552">
        <f>+F19-ESF_base!F19</f>
        <v>0</v>
      </c>
      <c r="S19" s="552">
        <f>+G19-ESF_base!G19</f>
        <v>0</v>
      </c>
      <c r="T19" s="551">
        <f>+H19-ESF_base!H19</f>
        <v>0</v>
      </c>
      <c r="U19" s="552">
        <f>+I19-ESF_base!I19</f>
        <v>0</v>
      </c>
      <c r="V19" s="552">
        <f>+J19-ESF_base!J19</f>
        <v>0</v>
      </c>
      <c r="W19" s="552">
        <f>+K19-ESF_base!K19</f>
        <v>0</v>
      </c>
      <c r="X19" s="553">
        <f>+L19-ESF_base!L19</f>
        <v>0</v>
      </c>
    </row>
    <row r="20" spans="1:24" x14ac:dyDescent="0.3">
      <c r="A20" s="231" t="s">
        <v>107</v>
      </c>
      <c r="B20" s="434" t="str">
        <f>+IF(ESF_base!B20="","",ESF_base!B20)</f>
        <v>Immobilisations corporelles</v>
      </c>
      <c r="C20" s="551"/>
      <c r="D20" s="552"/>
      <c r="E20" s="552"/>
      <c r="F20" s="552"/>
      <c r="G20" s="552"/>
      <c r="H20" s="551"/>
      <c r="I20" s="552"/>
      <c r="J20" s="552"/>
      <c r="K20" s="552"/>
      <c r="L20" s="553"/>
      <c r="N20" s="435" t="str">
        <f>+IF(ESF_base!B20="","",ESF_base!B20)</f>
        <v>Immobilisations corporelles</v>
      </c>
      <c r="O20" s="551">
        <f>+C20-ESF_base!C20</f>
        <v>0</v>
      </c>
      <c r="P20" s="552">
        <f>+D20-ESF_base!D20</f>
        <v>0</v>
      </c>
      <c r="Q20" s="552">
        <f>+E20-ESF_base!E20</f>
        <v>0</v>
      </c>
      <c r="R20" s="552">
        <f>+F20-ESF_base!F20</f>
        <v>0</v>
      </c>
      <c r="S20" s="552">
        <f>+G20-ESF_base!G20</f>
        <v>0</v>
      </c>
      <c r="T20" s="551">
        <f>+H20-ESF_base!H20</f>
        <v>0</v>
      </c>
      <c r="U20" s="552">
        <f>+I20-ESF_base!I20</f>
        <v>0</v>
      </c>
      <c r="V20" s="552">
        <f>+J20-ESF_base!J20</f>
        <v>0</v>
      </c>
      <c r="W20" s="552">
        <f>+K20-ESF_base!K20</f>
        <v>0</v>
      </c>
      <c r="X20" s="553">
        <f>+L20-ESF_base!L20</f>
        <v>0</v>
      </c>
    </row>
    <row r="21" spans="1:24" x14ac:dyDescent="0.3">
      <c r="A21" s="231" t="s">
        <v>110</v>
      </c>
      <c r="B21" s="434" t="str">
        <f>+IF(ESF_base!B21="","",ESF_base!B21)</f>
        <v>Immobilisations incorporelles</v>
      </c>
      <c r="C21" s="551"/>
      <c r="D21" s="552"/>
      <c r="E21" s="552"/>
      <c r="F21" s="552"/>
      <c r="G21" s="552"/>
      <c r="H21" s="551"/>
      <c r="I21" s="552"/>
      <c r="J21" s="552"/>
      <c r="K21" s="552"/>
      <c r="L21" s="553"/>
      <c r="N21" s="435" t="str">
        <f>+IF(ESF_base!B21="","",ESF_base!B21)</f>
        <v>Immobilisations incorporelles</v>
      </c>
      <c r="O21" s="551">
        <f>+C21-ESF_base!C21</f>
        <v>0</v>
      </c>
      <c r="P21" s="552">
        <f>+D21-ESF_base!D21</f>
        <v>0</v>
      </c>
      <c r="Q21" s="552">
        <f>+E21-ESF_base!E21</f>
        <v>0</v>
      </c>
      <c r="R21" s="552">
        <f>+F21-ESF_base!F21</f>
        <v>0</v>
      </c>
      <c r="S21" s="552">
        <f>+G21-ESF_base!G21</f>
        <v>0</v>
      </c>
      <c r="T21" s="551">
        <f>+H21-ESF_base!H21</f>
        <v>0</v>
      </c>
      <c r="U21" s="552">
        <f>+I21-ESF_base!I21</f>
        <v>0</v>
      </c>
      <c r="V21" s="552">
        <f>+J21-ESF_base!J21</f>
        <v>0</v>
      </c>
      <c r="W21" s="552">
        <f>+K21-ESF_base!K21</f>
        <v>0</v>
      </c>
      <c r="X21" s="553">
        <f>+L21-ESF_base!L21</f>
        <v>0</v>
      </c>
    </row>
    <row r="22" spans="1:24" x14ac:dyDescent="0.3">
      <c r="A22" s="231" t="s">
        <v>113</v>
      </c>
      <c r="B22" s="434" t="str">
        <f>+IF(ESF_base!B22="","",ESF_base!B22)</f>
        <v>Écart d'acquisition</v>
      </c>
      <c r="C22" s="551"/>
      <c r="D22" s="552"/>
      <c r="E22" s="552"/>
      <c r="F22" s="552"/>
      <c r="G22" s="552"/>
      <c r="H22" s="551"/>
      <c r="I22" s="552"/>
      <c r="J22" s="552"/>
      <c r="K22" s="552"/>
      <c r="L22" s="553"/>
      <c r="N22" s="435" t="str">
        <f>+IF(ESF_base!B22="","",ESF_base!B22)</f>
        <v>Écart d'acquisition</v>
      </c>
      <c r="O22" s="551">
        <f>+C22-ESF_base!C22</f>
        <v>0</v>
      </c>
      <c r="P22" s="552">
        <f>+D22-ESF_base!D22</f>
        <v>0</v>
      </c>
      <c r="Q22" s="552">
        <f>+E22-ESF_base!E22</f>
        <v>0</v>
      </c>
      <c r="R22" s="552">
        <f>+F22-ESF_base!F22</f>
        <v>0</v>
      </c>
      <c r="S22" s="552">
        <f>+G22-ESF_base!G22</f>
        <v>0</v>
      </c>
      <c r="T22" s="551">
        <f>+H22-ESF_base!H22</f>
        <v>0</v>
      </c>
      <c r="U22" s="552">
        <f>+I22-ESF_base!I22</f>
        <v>0</v>
      </c>
      <c r="V22" s="552">
        <f>+J22-ESF_base!J22</f>
        <v>0</v>
      </c>
      <c r="W22" s="552">
        <f>+K22-ESF_base!K22</f>
        <v>0</v>
      </c>
      <c r="X22" s="553">
        <f>+L22-ESF_base!L22</f>
        <v>0</v>
      </c>
    </row>
    <row r="23" spans="1:24" x14ac:dyDescent="0.3">
      <c r="A23" s="231" t="s">
        <v>116</v>
      </c>
      <c r="B23" s="434" t="str">
        <f>+IF(ESF_base!B23="","",ESF_base!B23)</f>
        <v>Actifs des régimes de retraite à prestations définies</v>
      </c>
      <c r="C23" s="551"/>
      <c r="D23" s="552"/>
      <c r="E23" s="552"/>
      <c r="F23" s="552"/>
      <c r="G23" s="552"/>
      <c r="H23" s="551"/>
      <c r="I23" s="552"/>
      <c r="J23" s="552"/>
      <c r="K23" s="552"/>
      <c r="L23" s="553"/>
      <c r="N23" s="435" t="str">
        <f>+IF(ESF_base!B23="","",ESF_base!B23)</f>
        <v>Actifs des régimes de retraite à prestations définies</v>
      </c>
      <c r="O23" s="551">
        <f>+C23-ESF_base!C23</f>
        <v>0</v>
      </c>
      <c r="P23" s="552">
        <f>+D23-ESF_base!D23</f>
        <v>0</v>
      </c>
      <c r="Q23" s="552">
        <f>+E23-ESF_base!E23</f>
        <v>0</v>
      </c>
      <c r="R23" s="552">
        <f>+F23-ESF_base!F23</f>
        <v>0</v>
      </c>
      <c r="S23" s="552">
        <f>+G23-ESF_base!G23</f>
        <v>0</v>
      </c>
      <c r="T23" s="551">
        <f>+H23-ESF_base!H23</f>
        <v>0</v>
      </c>
      <c r="U23" s="552">
        <f>+I23-ESF_base!I23</f>
        <v>0</v>
      </c>
      <c r="V23" s="552">
        <f>+J23-ESF_base!J23</f>
        <v>0</v>
      </c>
      <c r="W23" s="552">
        <f>+K23-ESF_base!K23</f>
        <v>0</v>
      </c>
      <c r="X23" s="553">
        <f>+L23-ESF_base!L23</f>
        <v>0</v>
      </c>
    </row>
    <row r="24" spans="1:24" x14ac:dyDescent="0.3">
      <c r="A24" s="231" t="s">
        <v>119</v>
      </c>
      <c r="B24" s="434" t="str">
        <f>+IF(ESF_base!B24="","",ESF_base!B24)</f>
        <v>Actif net des fonds distincts</v>
      </c>
      <c r="C24" s="551"/>
      <c r="D24" s="552"/>
      <c r="E24" s="552"/>
      <c r="F24" s="552"/>
      <c r="G24" s="552"/>
      <c r="H24" s="551"/>
      <c r="I24" s="552"/>
      <c r="J24" s="552"/>
      <c r="K24" s="552"/>
      <c r="L24" s="553"/>
      <c r="N24" s="435" t="str">
        <f>+IF(ESF_base!B24="","",ESF_base!B24)</f>
        <v>Actif net des fonds distincts</v>
      </c>
      <c r="O24" s="551">
        <f>+C24-ESF_base!C24</f>
        <v>0</v>
      </c>
      <c r="P24" s="552">
        <f>+D24-ESF_base!D24</f>
        <v>0</v>
      </c>
      <c r="Q24" s="552">
        <f>+E24-ESF_base!E24</f>
        <v>0</v>
      </c>
      <c r="R24" s="552">
        <f>+F24-ESF_base!F24</f>
        <v>0</v>
      </c>
      <c r="S24" s="552">
        <f>+G24-ESF_base!G24</f>
        <v>0</v>
      </c>
      <c r="T24" s="551">
        <f>+H24-ESF_base!H24</f>
        <v>0</v>
      </c>
      <c r="U24" s="552">
        <f>+I24-ESF_base!I24</f>
        <v>0</v>
      </c>
      <c r="V24" s="552">
        <f>+J24-ESF_base!J24</f>
        <v>0</v>
      </c>
      <c r="W24" s="552">
        <f>+K24-ESF_base!K24</f>
        <v>0</v>
      </c>
      <c r="X24" s="553">
        <f>+L24-ESF_base!L24</f>
        <v>0</v>
      </c>
    </row>
    <row r="25" spans="1:24" x14ac:dyDescent="0.3">
      <c r="A25" s="231" t="s">
        <v>122</v>
      </c>
      <c r="B25" s="434" t="str">
        <f>+IF(ESF_base!B25="","",ESF_base!B25)</f>
        <v>Actifs d'impôt différé</v>
      </c>
      <c r="C25" s="551"/>
      <c r="D25" s="552"/>
      <c r="E25" s="552"/>
      <c r="F25" s="552"/>
      <c r="G25" s="552"/>
      <c r="H25" s="551"/>
      <c r="I25" s="552"/>
      <c r="J25" s="552"/>
      <c r="K25" s="552"/>
      <c r="L25" s="553"/>
      <c r="N25" s="435" t="str">
        <f>+IF(ESF_base!B25="","",ESF_base!B25)</f>
        <v>Actifs d'impôt différé</v>
      </c>
      <c r="O25" s="551">
        <f>+C25-ESF_base!C25</f>
        <v>0</v>
      </c>
      <c r="P25" s="552">
        <f>+D25-ESF_base!D25</f>
        <v>0</v>
      </c>
      <c r="Q25" s="552">
        <f>+E25-ESF_base!E25</f>
        <v>0</v>
      </c>
      <c r="R25" s="552">
        <f>+F25-ESF_base!F25</f>
        <v>0</v>
      </c>
      <c r="S25" s="552">
        <f>+G25-ESF_base!G25</f>
        <v>0</v>
      </c>
      <c r="T25" s="551">
        <f>+H25-ESF_base!H25</f>
        <v>0</v>
      </c>
      <c r="U25" s="552">
        <f>+I25-ESF_base!I25</f>
        <v>0</v>
      </c>
      <c r="V25" s="552">
        <f>+J25-ESF_base!J25</f>
        <v>0</v>
      </c>
      <c r="W25" s="552">
        <f>+K25-ESF_base!K25</f>
        <v>0</v>
      </c>
      <c r="X25" s="553">
        <f>+L25-ESF_base!L25</f>
        <v>0</v>
      </c>
    </row>
    <row r="26" spans="1:24" ht="15" thickBot="1" x14ac:dyDescent="0.35">
      <c r="A26" s="231" t="s">
        <v>125</v>
      </c>
      <c r="B26" s="438" t="str">
        <f>+IF(ESF_base!B26="","",ESF_base!B26)</f>
        <v>Autres éléments d'actif</v>
      </c>
      <c r="C26" s="551"/>
      <c r="D26" s="552"/>
      <c r="E26" s="552"/>
      <c r="F26" s="552"/>
      <c r="G26" s="552"/>
      <c r="H26" s="551"/>
      <c r="I26" s="552"/>
      <c r="J26" s="552"/>
      <c r="K26" s="552"/>
      <c r="L26" s="553"/>
      <c r="N26" s="439" t="str">
        <f>+IF(ESF_base!B26="","",ESF_base!B26)</f>
        <v>Autres éléments d'actif</v>
      </c>
      <c r="O26" s="551">
        <f>+C26-ESF_base!C26</f>
        <v>0</v>
      </c>
      <c r="P26" s="552">
        <f>+D26-ESF_base!D26</f>
        <v>0</v>
      </c>
      <c r="Q26" s="552">
        <f>+E26-ESF_base!E26</f>
        <v>0</v>
      </c>
      <c r="R26" s="552">
        <f>+F26-ESF_base!F26</f>
        <v>0</v>
      </c>
      <c r="S26" s="552">
        <f>+G26-ESF_base!G26</f>
        <v>0</v>
      </c>
      <c r="T26" s="551">
        <f>+H26-ESF_base!H26</f>
        <v>0</v>
      </c>
      <c r="U26" s="552">
        <f>+I26-ESF_base!I26</f>
        <v>0</v>
      </c>
      <c r="V26" s="552">
        <f>+J26-ESF_base!J26</f>
        <v>0</v>
      </c>
      <c r="W26" s="552">
        <f>+K26-ESF_base!K26</f>
        <v>0</v>
      </c>
      <c r="X26" s="553">
        <f>+L26-ESF_base!L26</f>
        <v>0</v>
      </c>
    </row>
    <row r="27" spans="1:24" ht="15" thickBot="1" x14ac:dyDescent="0.35">
      <c r="A27" s="54" t="s">
        <v>128</v>
      </c>
      <c r="B27" s="232" t="str">
        <f>+IF(ESF_base!B27="","",ESF_base!B27)</f>
        <v>TOTAL DE L'ACTIF</v>
      </c>
      <c r="C27" s="554">
        <f t="shared" ref="C27:L27" si="2">SUM(C9:C26)</f>
        <v>0</v>
      </c>
      <c r="D27" s="555">
        <f t="shared" si="2"/>
        <v>0</v>
      </c>
      <c r="E27" s="555">
        <f t="shared" si="2"/>
        <v>0</v>
      </c>
      <c r="F27" s="555">
        <f t="shared" si="2"/>
        <v>0</v>
      </c>
      <c r="G27" s="555">
        <f t="shared" si="2"/>
        <v>0</v>
      </c>
      <c r="H27" s="554">
        <f t="shared" si="2"/>
        <v>0</v>
      </c>
      <c r="I27" s="555">
        <f t="shared" si="2"/>
        <v>0</v>
      </c>
      <c r="J27" s="555">
        <f t="shared" si="2"/>
        <v>0</v>
      </c>
      <c r="K27" s="555">
        <f t="shared" si="2"/>
        <v>0</v>
      </c>
      <c r="L27" s="556">
        <f t="shared" si="2"/>
        <v>0</v>
      </c>
      <c r="N27" s="281" t="str">
        <f>+IF(ESF_base!B27="","",ESF_base!B27)</f>
        <v>TOTAL DE L'ACTIF</v>
      </c>
      <c r="O27" s="554">
        <f>+C27-ESF_base!C27</f>
        <v>0</v>
      </c>
      <c r="P27" s="555">
        <f>+D27-ESF_base!D27</f>
        <v>0</v>
      </c>
      <c r="Q27" s="555">
        <f>+E27-ESF_base!E27</f>
        <v>0</v>
      </c>
      <c r="R27" s="555">
        <f>+F27-ESF_base!F27</f>
        <v>0</v>
      </c>
      <c r="S27" s="555">
        <f>+G27-ESF_base!G27</f>
        <v>0</v>
      </c>
      <c r="T27" s="554">
        <f>+H27-ESF_base!H27</f>
        <v>0</v>
      </c>
      <c r="U27" s="555">
        <f>+I27-ESF_base!I27</f>
        <v>0</v>
      </c>
      <c r="V27" s="555">
        <f>+J27-ESF_base!J27</f>
        <v>0</v>
      </c>
      <c r="W27" s="555">
        <f>+K27-ESF_base!K27</f>
        <v>0</v>
      </c>
      <c r="X27" s="556">
        <f>+L27-ESF_base!L27</f>
        <v>0</v>
      </c>
    </row>
    <row r="28" spans="1:24" x14ac:dyDescent="0.3">
      <c r="A28" s="1"/>
      <c r="B28" s="48" t="str">
        <f>+IF(ESF_base!B28="","",ESF_base!B28)</f>
        <v>PASSIF :</v>
      </c>
      <c r="C28" s="60"/>
      <c r="D28" s="60"/>
      <c r="E28" s="60"/>
      <c r="F28" s="60"/>
      <c r="G28" s="60"/>
      <c r="H28" s="60"/>
      <c r="I28" s="60"/>
      <c r="J28" s="60"/>
      <c r="K28" s="60"/>
      <c r="L28" s="61"/>
      <c r="N28" s="278" t="str">
        <f>+IF(ESF_base!B28="","",ESF_base!B28)</f>
        <v>PASSIF :</v>
      </c>
      <c r="O28" s="60"/>
      <c r="P28" s="60"/>
      <c r="Q28" s="60"/>
      <c r="R28" s="60"/>
      <c r="S28" s="60"/>
      <c r="T28" s="60"/>
      <c r="U28" s="60"/>
      <c r="V28" s="60"/>
      <c r="W28" s="60"/>
      <c r="X28" s="61"/>
    </row>
    <row r="29" spans="1:24" x14ac:dyDescent="0.3">
      <c r="A29" s="231" t="s">
        <v>133</v>
      </c>
      <c r="B29" s="430" t="str">
        <f>+IF(ESF_base!B29="","",ESF_base!B29)</f>
        <v>Provisions, charges à payer et autres éléments de passif</v>
      </c>
      <c r="C29" s="548"/>
      <c r="D29" s="549"/>
      <c r="E29" s="549"/>
      <c r="F29" s="549"/>
      <c r="G29" s="549"/>
      <c r="H29" s="548"/>
      <c r="I29" s="549"/>
      <c r="J29" s="549"/>
      <c r="K29" s="549"/>
      <c r="L29" s="550"/>
      <c r="N29" s="431" t="str">
        <f>+IF(ESF_base!B29="","",ESF_base!B29)</f>
        <v>Provisions, charges à payer et autres éléments de passif</v>
      </c>
      <c r="O29" s="548">
        <f>+C29-ESF_base!C29</f>
        <v>0</v>
      </c>
      <c r="P29" s="549">
        <f>+D29-ESF_base!D29</f>
        <v>0</v>
      </c>
      <c r="Q29" s="549">
        <f>+E29-ESF_base!E29</f>
        <v>0</v>
      </c>
      <c r="R29" s="549">
        <f>+F29-ESF_base!F29</f>
        <v>0</v>
      </c>
      <c r="S29" s="549">
        <f>+G29-ESF_base!G29</f>
        <v>0</v>
      </c>
      <c r="T29" s="548">
        <f>+H29-ESF_base!H29</f>
        <v>0</v>
      </c>
      <c r="U29" s="549">
        <f>+I29-ESF_base!I29</f>
        <v>0</v>
      </c>
      <c r="V29" s="549">
        <f>+J29-ESF_base!J29</f>
        <v>0</v>
      </c>
      <c r="W29" s="549">
        <f>+K29-ESF_base!K29</f>
        <v>0</v>
      </c>
      <c r="X29" s="550">
        <f>+L29-ESF_base!L29</f>
        <v>0</v>
      </c>
    </row>
    <row r="30" spans="1:24" x14ac:dyDescent="0.3">
      <c r="A30" s="231" t="s">
        <v>136</v>
      </c>
      <c r="B30" s="434" t="str">
        <f>+IF(ESF_base!B30="","",ESF_base!B30)</f>
        <v>Passifs détenus en vue de la vente</v>
      </c>
      <c r="C30" s="551"/>
      <c r="D30" s="552"/>
      <c r="E30" s="552"/>
      <c r="F30" s="552"/>
      <c r="G30" s="552"/>
      <c r="H30" s="551"/>
      <c r="I30" s="552"/>
      <c r="J30" s="552"/>
      <c r="K30" s="552"/>
      <c r="L30" s="553"/>
      <c r="N30" s="435" t="str">
        <f>+IF(ESF_base!B30="","",ESF_base!B30)</f>
        <v>Passifs détenus en vue de la vente</v>
      </c>
      <c r="O30" s="551">
        <f>+C30-ESF_base!C30</f>
        <v>0</v>
      </c>
      <c r="P30" s="552">
        <f>+D30-ESF_base!D30</f>
        <v>0</v>
      </c>
      <c r="Q30" s="552">
        <f>+E30-ESF_base!E30</f>
        <v>0</v>
      </c>
      <c r="R30" s="552">
        <f>+F30-ESF_base!F30</f>
        <v>0</v>
      </c>
      <c r="S30" s="552">
        <f>+G30-ESF_base!G30</f>
        <v>0</v>
      </c>
      <c r="T30" s="551">
        <f>+H30-ESF_base!H30</f>
        <v>0</v>
      </c>
      <c r="U30" s="552">
        <f>+I30-ESF_base!I30</f>
        <v>0</v>
      </c>
      <c r="V30" s="552">
        <f>+J30-ESF_base!J30</f>
        <v>0</v>
      </c>
      <c r="W30" s="552">
        <f>+K30-ESF_base!K30</f>
        <v>0</v>
      </c>
      <c r="X30" s="553">
        <f>+L30-ESF_base!L30</f>
        <v>0</v>
      </c>
    </row>
    <row r="31" spans="1:24" x14ac:dyDescent="0.3">
      <c r="A31" s="231" t="s">
        <v>139</v>
      </c>
      <c r="B31" s="434" t="str">
        <f>+IF(ESF_base!B31="","",ESF_base!B31)</f>
        <v>Passifs d'impôt exigible</v>
      </c>
      <c r="C31" s="551"/>
      <c r="D31" s="552"/>
      <c r="E31" s="552"/>
      <c r="F31" s="552"/>
      <c r="G31" s="552"/>
      <c r="H31" s="551"/>
      <c r="I31" s="552"/>
      <c r="J31" s="552"/>
      <c r="K31" s="552"/>
      <c r="L31" s="553"/>
      <c r="N31" s="435" t="str">
        <f>+IF(ESF_base!B31="","",ESF_base!B31)</f>
        <v>Passifs d'impôt exigible</v>
      </c>
      <c r="O31" s="551">
        <f>+C31-ESF_base!C31</f>
        <v>0</v>
      </c>
      <c r="P31" s="552">
        <f>+D31-ESF_base!D31</f>
        <v>0</v>
      </c>
      <c r="Q31" s="552">
        <f>+E31-ESF_base!E31</f>
        <v>0</v>
      </c>
      <c r="R31" s="552">
        <f>+F31-ESF_base!F31</f>
        <v>0</v>
      </c>
      <c r="S31" s="552">
        <f>+G31-ESF_base!G31</f>
        <v>0</v>
      </c>
      <c r="T31" s="551">
        <f>+H31-ESF_base!H31</f>
        <v>0</v>
      </c>
      <c r="U31" s="552">
        <f>+I31-ESF_base!I31</f>
        <v>0</v>
      </c>
      <c r="V31" s="552">
        <f>+J31-ESF_base!J31</f>
        <v>0</v>
      </c>
      <c r="W31" s="552">
        <f>+K31-ESF_base!K31</f>
        <v>0</v>
      </c>
      <c r="X31" s="553">
        <f>+L31-ESF_base!L31</f>
        <v>0</v>
      </c>
    </row>
    <row r="32" spans="1:24" x14ac:dyDescent="0.3">
      <c r="A32" s="231" t="s">
        <v>142</v>
      </c>
      <c r="B32" s="434" t="str">
        <f>+IF(ESF_base!B32="","",ESF_base!B32)</f>
        <v>Charges sur les prêts hypothécaires et autres charges immobilières</v>
      </c>
      <c r="C32" s="551"/>
      <c r="D32" s="552"/>
      <c r="E32" s="552"/>
      <c r="F32" s="552"/>
      <c r="G32" s="552"/>
      <c r="H32" s="551"/>
      <c r="I32" s="552"/>
      <c r="J32" s="552"/>
      <c r="K32" s="552"/>
      <c r="L32" s="553"/>
      <c r="N32" s="435" t="str">
        <f>+IF(ESF_base!B32="","",ESF_base!B32)</f>
        <v>Charges sur les prêts hypothécaires et autres charges immobilières</v>
      </c>
      <c r="O32" s="551">
        <f>+C32-ESF_base!C32</f>
        <v>0</v>
      </c>
      <c r="P32" s="552">
        <f>+D32-ESF_base!D32</f>
        <v>0</v>
      </c>
      <c r="Q32" s="552">
        <f>+E32-ESF_base!E32</f>
        <v>0</v>
      </c>
      <c r="R32" s="552">
        <f>+F32-ESF_base!F32</f>
        <v>0</v>
      </c>
      <c r="S32" s="552">
        <f>+G32-ESF_base!G32</f>
        <v>0</v>
      </c>
      <c r="T32" s="551">
        <f>+H32-ESF_base!H32</f>
        <v>0</v>
      </c>
      <c r="U32" s="552">
        <f>+I32-ESF_base!I32</f>
        <v>0</v>
      </c>
      <c r="V32" s="552">
        <f>+J32-ESF_base!J32</f>
        <v>0</v>
      </c>
      <c r="W32" s="552">
        <f>+K32-ESF_base!K32</f>
        <v>0</v>
      </c>
      <c r="X32" s="553">
        <f>+L32-ESF_base!L32</f>
        <v>0</v>
      </c>
    </row>
    <row r="33" spans="1:24" x14ac:dyDescent="0.3">
      <c r="A33" s="231" t="s">
        <v>145</v>
      </c>
      <c r="B33" s="434" t="str">
        <f>+IF(ESF_base!B33="","",ESF_base!B33)</f>
        <v>Instruments financiers dérivés - Passifs</v>
      </c>
      <c r="C33" s="557"/>
      <c r="D33" s="558"/>
      <c r="E33" s="558"/>
      <c r="F33" s="558"/>
      <c r="G33" s="558"/>
      <c r="H33" s="557"/>
      <c r="I33" s="558"/>
      <c r="J33" s="558"/>
      <c r="K33" s="558"/>
      <c r="L33" s="559"/>
      <c r="N33" s="435" t="str">
        <f>+IF(ESF_base!B33="","",ESF_base!B33)</f>
        <v>Instruments financiers dérivés - Passifs</v>
      </c>
      <c r="O33" s="557">
        <f>+C33-ESF_base!C33</f>
        <v>0</v>
      </c>
      <c r="P33" s="558">
        <f>+D33-ESF_base!D33</f>
        <v>0</v>
      </c>
      <c r="Q33" s="558">
        <f>+E33-ESF_base!E33</f>
        <v>0</v>
      </c>
      <c r="R33" s="558">
        <f>+F33-ESF_base!F33</f>
        <v>0</v>
      </c>
      <c r="S33" s="558">
        <f>+G33-ESF_base!G33</f>
        <v>0</v>
      </c>
      <c r="T33" s="557">
        <f>+H33-ESF_base!H33</f>
        <v>0</v>
      </c>
      <c r="U33" s="558">
        <f>+I33-ESF_base!I33</f>
        <v>0</v>
      </c>
      <c r="V33" s="558">
        <f>+J33-ESF_base!J33</f>
        <v>0</v>
      </c>
      <c r="W33" s="558">
        <f>+K33-ESF_base!K33</f>
        <v>0</v>
      </c>
      <c r="X33" s="559">
        <f>+L33-ESF_base!L33</f>
        <v>0</v>
      </c>
    </row>
    <row r="34" spans="1:24" x14ac:dyDescent="0.3">
      <c r="A34" s="101"/>
      <c r="B34" s="442" t="str">
        <f>+IF(ESF_base!B34="","",ESF_base!B34)</f>
        <v>Passifs au titre des contrats d'assurance :</v>
      </c>
      <c r="C34" s="765"/>
      <c r="D34" s="765"/>
      <c r="E34" s="765"/>
      <c r="F34" s="765"/>
      <c r="G34" s="765"/>
      <c r="H34" s="765"/>
      <c r="I34" s="765"/>
      <c r="J34" s="765"/>
      <c r="K34" s="765"/>
      <c r="L34" s="766"/>
      <c r="N34" s="443" t="str">
        <f>+IF(ESF_base!B34="","",ESF_base!B34)</f>
        <v>Passifs au titre des contrats d'assurance :</v>
      </c>
      <c r="O34" s="765"/>
      <c r="P34" s="765"/>
      <c r="Q34" s="765"/>
      <c r="R34" s="765"/>
      <c r="S34" s="765"/>
      <c r="T34" s="765"/>
      <c r="U34" s="765"/>
      <c r="V34" s="765"/>
      <c r="W34" s="765"/>
      <c r="X34" s="766"/>
    </row>
    <row r="35" spans="1:24" x14ac:dyDescent="0.3">
      <c r="A35" s="231" t="s">
        <v>150</v>
      </c>
      <c r="B35" s="430" t="str">
        <f>+IF(ESF_base!B35="","",ESF_base!B35)</f>
        <v xml:space="preserve">     Passifs au titre des contrats d'assurance - excluant les fonds distincts (3)</v>
      </c>
      <c r="C35" s="548"/>
      <c r="D35" s="549"/>
      <c r="E35" s="549"/>
      <c r="F35" s="549"/>
      <c r="G35" s="549"/>
      <c r="H35" s="548"/>
      <c r="I35" s="549"/>
      <c r="J35" s="549"/>
      <c r="K35" s="549"/>
      <c r="L35" s="550"/>
      <c r="N35" s="431" t="str">
        <f>+IF(ESF_base!B35="","",ESF_base!B35)</f>
        <v xml:space="preserve">     Passifs au titre des contrats d'assurance - excluant les fonds distincts (3)</v>
      </c>
      <c r="O35" s="548">
        <f>+C35-ESF_base!C35</f>
        <v>0</v>
      </c>
      <c r="P35" s="549">
        <f>+D35-ESF_base!D35</f>
        <v>0</v>
      </c>
      <c r="Q35" s="549">
        <f>+E35-ESF_base!E35</f>
        <v>0</v>
      </c>
      <c r="R35" s="549">
        <f>+F35-ESF_base!F35</f>
        <v>0</v>
      </c>
      <c r="S35" s="549">
        <f>+G35-ESF_base!G35</f>
        <v>0</v>
      </c>
      <c r="T35" s="548">
        <f>+H35-ESF_base!H35</f>
        <v>0</v>
      </c>
      <c r="U35" s="549">
        <f>+I35-ESF_base!I35</f>
        <v>0</v>
      </c>
      <c r="V35" s="549">
        <f>+J35-ESF_base!J35</f>
        <v>0</v>
      </c>
      <c r="W35" s="549">
        <f>+K35-ESF_base!K35</f>
        <v>0</v>
      </c>
      <c r="X35" s="550">
        <f>+L35-ESF_base!L35</f>
        <v>0</v>
      </c>
    </row>
    <row r="36" spans="1:24" x14ac:dyDescent="0.3">
      <c r="A36" s="231" t="s">
        <v>153</v>
      </c>
      <c r="B36" s="434" t="str">
        <f>+IF(ESF_base!B36="","",ESF_base!B36)</f>
        <v xml:space="preserve">     Passifs au titre des contrats d'assurance - Garanties de fonds distincts (3)</v>
      </c>
      <c r="C36" s="551"/>
      <c r="D36" s="552"/>
      <c r="E36" s="552"/>
      <c r="F36" s="552"/>
      <c r="G36" s="552"/>
      <c r="H36" s="551"/>
      <c r="I36" s="552"/>
      <c r="J36" s="552"/>
      <c r="K36" s="552"/>
      <c r="L36" s="553"/>
      <c r="N36" s="435" t="str">
        <f>+IF(ESF_base!B36="","",ESF_base!B36)</f>
        <v xml:space="preserve">     Passifs au titre des contrats d'assurance - Garanties de fonds distincts (3)</v>
      </c>
      <c r="O36" s="551">
        <f>+C36-ESF_base!C36</f>
        <v>0</v>
      </c>
      <c r="P36" s="552">
        <f>+D36-ESF_base!D36</f>
        <v>0</v>
      </c>
      <c r="Q36" s="552">
        <f>+E36-ESF_base!E36</f>
        <v>0</v>
      </c>
      <c r="R36" s="552">
        <f>+F36-ESF_base!F36</f>
        <v>0</v>
      </c>
      <c r="S36" s="552">
        <f>+G36-ESF_base!G36</f>
        <v>0</v>
      </c>
      <c r="T36" s="551">
        <f>+H36-ESF_base!H36</f>
        <v>0</v>
      </c>
      <c r="U36" s="552">
        <f>+I36-ESF_base!I36</f>
        <v>0</v>
      </c>
      <c r="V36" s="552">
        <f>+J36-ESF_base!J36</f>
        <v>0</v>
      </c>
      <c r="W36" s="552">
        <f>+K36-ESF_base!K36</f>
        <v>0</v>
      </c>
      <c r="X36" s="553">
        <f>+L36-ESF_base!L36</f>
        <v>0</v>
      </c>
    </row>
    <row r="37" spans="1:24" x14ac:dyDescent="0.3">
      <c r="A37" s="231" t="s">
        <v>156</v>
      </c>
      <c r="B37" s="434" t="str">
        <f>+IF(ESF_base!B37="","",ESF_base!B37)</f>
        <v xml:space="preserve">     Passifs au titre des contrats d'assurance - Passif net des fonds distincts</v>
      </c>
      <c r="C37" s="551"/>
      <c r="D37" s="552"/>
      <c r="E37" s="552"/>
      <c r="F37" s="552"/>
      <c r="G37" s="552"/>
      <c r="H37" s="551"/>
      <c r="I37" s="552"/>
      <c r="J37" s="552"/>
      <c r="K37" s="552"/>
      <c r="L37" s="553"/>
      <c r="N37" s="435" t="str">
        <f>+IF(ESF_base!B37="","",ESF_base!B37)</f>
        <v xml:space="preserve">     Passifs au titre des contrats d'assurance - Passif net des fonds distincts</v>
      </c>
      <c r="O37" s="551">
        <f>+C37-ESF_base!C37</f>
        <v>0</v>
      </c>
      <c r="P37" s="552">
        <f>+D37-ESF_base!D37</f>
        <v>0</v>
      </c>
      <c r="Q37" s="552">
        <f>+E37-ESF_base!E37</f>
        <v>0</v>
      </c>
      <c r="R37" s="552">
        <f>+F37-ESF_base!F37</f>
        <v>0</v>
      </c>
      <c r="S37" s="552">
        <f>+G37-ESF_base!G37</f>
        <v>0</v>
      </c>
      <c r="T37" s="551">
        <f>+H37-ESF_base!H37</f>
        <v>0</v>
      </c>
      <c r="U37" s="552">
        <f>+I37-ESF_base!I37</f>
        <v>0</v>
      </c>
      <c r="V37" s="552">
        <f>+J37-ESF_base!J37</f>
        <v>0</v>
      </c>
      <c r="W37" s="552">
        <f>+K37-ESF_base!K37</f>
        <v>0</v>
      </c>
      <c r="X37" s="553">
        <f>+L37-ESF_base!L37</f>
        <v>0</v>
      </c>
    </row>
    <row r="38" spans="1:24" x14ac:dyDescent="0.3">
      <c r="A38" s="231" t="s">
        <v>159</v>
      </c>
      <c r="B38" s="442" t="str">
        <f>+IF(ESF_base!B38="","",ESF_base!B38)</f>
        <v>Total des passifs au titre des contrats d'assurance</v>
      </c>
      <c r="C38" s="560">
        <f>SUM(C35:C37)</f>
        <v>0</v>
      </c>
      <c r="D38" s="561">
        <f t="shared" ref="D38:L38" si="3">SUM(D35:D37)</f>
        <v>0</v>
      </c>
      <c r="E38" s="561">
        <f t="shared" si="3"/>
        <v>0</v>
      </c>
      <c r="F38" s="561">
        <f t="shared" si="3"/>
        <v>0</v>
      </c>
      <c r="G38" s="561">
        <f t="shared" si="3"/>
        <v>0</v>
      </c>
      <c r="H38" s="560">
        <f t="shared" si="3"/>
        <v>0</v>
      </c>
      <c r="I38" s="561">
        <f t="shared" si="3"/>
        <v>0</v>
      </c>
      <c r="J38" s="561">
        <f t="shared" si="3"/>
        <v>0</v>
      </c>
      <c r="K38" s="561">
        <f t="shared" si="3"/>
        <v>0</v>
      </c>
      <c r="L38" s="562">
        <f t="shared" si="3"/>
        <v>0</v>
      </c>
      <c r="N38" s="443" t="str">
        <f>+IF(ESF_base!B38="","",ESF_base!B38)</f>
        <v>Total des passifs au titre des contrats d'assurance</v>
      </c>
      <c r="O38" s="560">
        <f>+C38-ESF_base!C38</f>
        <v>0</v>
      </c>
      <c r="P38" s="561">
        <f>+D38-ESF_base!D38</f>
        <v>0</v>
      </c>
      <c r="Q38" s="561">
        <f>+E38-ESF_base!E38</f>
        <v>0</v>
      </c>
      <c r="R38" s="561">
        <f>+F38-ESF_base!F38</f>
        <v>0</v>
      </c>
      <c r="S38" s="561">
        <f>+G38-ESF_base!G38</f>
        <v>0</v>
      </c>
      <c r="T38" s="560">
        <f>+H38-ESF_base!H38</f>
        <v>0</v>
      </c>
      <c r="U38" s="561">
        <f>+I38-ESF_base!I38</f>
        <v>0</v>
      </c>
      <c r="V38" s="561">
        <f>+J38-ESF_base!J38</f>
        <v>0</v>
      </c>
      <c r="W38" s="561">
        <f>+K38-ESF_base!K38</f>
        <v>0</v>
      </c>
      <c r="X38" s="562">
        <f>+L38-ESF_base!L38</f>
        <v>0</v>
      </c>
    </row>
    <row r="39" spans="1:24" x14ac:dyDescent="0.3">
      <c r="A39" s="101"/>
      <c r="B39" s="442" t="str">
        <f>+IF(ESF_base!B39="","",ESF_base!B39)</f>
        <v>Passifs au titre des traités de réassurance détenus :</v>
      </c>
      <c r="C39" s="765"/>
      <c r="D39" s="765"/>
      <c r="E39" s="765"/>
      <c r="F39" s="765"/>
      <c r="G39" s="765"/>
      <c r="H39" s="765"/>
      <c r="I39" s="765"/>
      <c r="J39" s="765"/>
      <c r="K39" s="765"/>
      <c r="L39" s="766"/>
      <c r="N39" s="443" t="str">
        <f>+IF(ESF_base!B39="","",ESF_base!B39)</f>
        <v>Passifs au titre des traités de réassurance détenus :</v>
      </c>
      <c r="O39" s="765"/>
      <c r="P39" s="765"/>
      <c r="Q39" s="765"/>
      <c r="R39" s="765"/>
      <c r="S39" s="765"/>
      <c r="T39" s="765"/>
      <c r="U39" s="765"/>
      <c r="V39" s="765"/>
      <c r="W39" s="765"/>
      <c r="X39" s="766"/>
    </row>
    <row r="40" spans="1:24" x14ac:dyDescent="0.3">
      <c r="A40" s="231" t="s">
        <v>164</v>
      </c>
      <c r="B40" s="430" t="str">
        <f>+IF(ESF_base!B40="","",ESF_base!B40)</f>
        <v xml:space="preserve">    Passifs au titre des traités de réassurance détenus - excluant les fonds distincts (3)</v>
      </c>
      <c r="C40" s="548"/>
      <c r="D40" s="549"/>
      <c r="E40" s="549"/>
      <c r="F40" s="549"/>
      <c r="G40" s="549"/>
      <c r="H40" s="548"/>
      <c r="I40" s="549"/>
      <c r="J40" s="549"/>
      <c r="K40" s="549"/>
      <c r="L40" s="550"/>
      <c r="N40" s="431" t="str">
        <f>+IF(ESF_base!B40="","",ESF_base!B40)</f>
        <v xml:space="preserve">    Passifs au titre des traités de réassurance détenus - excluant les fonds distincts (3)</v>
      </c>
      <c r="O40" s="548">
        <f>+C40-ESF_base!C40</f>
        <v>0</v>
      </c>
      <c r="P40" s="549">
        <f>+D40-ESF_base!D40</f>
        <v>0</v>
      </c>
      <c r="Q40" s="549">
        <f>+E40-ESF_base!E40</f>
        <v>0</v>
      </c>
      <c r="R40" s="549">
        <f>+F40-ESF_base!F40</f>
        <v>0</v>
      </c>
      <c r="S40" s="549">
        <f>+G40-ESF_base!G40</f>
        <v>0</v>
      </c>
      <c r="T40" s="548">
        <f>+H40-ESF_base!H40</f>
        <v>0</v>
      </c>
      <c r="U40" s="549">
        <f>+I40-ESF_base!I40</f>
        <v>0</v>
      </c>
      <c r="V40" s="549">
        <f>+J40-ESF_base!J40</f>
        <v>0</v>
      </c>
      <c r="W40" s="549">
        <f>+K40-ESF_base!K40</f>
        <v>0</v>
      </c>
      <c r="X40" s="550">
        <f>+L40-ESF_base!L40</f>
        <v>0</v>
      </c>
    </row>
    <row r="41" spans="1:24" x14ac:dyDescent="0.3">
      <c r="A41" s="231" t="s">
        <v>167</v>
      </c>
      <c r="B41" s="434" t="str">
        <f>+IF(ESF_base!B41="","",ESF_base!B41)</f>
        <v xml:space="preserve">    Passifs au titre des traités de réassurance détenus - Garanties de fonds distincts (3)</v>
      </c>
      <c r="C41" s="551"/>
      <c r="D41" s="552"/>
      <c r="E41" s="552"/>
      <c r="F41" s="552"/>
      <c r="G41" s="552"/>
      <c r="H41" s="551"/>
      <c r="I41" s="552"/>
      <c r="J41" s="552"/>
      <c r="K41" s="552"/>
      <c r="L41" s="553"/>
      <c r="N41" s="435" t="str">
        <f>+IF(ESF_base!B41="","",ESF_base!B41)</f>
        <v xml:space="preserve">    Passifs au titre des traités de réassurance détenus - Garanties de fonds distincts (3)</v>
      </c>
      <c r="O41" s="551">
        <f>+C41-ESF_base!C41</f>
        <v>0</v>
      </c>
      <c r="P41" s="552">
        <f>+D41-ESF_base!D42</f>
        <v>0</v>
      </c>
      <c r="Q41" s="552">
        <f>+E41-ESF_base!E41</f>
        <v>0</v>
      </c>
      <c r="R41" s="552">
        <f>+F41-ESF_base!F41</f>
        <v>0</v>
      </c>
      <c r="S41" s="552">
        <f>+G41-ESF_base!G41</f>
        <v>0</v>
      </c>
      <c r="T41" s="551">
        <f>+H41-ESF_base!H41</f>
        <v>0</v>
      </c>
      <c r="U41" s="552">
        <f>+I41-ESF_base!I41</f>
        <v>0</v>
      </c>
      <c r="V41" s="552">
        <f>+J41-ESF_base!J41</f>
        <v>0</v>
      </c>
      <c r="W41" s="552">
        <f>+K41-ESF_base!K41</f>
        <v>0</v>
      </c>
      <c r="X41" s="553">
        <f>+L41-ESF_base!L41</f>
        <v>0</v>
      </c>
    </row>
    <row r="42" spans="1:24" x14ac:dyDescent="0.3">
      <c r="A42" s="231" t="s">
        <v>170</v>
      </c>
      <c r="B42" s="434" t="str">
        <f>+IF(ESF_base!B42="","",ESF_base!B42)</f>
        <v xml:space="preserve">    Passifs au titre des traités de réassurance détenus - Passif net des fonds distincts</v>
      </c>
      <c r="C42" s="551"/>
      <c r="D42" s="552"/>
      <c r="E42" s="552"/>
      <c r="F42" s="552"/>
      <c r="G42" s="552"/>
      <c r="H42" s="551"/>
      <c r="I42" s="552"/>
      <c r="J42" s="552"/>
      <c r="K42" s="552"/>
      <c r="L42" s="553"/>
      <c r="N42" s="435" t="str">
        <f>+IF(ESF_base!B42="","",ESF_base!B42)</f>
        <v xml:space="preserve">    Passifs au titre des traités de réassurance détenus - Passif net des fonds distincts</v>
      </c>
      <c r="O42" s="551">
        <f>+C42-ESF_base!C42</f>
        <v>0</v>
      </c>
      <c r="P42" s="552" t="e">
        <f>+D42-#REF!</f>
        <v>#REF!</v>
      </c>
      <c r="Q42" s="552">
        <f>+E42-ESF_base!E42</f>
        <v>0</v>
      </c>
      <c r="R42" s="552">
        <f>+F42-ESF_base!F42</f>
        <v>0</v>
      </c>
      <c r="S42" s="552">
        <f>+G42-ESF_base!G42</f>
        <v>0</v>
      </c>
      <c r="T42" s="551">
        <f>+H42-ESF_base!H42</f>
        <v>0</v>
      </c>
      <c r="U42" s="552">
        <f>+I42-ESF_base!I42</f>
        <v>0</v>
      </c>
      <c r="V42" s="552">
        <f>+J42-ESF_base!J42</f>
        <v>0</v>
      </c>
      <c r="W42" s="552">
        <f>+K42-ESF_base!K42</f>
        <v>0</v>
      </c>
      <c r="X42" s="553">
        <f>+L42-ESF_base!L42</f>
        <v>0</v>
      </c>
    </row>
    <row r="43" spans="1:24" x14ac:dyDescent="0.3">
      <c r="A43" s="231" t="s">
        <v>173</v>
      </c>
      <c r="B43" s="442" t="str">
        <f>+IF(ESF_base!B43="","",ESF_base!B43)</f>
        <v>Total des passifs au titre des traités de réassurance détenus</v>
      </c>
      <c r="C43" s="563">
        <f>SUM(C40:C42)</f>
        <v>0</v>
      </c>
      <c r="D43" s="564">
        <f t="shared" ref="D43:L43" si="4">SUM(D40:D42)</f>
        <v>0</v>
      </c>
      <c r="E43" s="564">
        <f t="shared" si="4"/>
        <v>0</v>
      </c>
      <c r="F43" s="564">
        <f t="shared" si="4"/>
        <v>0</v>
      </c>
      <c r="G43" s="564">
        <f t="shared" si="4"/>
        <v>0</v>
      </c>
      <c r="H43" s="563">
        <f t="shared" si="4"/>
        <v>0</v>
      </c>
      <c r="I43" s="564">
        <f t="shared" si="4"/>
        <v>0</v>
      </c>
      <c r="J43" s="564">
        <f t="shared" si="4"/>
        <v>0</v>
      </c>
      <c r="K43" s="564">
        <f t="shared" si="4"/>
        <v>0</v>
      </c>
      <c r="L43" s="565">
        <f t="shared" si="4"/>
        <v>0</v>
      </c>
      <c r="N43" s="443" t="str">
        <f>+IF(ESF_base!B43="","",ESF_base!B43)</f>
        <v>Total des passifs au titre des traités de réassurance détenus</v>
      </c>
      <c r="O43" s="563">
        <f>+C43-ESF_base!C43</f>
        <v>0</v>
      </c>
      <c r="P43" s="564">
        <f>+D43-ESF_base!D43</f>
        <v>0</v>
      </c>
      <c r="Q43" s="564">
        <f>+E43-ESF_base!E43</f>
        <v>0</v>
      </c>
      <c r="R43" s="564">
        <f>+F43-ESF_base!F43</f>
        <v>0</v>
      </c>
      <c r="S43" s="564">
        <f>+G43-ESF_base!G43</f>
        <v>0</v>
      </c>
      <c r="T43" s="563">
        <f>+H43-ESF_base!H43</f>
        <v>0</v>
      </c>
      <c r="U43" s="564">
        <f>+I43-ESF_base!I43</f>
        <v>0</v>
      </c>
      <c r="V43" s="564">
        <f>+J43-ESF_base!J43</f>
        <v>0</v>
      </c>
      <c r="W43" s="564">
        <f>+K43-ESF_base!K43</f>
        <v>0</v>
      </c>
      <c r="X43" s="565">
        <f>+L43-ESF_base!L43</f>
        <v>0</v>
      </c>
    </row>
    <row r="44" spans="1:24" x14ac:dyDescent="0.3">
      <c r="A44" s="231" t="s">
        <v>176</v>
      </c>
      <c r="B44" s="430" t="str">
        <f>+IF(ESF_base!B44="","",ESF_base!B44)</f>
        <v>Dépôts bancaires et dépôts en fiducie</v>
      </c>
      <c r="C44" s="548"/>
      <c r="D44" s="549"/>
      <c r="E44" s="549"/>
      <c r="F44" s="549"/>
      <c r="G44" s="549"/>
      <c r="H44" s="548"/>
      <c r="I44" s="549"/>
      <c r="J44" s="549"/>
      <c r="K44" s="549"/>
      <c r="L44" s="550"/>
      <c r="N44" s="431" t="str">
        <f>+IF(ESF_base!B44="","",ESF_base!B44)</f>
        <v>Dépôts bancaires et dépôts en fiducie</v>
      </c>
      <c r="O44" s="548">
        <f>+C44-ESF_base!C44</f>
        <v>0</v>
      </c>
      <c r="P44" s="549">
        <f>+D44-ESF_base!D44</f>
        <v>0</v>
      </c>
      <c r="Q44" s="549">
        <f>+E44-ESF_base!E44</f>
        <v>0</v>
      </c>
      <c r="R44" s="549">
        <f>+F44-ESF_base!F44</f>
        <v>0</v>
      </c>
      <c r="S44" s="549">
        <f>+G44-ESF_base!G44</f>
        <v>0</v>
      </c>
      <c r="T44" s="548">
        <f>+H44-ESF_base!H44</f>
        <v>0</v>
      </c>
      <c r="U44" s="549">
        <f>+I44-ESF_base!I44</f>
        <v>0</v>
      </c>
      <c r="V44" s="549">
        <f>+J44-ESF_base!J44</f>
        <v>0</v>
      </c>
      <c r="W44" s="549">
        <f>+K44-ESF_base!K44</f>
        <v>0</v>
      </c>
      <c r="X44" s="550">
        <f>+L44-ESF_base!L44</f>
        <v>0</v>
      </c>
    </row>
    <row r="45" spans="1:24" x14ac:dyDescent="0.3">
      <c r="A45" s="231" t="s">
        <v>179</v>
      </c>
      <c r="B45" s="434" t="str">
        <f>+IF(ESF_base!B45="","",ESF_base!B45)</f>
        <v>Autres dettes</v>
      </c>
      <c r="C45" s="551"/>
      <c r="D45" s="552"/>
      <c r="E45" s="552"/>
      <c r="F45" s="552"/>
      <c r="G45" s="552"/>
      <c r="H45" s="551"/>
      <c r="I45" s="552"/>
      <c r="J45" s="552"/>
      <c r="K45" s="552"/>
      <c r="L45" s="553"/>
      <c r="N45" s="435" t="str">
        <f>+IF(ESF_base!B45="","",ESF_base!B45)</f>
        <v>Autres dettes</v>
      </c>
      <c r="O45" s="551">
        <f>+C45-ESF_base!C45</f>
        <v>0</v>
      </c>
      <c r="P45" s="552">
        <f>+D45-ESF_base!D45</f>
        <v>0</v>
      </c>
      <c r="Q45" s="552">
        <f>+E45-ESF_base!E45</f>
        <v>0</v>
      </c>
      <c r="R45" s="552">
        <f>+F45-ESF_base!F45</f>
        <v>0</v>
      </c>
      <c r="S45" s="552">
        <f>+G45-ESF_base!G45</f>
        <v>0</v>
      </c>
      <c r="T45" s="551">
        <f>+H45-ESF_base!H45</f>
        <v>0</v>
      </c>
      <c r="U45" s="552">
        <f>+I45-ESF_base!I45</f>
        <v>0</v>
      </c>
      <c r="V45" s="552">
        <f>+J45-ESF_base!J45</f>
        <v>0</v>
      </c>
      <c r="W45" s="552">
        <f>+K45-ESF_base!K45</f>
        <v>0</v>
      </c>
      <c r="X45" s="553">
        <f>+L45-ESF_base!L45</f>
        <v>0</v>
      </c>
    </row>
    <row r="46" spans="1:24" x14ac:dyDescent="0.3">
      <c r="A46" s="231" t="s">
        <v>182</v>
      </c>
      <c r="B46" s="434" t="str">
        <f>+IF(ESF_base!B46="","",ESF_base!B46)</f>
        <v>Régimes de retraite à prestations définies</v>
      </c>
      <c r="C46" s="551"/>
      <c r="D46" s="552"/>
      <c r="E46" s="552"/>
      <c r="F46" s="552"/>
      <c r="G46" s="552"/>
      <c r="H46" s="551"/>
      <c r="I46" s="552"/>
      <c r="J46" s="552"/>
      <c r="K46" s="552"/>
      <c r="L46" s="553"/>
      <c r="N46" s="435" t="str">
        <f>+IF(ESF_base!B46="","",ESF_base!B46)</f>
        <v>Régimes de retraite à prestations définies</v>
      </c>
      <c r="O46" s="551">
        <f>+C46-ESF_base!C46</f>
        <v>0</v>
      </c>
      <c r="P46" s="552">
        <f>+D46-ESF_base!D46</f>
        <v>0</v>
      </c>
      <c r="Q46" s="552">
        <f>+E46-ESF_base!E46</f>
        <v>0</v>
      </c>
      <c r="R46" s="552">
        <f>+F46-ESF_base!F46</f>
        <v>0</v>
      </c>
      <c r="S46" s="552">
        <f>+G46-ESF_base!G46</f>
        <v>0</v>
      </c>
      <c r="T46" s="551">
        <f>+H46-ESF_base!H46</f>
        <v>0</v>
      </c>
      <c r="U46" s="552">
        <f>+I46-ESF_base!I46</f>
        <v>0</v>
      </c>
      <c r="V46" s="552">
        <f>+J46-ESF_base!J46</f>
        <v>0</v>
      </c>
      <c r="W46" s="552">
        <f>+K46-ESF_base!K46</f>
        <v>0</v>
      </c>
      <c r="X46" s="553">
        <f>+L46-ESF_base!L46</f>
        <v>0</v>
      </c>
    </row>
    <row r="47" spans="1:24" x14ac:dyDescent="0.3">
      <c r="A47" s="231" t="s">
        <v>184</v>
      </c>
      <c r="B47" s="434" t="str">
        <f>+IF(ESF_base!B47="","",ESF_base!B47)</f>
        <v>Avantages du personnel (autres que les montants susmentionnés)</v>
      </c>
      <c r="C47" s="551"/>
      <c r="D47" s="552"/>
      <c r="E47" s="552"/>
      <c r="F47" s="552"/>
      <c r="G47" s="552"/>
      <c r="H47" s="551"/>
      <c r="I47" s="552"/>
      <c r="J47" s="552"/>
      <c r="K47" s="552"/>
      <c r="L47" s="553"/>
      <c r="N47" s="435" t="str">
        <f>+IF(ESF_base!B47="","",ESF_base!B47)</f>
        <v>Avantages du personnel (autres que les montants susmentionnés)</v>
      </c>
      <c r="O47" s="551">
        <f>+C47-ESF_base!C47</f>
        <v>0</v>
      </c>
      <c r="P47" s="552">
        <f>+D47-ESF_base!D47</f>
        <v>0</v>
      </c>
      <c r="Q47" s="552">
        <f>+E47-ESF_base!E47</f>
        <v>0</v>
      </c>
      <c r="R47" s="552">
        <f>+F47-ESF_base!F47</f>
        <v>0</v>
      </c>
      <c r="S47" s="552">
        <f>+G47-ESF_base!G47</f>
        <v>0</v>
      </c>
      <c r="T47" s="551">
        <f>+H47-ESF_base!H47</f>
        <v>0</v>
      </c>
      <c r="U47" s="552">
        <f>+I47-ESF_base!I47</f>
        <v>0</v>
      </c>
      <c r="V47" s="552">
        <f>+J47-ESF_base!J47</f>
        <v>0</v>
      </c>
      <c r="W47" s="552">
        <f>+K47-ESF_base!K47</f>
        <v>0</v>
      </c>
      <c r="X47" s="553">
        <f>+L47-ESF_base!L47</f>
        <v>0</v>
      </c>
    </row>
    <row r="48" spans="1:24" x14ac:dyDescent="0.3">
      <c r="A48" s="231" t="s">
        <v>187</v>
      </c>
      <c r="B48" s="434" t="str">
        <f>+IF(ESF_base!B48="","",ESF_base!B48)</f>
        <v>Dettes subordonnées</v>
      </c>
      <c r="C48" s="551"/>
      <c r="D48" s="552"/>
      <c r="E48" s="552"/>
      <c r="F48" s="552"/>
      <c r="G48" s="552"/>
      <c r="H48" s="551"/>
      <c r="I48" s="552"/>
      <c r="J48" s="552"/>
      <c r="K48" s="552"/>
      <c r="L48" s="553"/>
      <c r="N48" s="435" t="str">
        <f>+IF(ESF_base!B48="","",ESF_base!B48)</f>
        <v>Dettes subordonnées</v>
      </c>
      <c r="O48" s="551">
        <f>+C48-ESF_base!C48</f>
        <v>0</v>
      </c>
      <c r="P48" s="552">
        <f>+D48-ESF_base!D48</f>
        <v>0</v>
      </c>
      <c r="Q48" s="552">
        <f>+E48-ESF_base!E48</f>
        <v>0</v>
      </c>
      <c r="R48" s="552">
        <f>+F48-ESF_base!F48</f>
        <v>0</v>
      </c>
      <c r="S48" s="552">
        <f>+G48-ESF_base!G48</f>
        <v>0</v>
      </c>
      <c r="T48" s="551">
        <f>+H48-ESF_base!H48</f>
        <v>0</v>
      </c>
      <c r="U48" s="552">
        <f>+I48-ESF_base!I48</f>
        <v>0</v>
      </c>
      <c r="V48" s="552">
        <f>+J48-ESF_base!J48</f>
        <v>0</v>
      </c>
      <c r="W48" s="552">
        <f>+K48-ESF_base!K48</f>
        <v>0</v>
      </c>
      <c r="X48" s="553">
        <f>+L48-ESF_base!L48</f>
        <v>0</v>
      </c>
    </row>
    <row r="49" spans="1:24" x14ac:dyDescent="0.3">
      <c r="A49" s="231" t="s">
        <v>190</v>
      </c>
      <c r="B49" s="434" t="str">
        <f>+IF(ESF_base!B49="","",ESF_base!B49)</f>
        <v>Actions privilégiées -Dettes</v>
      </c>
      <c r="C49" s="551"/>
      <c r="D49" s="552"/>
      <c r="E49" s="552"/>
      <c r="F49" s="552"/>
      <c r="G49" s="552"/>
      <c r="H49" s="551"/>
      <c r="I49" s="552"/>
      <c r="J49" s="552"/>
      <c r="K49" s="552"/>
      <c r="L49" s="553"/>
      <c r="N49" s="435" t="str">
        <f>+IF(ESF_base!B49="","",ESF_base!B49)</f>
        <v>Actions privilégiées -Dettes</v>
      </c>
      <c r="O49" s="551">
        <f>+C49-ESF_base!C49</f>
        <v>0</v>
      </c>
      <c r="P49" s="552">
        <f>+D49-ESF_base!D49</f>
        <v>0</v>
      </c>
      <c r="Q49" s="552">
        <f>+E49-ESF_base!E49</f>
        <v>0</v>
      </c>
      <c r="R49" s="552">
        <f>+F49-ESF_base!F49</f>
        <v>0</v>
      </c>
      <c r="S49" s="552">
        <f>+G49-ESF_base!G49</f>
        <v>0</v>
      </c>
      <c r="T49" s="551">
        <f>+H49-ESF_base!H49</f>
        <v>0</v>
      </c>
      <c r="U49" s="552">
        <f>+I49-ESF_base!I49</f>
        <v>0</v>
      </c>
      <c r="V49" s="552">
        <f>+J49-ESF_base!J49</f>
        <v>0</v>
      </c>
      <c r="W49" s="552">
        <f>+K49-ESF_base!K49</f>
        <v>0</v>
      </c>
      <c r="X49" s="553">
        <f>+L49-ESF_base!L49</f>
        <v>0</v>
      </c>
    </row>
    <row r="50" spans="1:24" x14ac:dyDescent="0.3">
      <c r="A50" s="231" t="s">
        <v>193</v>
      </c>
      <c r="B50" s="434" t="str">
        <f>+IF(ESF_base!B50="","",ESF_base!B50)</f>
        <v>Passifs d'impôt différé</v>
      </c>
      <c r="C50" s="557"/>
      <c r="D50" s="558"/>
      <c r="E50" s="558"/>
      <c r="F50" s="558"/>
      <c r="G50" s="558"/>
      <c r="H50" s="557"/>
      <c r="I50" s="558"/>
      <c r="J50" s="558"/>
      <c r="K50" s="558"/>
      <c r="L50" s="559"/>
      <c r="N50" s="435" t="str">
        <f>+IF(ESF_base!B50="","",ESF_base!B50)</f>
        <v>Passifs d'impôt différé</v>
      </c>
      <c r="O50" s="557">
        <f>+C50-ESF_base!C50</f>
        <v>0</v>
      </c>
      <c r="P50" s="558">
        <f>+D50-ESF_base!D50</f>
        <v>0</v>
      </c>
      <c r="Q50" s="558">
        <f>+E50-ESF_base!E50</f>
        <v>0</v>
      </c>
      <c r="R50" s="558">
        <f>+F50-ESF_base!F50</f>
        <v>0</v>
      </c>
      <c r="S50" s="558">
        <f>+G50-ESF_base!G50</f>
        <v>0</v>
      </c>
      <c r="T50" s="557">
        <f>+H50-ESF_base!H50</f>
        <v>0</v>
      </c>
      <c r="U50" s="558">
        <f>+I50-ESF_base!I50</f>
        <v>0</v>
      </c>
      <c r="V50" s="558">
        <f>+J50-ESF_base!J50</f>
        <v>0</v>
      </c>
      <c r="W50" s="558">
        <f>+K50-ESF_base!K50</f>
        <v>0</v>
      </c>
      <c r="X50" s="559">
        <f>+L50-ESF_base!L50</f>
        <v>0</v>
      </c>
    </row>
    <row r="51" spans="1:24" x14ac:dyDescent="0.3">
      <c r="A51" s="101"/>
      <c r="B51" s="442" t="str">
        <f>+IF(ESF_base!B51="","",ESF_base!B51)</f>
        <v>Passif au titre des contrats d'investissement :</v>
      </c>
      <c r="C51" s="765"/>
      <c r="D51" s="765"/>
      <c r="E51" s="765"/>
      <c r="F51" s="765"/>
      <c r="G51" s="765"/>
      <c r="H51" s="765"/>
      <c r="I51" s="765"/>
      <c r="J51" s="765"/>
      <c r="K51" s="765"/>
      <c r="L51" s="766"/>
      <c r="N51" s="443" t="str">
        <f>+IF(ESF_base!B51="","",ESF_base!B51)</f>
        <v>Passif au titre des contrats d'investissement :</v>
      </c>
      <c r="O51" s="765"/>
      <c r="P51" s="765"/>
      <c r="Q51" s="765"/>
      <c r="R51" s="765"/>
      <c r="S51" s="765"/>
      <c r="T51" s="765"/>
      <c r="U51" s="765"/>
      <c r="V51" s="765"/>
      <c r="W51" s="765"/>
      <c r="X51" s="766"/>
    </row>
    <row r="52" spans="1:24" x14ac:dyDescent="0.3">
      <c r="A52" s="231" t="s">
        <v>198</v>
      </c>
      <c r="B52" s="430" t="str">
        <f>+IF(ESF_base!B52="","",ESF_base!B52)</f>
        <v xml:space="preserve">    Passifs des contrats d'investissement - excluant les fonds distincts</v>
      </c>
      <c r="C52" s="548"/>
      <c r="D52" s="549"/>
      <c r="E52" s="549"/>
      <c r="F52" s="549"/>
      <c r="G52" s="549"/>
      <c r="H52" s="548"/>
      <c r="I52" s="549"/>
      <c r="J52" s="549"/>
      <c r="K52" s="549"/>
      <c r="L52" s="550"/>
      <c r="N52" s="431" t="str">
        <f>+IF(ESF_base!B52="","",ESF_base!B52)</f>
        <v xml:space="preserve">    Passifs des contrats d'investissement - excluant les fonds distincts</v>
      </c>
      <c r="O52" s="548">
        <f>+C52-ESF_base!C52</f>
        <v>0</v>
      </c>
      <c r="P52" s="549">
        <f>+D52-ESF_base!D52</f>
        <v>0</v>
      </c>
      <c r="Q52" s="549">
        <f>+E52-ESF_base!E52</f>
        <v>0</v>
      </c>
      <c r="R52" s="549">
        <f>+F52-ESF_base!F52</f>
        <v>0</v>
      </c>
      <c r="S52" s="549">
        <f>+G52-ESF_base!G52</f>
        <v>0</v>
      </c>
      <c r="T52" s="548">
        <f>+H52-ESF_base!H52</f>
        <v>0</v>
      </c>
      <c r="U52" s="549">
        <f>+I52-ESF_base!I52</f>
        <v>0</v>
      </c>
      <c r="V52" s="549">
        <f>+J52-ESF_base!J52</f>
        <v>0</v>
      </c>
      <c r="W52" s="549">
        <f>+K52-ESF_base!K52</f>
        <v>0</v>
      </c>
      <c r="X52" s="550">
        <f>+L52-ESF_base!L52</f>
        <v>0</v>
      </c>
    </row>
    <row r="53" spans="1:24" x14ac:dyDescent="0.3">
      <c r="A53" s="231" t="s">
        <v>201</v>
      </c>
      <c r="B53" s="434" t="str">
        <f>+IF(ESF_base!B53="","",ESF_base!B53)</f>
        <v xml:space="preserve">    Passifs des contrats d'investissement - Passif net des fonds distincts</v>
      </c>
      <c r="C53" s="551"/>
      <c r="D53" s="552"/>
      <c r="E53" s="552"/>
      <c r="F53" s="552"/>
      <c r="G53" s="552"/>
      <c r="H53" s="551"/>
      <c r="I53" s="552"/>
      <c r="J53" s="552"/>
      <c r="K53" s="552"/>
      <c r="L53" s="553"/>
      <c r="N53" s="435" t="str">
        <f>+IF(ESF_base!B53="","",ESF_base!B53)</f>
        <v xml:space="preserve">    Passifs des contrats d'investissement - Passif net des fonds distincts</v>
      </c>
      <c r="O53" s="551">
        <f>+C53-ESF_base!C53</f>
        <v>0</v>
      </c>
      <c r="P53" s="552">
        <f>+D53-ESF_base!D53</f>
        <v>0</v>
      </c>
      <c r="Q53" s="552">
        <f>+E53-ESF_base!E53</f>
        <v>0</v>
      </c>
      <c r="R53" s="552">
        <f>+F53-ESF_base!F53</f>
        <v>0</v>
      </c>
      <c r="S53" s="552">
        <f>+G53-ESF_base!G53</f>
        <v>0</v>
      </c>
      <c r="T53" s="551">
        <f>+H53-ESF_base!H53</f>
        <v>0</v>
      </c>
      <c r="U53" s="552">
        <f>+I53-ESF_base!I53</f>
        <v>0</v>
      </c>
      <c r="V53" s="552">
        <f>+J53-ESF_base!J53</f>
        <v>0</v>
      </c>
      <c r="W53" s="552">
        <f>+K53-ESF_base!K53</f>
        <v>0</v>
      </c>
      <c r="X53" s="553">
        <f>+L53-ESF_base!L53</f>
        <v>0</v>
      </c>
    </row>
    <row r="54" spans="1:24" x14ac:dyDescent="0.3">
      <c r="A54" s="231" t="s">
        <v>204</v>
      </c>
      <c r="B54" s="442" t="str">
        <f>+IF(ESF_base!B54="","",ESF_base!B54)</f>
        <v>Total des passifs au titre des contrats d'investissement</v>
      </c>
      <c r="C54" s="563">
        <f>SUM(C52:C53)</f>
        <v>0</v>
      </c>
      <c r="D54" s="564">
        <f t="shared" ref="D54:L54" si="5">SUM(D52:D53)</f>
        <v>0</v>
      </c>
      <c r="E54" s="564">
        <f t="shared" si="5"/>
        <v>0</v>
      </c>
      <c r="F54" s="564">
        <f t="shared" si="5"/>
        <v>0</v>
      </c>
      <c r="G54" s="564">
        <f t="shared" si="5"/>
        <v>0</v>
      </c>
      <c r="H54" s="563">
        <f t="shared" si="5"/>
        <v>0</v>
      </c>
      <c r="I54" s="564">
        <f t="shared" si="5"/>
        <v>0</v>
      </c>
      <c r="J54" s="564">
        <f t="shared" si="5"/>
        <v>0</v>
      </c>
      <c r="K54" s="564">
        <f t="shared" si="5"/>
        <v>0</v>
      </c>
      <c r="L54" s="565">
        <f t="shared" si="5"/>
        <v>0</v>
      </c>
      <c r="N54" s="443" t="str">
        <f>+IF(ESF_base!B54="","",ESF_base!B54)</f>
        <v>Total des passifs au titre des contrats d'investissement</v>
      </c>
      <c r="O54" s="563">
        <f>+C54-ESF_base!C54</f>
        <v>0</v>
      </c>
      <c r="P54" s="564">
        <f>+D54-ESF_base!D54</f>
        <v>0</v>
      </c>
      <c r="Q54" s="564">
        <f>+E54-ESF_base!E54</f>
        <v>0</v>
      </c>
      <c r="R54" s="564">
        <f>+F54-ESF_base!F54</f>
        <v>0</v>
      </c>
      <c r="S54" s="564">
        <f>+G54-ESF_base!G54</f>
        <v>0</v>
      </c>
      <c r="T54" s="563">
        <f>+H54-ESF_base!H54</f>
        <v>0</v>
      </c>
      <c r="U54" s="564">
        <f>+I54-ESF_base!I54</f>
        <v>0</v>
      </c>
      <c r="V54" s="564">
        <f>+J54-ESF_base!J54</f>
        <v>0</v>
      </c>
      <c r="W54" s="564">
        <f>+K54-ESF_base!K54</f>
        <v>0</v>
      </c>
      <c r="X54" s="565">
        <f>+L54-ESF_base!L54</f>
        <v>0</v>
      </c>
    </row>
    <row r="55" spans="1:24" x14ac:dyDescent="0.3">
      <c r="A55" s="231" t="s">
        <v>207</v>
      </c>
      <c r="B55" s="442" t="str">
        <f>+IF(ESF_base!B55="","",ESF_base!B55)</f>
        <v>Passif avant les obligations envers les titulaires de polices</v>
      </c>
      <c r="C55" s="560">
        <f>SUM(C29:C33)+C38+C43+SUM(C44:C50)+C54</f>
        <v>0</v>
      </c>
      <c r="D55" s="561">
        <f t="shared" ref="D55:L55" si="6">SUM(D29:D33)+D38+D43+SUM(D44:D50)+D54</f>
        <v>0</v>
      </c>
      <c r="E55" s="561">
        <f t="shared" si="6"/>
        <v>0</v>
      </c>
      <c r="F55" s="561">
        <f t="shared" si="6"/>
        <v>0</v>
      </c>
      <c r="G55" s="561">
        <f t="shared" si="6"/>
        <v>0</v>
      </c>
      <c r="H55" s="560">
        <f t="shared" si="6"/>
        <v>0</v>
      </c>
      <c r="I55" s="561">
        <f t="shared" si="6"/>
        <v>0</v>
      </c>
      <c r="J55" s="561">
        <f t="shared" si="6"/>
        <v>0</v>
      </c>
      <c r="K55" s="561">
        <f t="shared" si="6"/>
        <v>0</v>
      </c>
      <c r="L55" s="562">
        <f t="shared" si="6"/>
        <v>0</v>
      </c>
      <c r="N55" s="443" t="str">
        <f>+IF(ESF_base!B55="","",ESF_base!B55)</f>
        <v>Passif avant les obligations envers les titulaires de polices</v>
      </c>
      <c r="O55" s="560">
        <f>+C55-ESF_base!C55</f>
        <v>0</v>
      </c>
      <c r="P55" s="561">
        <f>+D55-ESF_base!D55</f>
        <v>0</v>
      </c>
      <c r="Q55" s="561">
        <f>+E55-ESF_base!E55</f>
        <v>0</v>
      </c>
      <c r="R55" s="561">
        <f>+F55-ESF_base!F55</f>
        <v>0</v>
      </c>
      <c r="S55" s="561">
        <f>+G55-ESF_base!G55</f>
        <v>0</v>
      </c>
      <c r="T55" s="560">
        <f>+H55-ESF_base!H55</f>
        <v>0</v>
      </c>
      <c r="U55" s="561">
        <f>+I55-ESF_base!I55</f>
        <v>0</v>
      </c>
      <c r="V55" s="561">
        <f>+J55-ESF_base!J55</f>
        <v>0</v>
      </c>
      <c r="W55" s="561">
        <f>+K55-ESF_base!K55</f>
        <v>0</v>
      </c>
      <c r="X55" s="562">
        <f>+L55-ESF_base!L55</f>
        <v>0</v>
      </c>
    </row>
    <row r="56" spans="1:24" x14ac:dyDescent="0.3">
      <c r="A56" s="101"/>
      <c r="B56" s="442" t="str">
        <f>+IF(ESF_base!B56="","",ESF_base!B56)</f>
        <v>Obligations envers les titulaires de polices :</v>
      </c>
      <c r="C56" s="765"/>
      <c r="D56" s="765"/>
      <c r="E56" s="765"/>
      <c r="F56" s="765"/>
      <c r="G56" s="765"/>
      <c r="H56" s="765"/>
      <c r="I56" s="765"/>
      <c r="J56" s="765"/>
      <c r="K56" s="765"/>
      <c r="L56" s="766"/>
      <c r="N56" s="443" t="str">
        <f>+IF(ESF_base!B56="","",ESF_base!B56)</f>
        <v>Obligations envers les titulaires de polices :</v>
      </c>
      <c r="O56" s="765"/>
      <c r="P56" s="765"/>
      <c r="Q56" s="765"/>
      <c r="R56" s="765"/>
      <c r="S56" s="765"/>
      <c r="T56" s="765"/>
      <c r="U56" s="765"/>
      <c r="V56" s="765"/>
      <c r="W56" s="765"/>
      <c r="X56" s="766"/>
    </row>
    <row r="57" spans="1:24" x14ac:dyDescent="0.3">
      <c r="A57" s="231" t="s">
        <v>212</v>
      </c>
      <c r="B57" s="430" t="str">
        <f>+IF(ESF_base!B57="","",ESF_base!B57)</f>
        <v>Intérêt résiduel (sociétés non cotées en bourse)</v>
      </c>
      <c r="C57" s="548"/>
      <c r="D57" s="549"/>
      <c r="E57" s="549"/>
      <c r="F57" s="549"/>
      <c r="G57" s="549"/>
      <c r="H57" s="548"/>
      <c r="I57" s="549"/>
      <c r="J57" s="549"/>
      <c r="K57" s="549"/>
      <c r="L57" s="550"/>
      <c r="N57" s="431" t="str">
        <f>+IF(ESF_base!B57="","",ESF_base!B57)</f>
        <v>Intérêt résiduel (sociétés non cotées en bourse)</v>
      </c>
      <c r="O57" s="548">
        <f>+C57-ESF_base!C57</f>
        <v>0</v>
      </c>
      <c r="P57" s="549">
        <f>+D57-ESF_base!D57</f>
        <v>0</v>
      </c>
      <c r="Q57" s="549">
        <f>+E57-ESF_base!E57</f>
        <v>0</v>
      </c>
      <c r="R57" s="549">
        <f>+F57-ESF_base!F57</f>
        <v>0</v>
      </c>
      <c r="S57" s="549">
        <f>+G57-ESF_base!G57</f>
        <v>0</v>
      </c>
      <c r="T57" s="548">
        <f>+H57-ESF_base!H57</f>
        <v>0</v>
      </c>
      <c r="U57" s="549">
        <f>+I57-ESF_base!I57</f>
        <v>0</v>
      </c>
      <c r="V57" s="549">
        <f>+J57-ESF_base!J57</f>
        <v>0</v>
      </c>
      <c r="W57" s="549">
        <f>+K57-ESF_base!K57</f>
        <v>0</v>
      </c>
      <c r="X57" s="550">
        <f>+L57-ESF_base!L57</f>
        <v>0</v>
      </c>
    </row>
    <row r="58" spans="1:24" x14ac:dyDescent="0.3">
      <c r="A58" s="231" t="s">
        <v>215</v>
      </c>
      <c r="B58" s="434" t="str">
        <f>+IF(ESF_base!B58="","",ESF_base!B58)</f>
        <v>Comptes avec participation</v>
      </c>
      <c r="C58" s="551"/>
      <c r="D58" s="552"/>
      <c r="E58" s="552"/>
      <c r="F58" s="552"/>
      <c r="G58" s="552"/>
      <c r="H58" s="551"/>
      <c r="I58" s="552"/>
      <c r="J58" s="552"/>
      <c r="K58" s="552"/>
      <c r="L58" s="553"/>
      <c r="N58" s="435" t="str">
        <f>+IF(ESF_base!B58="","",ESF_base!B58)</f>
        <v>Comptes avec participation</v>
      </c>
      <c r="O58" s="551">
        <f>+C58-ESF_base!C58</f>
        <v>0</v>
      </c>
      <c r="P58" s="552">
        <f>+D58-ESF_base!D58</f>
        <v>0</v>
      </c>
      <c r="Q58" s="552">
        <f>+E58-ESF_base!E58</f>
        <v>0</v>
      </c>
      <c r="R58" s="552">
        <f>+F58-ESF_base!F58</f>
        <v>0</v>
      </c>
      <c r="S58" s="552">
        <f>+G58-ESF_base!G58</f>
        <v>0</v>
      </c>
      <c r="T58" s="551">
        <f>+H58-ESF_base!H58</f>
        <v>0</v>
      </c>
      <c r="U58" s="552">
        <f>+I58-ESF_base!I58</f>
        <v>0</v>
      </c>
      <c r="V58" s="552">
        <f>+J58-ESF_base!J58</f>
        <v>0</v>
      </c>
      <c r="W58" s="552">
        <f>+K58-ESF_base!K58</f>
        <v>0</v>
      </c>
      <c r="X58" s="553">
        <f>+L58-ESF_base!L58</f>
        <v>0</v>
      </c>
    </row>
    <row r="59" spans="1:24" x14ac:dyDescent="0.3">
      <c r="A59" s="231" t="s">
        <v>218</v>
      </c>
      <c r="B59" s="434" t="str">
        <f>+IF(ESF_base!B59="","",ESF_base!B59)</f>
        <v>Comptes sans participation (sociétés non cotées en bourse)</v>
      </c>
      <c r="C59" s="551"/>
      <c r="D59" s="552"/>
      <c r="E59" s="552"/>
      <c r="F59" s="552"/>
      <c r="G59" s="552"/>
      <c r="H59" s="551"/>
      <c r="I59" s="552"/>
      <c r="J59" s="552"/>
      <c r="K59" s="552"/>
      <c r="L59" s="553"/>
      <c r="N59" s="435" t="str">
        <f>+IF(ESF_base!B59="","",ESF_base!B59)</f>
        <v>Comptes sans participation (sociétés non cotées en bourse)</v>
      </c>
      <c r="O59" s="551">
        <f>+C59-ESF_base!C59</f>
        <v>0</v>
      </c>
      <c r="P59" s="552">
        <f>+D59-ESF_base!D59</f>
        <v>0</v>
      </c>
      <c r="Q59" s="552">
        <f>+E59-ESF_base!E59</f>
        <v>0</v>
      </c>
      <c r="R59" s="552">
        <f>+F59-ESF_base!F59</f>
        <v>0</v>
      </c>
      <c r="S59" s="552">
        <f>+G59-ESF_base!G59</f>
        <v>0</v>
      </c>
      <c r="T59" s="551">
        <f>+H59-ESF_base!H59</f>
        <v>0</v>
      </c>
      <c r="U59" s="552">
        <f>+I59-ESF_base!I59</f>
        <v>0</v>
      </c>
      <c r="V59" s="552">
        <f>+J59-ESF_base!J59</f>
        <v>0</v>
      </c>
      <c r="W59" s="552">
        <f>+K59-ESF_base!K59</f>
        <v>0</v>
      </c>
      <c r="X59" s="553">
        <f>+L59-ESF_base!L59</f>
        <v>0</v>
      </c>
    </row>
    <row r="60" spans="1:24" ht="15" thickBot="1" x14ac:dyDescent="0.35">
      <c r="A60" s="231" t="s">
        <v>221</v>
      </c>
      <c r="B60" s="99" t="str">
        <f>+IF(ESF_base!B60="","",ESF_base!B60)</f>
        <v>Total des obligations envers les titulaires de polices</v>
      </c>
      <c r="C60" s="563">
        <f>SUM(C57:C59)</f>
        <v>0</v>
      </c>
      <c r="D60" s="564">
        <f t="shared" ref="D60:L60" si="7">SUM(D57:D59)</f>
        <v>0</v>
      </c>
      <c r="E60" s="564">
        <f t="shared" si="7"/>
        <v>0</v>
      </c>
      <c r="F60" s="564">
        <f t="shared" si="7"/>
        <v>0</v>
      </c>
      <c r="G60" s="564">
        <f t="shared" si="7"/>
        <v>0</v>
      </c>
      <c r="H60" s="563">
        <f t="shared" si="7"/>
        <v>0</v>
      </c>
      <c r="I60" s="564">
        <f t="shared" si="7"/>
        <v>0</v>
      </c>
      <c r="J60" s="564">
        <f t="shared" si="7"/>
        <v>0</v>
      </c>
      <c r="K60" s="564">
        <f t="shared" si="7"/>
        <v>0</v>
      </c>
      <c r="L60" s="565">
        <f t="shared" si="7"/>
        <v>0</v>
      </c>
      <c r="N60" s="391" t="str">
        <f>+IF(ESF_base!B60="","",ESF_base!B60)</f>
        <v>Total des obligations envers les titulaires de polices</v>
      </c>
      <c r="O60" s="563">
        <f>+C60-ESF_base!C60</f>
        <v>0</v>
      </c>
      <c r="P60" s="564">
        <f>+D60-ESF_base!D60</f>
        <v>0</v>
      </c>
      <c r="Q60" s="564">
        <f>+E60-ESF_base!E60</f>
        <v>0</v>
      </c>
      <c r="R60" s="564">
        <f>+F60-ESF_base!F60</f>
        <v>0</v>
      </c>
      <c r="S60" s="564">
        <f>+G60-ESF_base!G60</f>
        <v>0</v>
      </c>
      <c r="T60" s="563">
        <f>+H60-ESF_base!H60</f>
        <v>0</v>
      </c>
      <c r="U60" s="564">
        <f>+I60-ESF_base!I60</f>
        <v>0</v>
      </c>
      <c r="V60" s="564">
        <f>+J60-ESF_base!J60</f>
        <v>0</v>
      </c>
      <c r="W60" s="564">
        <f>+K60-ESF_base!K60</f>
        <v>0</v>
      </c>
      <c r="X60" s="565">
        <f>+L60-ESF_base!L60</f>
        <v>0</v>
      </c>
    </row>
    <row r="61" spans="1:24" ht="15" thickBot="1" x14ac:dyDescent="0.35">
      <c r="A61" s="54" t="s">
        <v>224</v>
      </c>
      <c r="B61" s="232" t="str">
        <f>+IF(ESF_base!B61="","",ESF_base!B61)</f>
        <v>TOTAL DU PASSIF</v>
      </c>
      <c r="C61" s="566">
        <f>C55+C60</f>
        <v>0</v>
      </c>
      <c r="D61" s="567">
        <f t="shared" ref="D61:L61" si="8">D55+D60</f>
        <v>0</v>
      </c>
      <c r="E61" s="567">
        <f t="shared" si="8"/>
        <v>0</v>
      </c>
      <c r="F61" s="567">
        <f t="shared" si="8"/>
        <v>0</v>
      </c>
      <c r="G61" s="567">
        <f t="shared" si="8"/>
        <v>0</v>
      </c>
      <c r="H61" s="566">
        <f t="shared" si="8"/>
        <v>0</v>
      </c>
      <c r="I61" s="567">
        <f t="shared" si="8"/>
        <v>0</v>
      </c>
      <c r="J61" s="567">
        <f t="shared" si="8"/>
        <v>0</v>
      </c>
      <c r="K61" s="567">
        <f t="shared" si="8"/>
        <v>0</v>
      </c>
      <c r="L61" s="568">
        <f t="shared" si="8"/>
        <v>0</v>
      </c>
      <c r="N61" s="281" t="str">
        <f>+IF(ESF_base!B61="","",ESF_base!B61)</f>
        <v>TOTAL DU PASSIF</v>
      </c>
      <c r="O61" s="566">
        <f>+C61-ESF_base!C61</f>
        <v>0</v>
      </c>
      <c r="P61" s="567">
        <f>+D61-ESF_base!D61</f>
        <v>0</v>
      </c>
      <c r="Q61" s="567">
        <f>+E61-ESF_base!E61</f>
        <v>0</v>
      </c>
      <c r="R61" s="567">
        <f>+F61-ESF_base!F61</f>
        <v>0</v>
      </c>
      <c r="S61" s="567">
        <f>+G61-ESF_base!G61</f>
        <v>0</v>
      </c>
      <c r="T61" s="566">
        <f>+H61-ESF_base!H61</f>
        <v>0</v>
      </c>
      <c r="U61" s="567">
        <f>+I61-ESF_base!I61</f>
        <v>0</v>
      </c>
      <c r="V61" s="567">
        <f>+J61-ESF_base!J61</f>
        <v>0</v>
      </c>
      <c r="W61" s="567">
        <f>+K61-ESF_base!K61</f>
        <v>0</v>
      </c>
      <c r="X61" s="568">
        <f>+L61-ESF_base!L61</f>
        <v>0</v>
      </c>
    </row>
    <row r="62" spans="1:24" x14ac:dyDescent="0.3">
      <c r="A62" s="147"/>
      <c r="B62" s="45" t="str">
        <f>+IF(ESF_base!B62="","",ESF_base!B62)</f>
        <v>CAPITAUX PROPRES - ASSUREURS CANADIENS/QUÉBÉCOIS SEULEMENT :</v>
      </c>
      <c r="C62" s="58"/>
      <c r="D62" s="58"/>
      <c r="E62" s="58"/>
      <c r="F62" s="58"/>
      <c r="G62" s="58"/>
      <c r="H62" s="58"/>
      <c r="I62" s="58"/>
      <c r="J62" s="58"/>
      <c r="K62" s="58"/>
      <c r="L62" s="59"/>
      <c r="N62" s="284" t="str">
        <f>+IF(ESF_base!B62="","",ESF_base!B62)</f>
        <v>CAPITAUX PROPRES - ASSUREURS CANADIENS/QUÉBÉCOIS SEULEMENT :</v>
      </c>
      <c r="O62" s="58"/>
      <c r="P62" s="58"/>
      <c r="Q62" s="58"/>
      <c r="R62" s="58"/>
      <c r="S62" s="58"/>
      <c r="T62" s="58"/>
      <c r="U62" s="58"/>
      <c r="V62" s="58"/>
      <c r="W62" s="58"/>
      <c r="X62" s="59"/>
    </row>
    <row r="63" spans="1:24" x14ac:dyDescent="0.3">
      <c r="A63" s="1"/>
      <c r="B63" s="25" t="str">
        <f>+IF(ESF_base!B63="","",ESF_base!B63)</f>
        <v>Avoir des titulaires de polices</v>
      </c>
      <c r="C63" s="62"/>
      <c r="D63" s="62"/>
      <c r="E63" s="62"/>
      <c r="F63" s="62"/>
      <c r="G63" s="62"/>
      <c r="H63" s="62"/>
      <c r="I63" s="62"/>
      <c r="J63" s="62"/>
      <c r="K63" s="62"/>
      <c r="L63" s="63"/>
      <c r="N63" s="287" t="str">
        <f>+IF(ESF_base!B63="","",ESF_base!B63)</f>
        <v>Avoir des titulaires de polices</v>
      </c>
      <c r="O63" s="62"/>
      <c r="P63" s="62"/>
      <c r="Q63" s="62"/>
      <c r="R63" s="62"/>
      <c r="S63" s="62"/>
      <c r="T63" s="62"/>
      <c r="U63" s="62"/>
      <c r="V63" s="62"/>
      <c r="W63" s="62"/>
      <c r="X63" s="63"/>
    </row>
    <row r="64" spans="1:24" x14ac:dyDescent="0.3">
      <c r="A64" s="54" t="s">
        <v>231</v>
      </c>
      <c r="B64" s="41" t="str">
        <f>+IF(ESF_base!B64="","",ESF_base!B64)</f>
        <v>Intérêt résiduel (sociétés non cotées en bourse)</v>
      </c>
      <c r="C64" s="548"/>
      <c r="D64" s="549"/>
      <c r="E64" s="549"/>
      <c r="F64" s="549"/>
      <c r="G64" s="549"/>
      <c r="H64" s="548"/>
      <c r="I64" s="549"/>
      <c r="J64" s="549"/>
      <c r="K64" s="549"/>
      <c r="L64" s="550"/>
      <c r="N64" s="290" t="str">
        <f>+IF(ESF_base!B64="","",ESF_base!B64)</f>
        <v>Intérêt résiduel (sociétés non cotées en bourse)</v>
      </c>
      <c r="O64" s="548">
        <f>+C64-ESF_base!C64</f>
        <v>0</v>
      </c>
      <c r="P64" s="549">
        <f>+D64-ESF_base!D64</f>
        <v>0</v>
      </c>
      <c r="Q64" s="549">
        <f>+E64-ESF_base!E64</f>
        <v>0</v>
      </c>
      <c r="R64" s="549">
        <f>+F64-ESF_base!F64</f>
        <v>0</v>
      </c>
      <c r="S64" s="549">
        <f>+G64-ESF_base!G64</f>
        <v>0</v>
      </c>
      <c r="T64" s="548">
        <f>+H64-ESF_base!H64</f>
        <v>0</v>
      </c>
      <c r="U64" s="549">
        <f>+I64-ESF_base!I64</f>
        <v>0</v>
      </c>
      <c r="V64" s="549">
        <f>+J64-ESF_base!J64</f>
        <v>0</v>
      </c>
      <c r="W64" s="549">
        <f>+K64-ESF_base!K64</f>
        <v>0</v>
      </c>
      <c r="X64" s="550">
        <f>+L64-ESF_base!L64</f>
        <v>0</v>
      </c>
    </row>
    <row r="65" spans="1:24" x14ac:dyDescent="0.3">
      <c r="A65" s="54" t="s">
        <v>232</v>
      </c>
      <c r="B65" s="41" t="str">
        <f>+IF(ESF_base!B65="","",ESF_base!B65)</f>
        <v>Compte avec participation</v>
      </c>
      <c r="C65" s="569"/>
      <c r="D65" s="570"/>
      <c r="E65" s="570"/>
      <c r="F65" s="570"/>
      <c r="G65" s="570"/>
      <c r="H65" s="569"/>
      <c r="I65" s="570"/>
      <c r="J65" s="570"/>
      <c r="K65" s="570"/>
      <c r="L65" s="571"/>
      <c r="N65" s="290" t="str">
        <f>+IF(ESF_base!B65="","",ESF_base!B65)</f>
        <v>Compte avec participation</v>
      </c>
      <c r="O65" s="569">
        <f>+C65-ESF_base!C65</f>
        <v>0</v>
      </c>
      <c r="P65" s="570">
        <f>+D65-ESF_base!D65</f>
        <v>0</v>
      </c>
      <c r="Q65" s="570">
        <f>+E65-ESF_base!E65</f>
        <v>0</v>
      </c>
      <c r="R65" s="570">
        <f>+F65-ESF_base!F65</f>
        <v>0</v>
      </c>
      <c r="S65" s="570">
        <f>+G65-ESF_base!G65</f>
        <v>0</v>
      </c>
      <c r="T65" s="569">
        <f>+H65-ESF_base!H65</f>
        <v>0</v>
      </c>
      <c r="U65" s="570">
        <f>+I65-ESF_base!I65</f>
        <v>0</v>
      </c>
      <c r="V65" s="570">
        <f>+J65-ESF_base!J65</f>
        <v>0</v>
      </c>
      <c r="W65" s="570">
        <f>+K65-ESF_base!K65</f>
        <v>0</v>
      </c>
      <c r="X65" s="571">
        <f>+L65-ESF_base!L65</f>
        <v>0</v>
      </c>
    </row>
    <row r="66" spans="1:24" x14ac:dyDescent="0.3">
      <c r="A66" s="54" t="s">
        <v>235</v>
      </c>
      <c r="B66" s="24" t="str">
        <f>+IF(ESF_base!B66="","",ESF_base!B66)</f>
        <v>Compte avec participation - Cumul des AÉRÉ (perte)</v>
      </c>
      <c r="C66" s="551"/>
      <c r="D66" s="552"/>
      <c r="E66" s="552"/>
      <c r="F66" s="552"/>
      <c r="G66" s="552"/>
      <c r="H66" s="551"/>
      <c r="I66" s="552"/>
      <c r="J66" s="552"/>
      <c r="K66" s="552"/>
      <c r="L66" s="553"/>
      <c r="N66" s="291" t="str">
        <f>+IF(ESF_base!B66="","",ESF_base!B66)</f>
        <v>Compte avec participation - Cumul des AÉRÉ (perte)</v>
      </c>
      <c r="O66" s="551">
        <f>+C66-ESF_base!C66</f>
        <v>0</v>
      </c>
      <c r="P66" s="552">
        <f>+D66-ESF_base!D66</f>
        <v>0</v>
      </c>
      <c r="Q66" s="552">
        <f>+E66-ESF_base!E66</f>
        <v>0</v>
      </c>
      <c r="R66" s="552">
        <f>+F66-ESF_base!F66</f>
        <v>0</v>
      </c>
      <c r="S66" s="552">
        <f>+G66-ESF_base!G66</f>
        <v>0</v>
      </c>
      <c r="T66" s="551">
        <f>+H66-ESF_base!H66</f>
        <v>0</v>
      </c>
      <c r="U66" s="552">
        <f>+I66-ESF_base!I66</f>
        <v>0</v>
      </c>
      <c r="V66" s="552">
        <f>+J66-ESF_base!J66</f>
        <v>0</v>
      </c>
      <c r="W66" s="552">
        <f>+K66-ESF_base!K66</f>
        <v>0</v>
      </c>
      <c r="X66" s="553">
        <f>+L66-ESF_base!L66</f>
        <v>0</v>
      </c>
    </row>
    <row r="67" spans="1:24" x14ac:dyDescent="0.3">
      <c r="A67" s="54" t="s">
        <v>238</v>
      </c>
      <c r="B67" s="24" t="str">
        <f>+IF(ESF_base!B67="","",ESF_base!B67)</f>
        <v>Compte sans participation</v>
      </c>
      <c r="C67" s="551"/>
      <c r="D67" s="552"/>
      <c r="E67" s="552"/>
      <c r="F67" s="552"/>
      <c r="G67" s="552"/>
      <c r="H67" s="551"/>
      <c r="I67" s="552"/>
      <c r="J67" s="552"/>
      <c r="K67" s="552"/>
      <c r="L67" s="553"/>
      <c r="N67" s="291" t="str">
        <f>+IF(ESF_base!B67="","",ESF_base!B67)</f>
        <v>Compte sans participation</v>
      </c>
      <c r="O67" s="551">
        <f>+C67-ESF_base!C67</f>
        <v>0</v>
      </c>
      <c r="P67" s="552">
        <f>+D67-ESF_base!D67</f>
        <v>0</v>
      </c>
      <c r="Q67" s="552">
        <f>+E67-ESF_base!E67</f>
        <v>0</v>
      </c>
      <c r="R67" s="552">
        <f>+F67-ESF_base!F67</f>
        <v>0</v>
      </c>
      <c r="S67" s="552">
        <f>+G67-ESF_base!G67</f>
        <v>0</v>
      </c>
      <c r="T67" s="551">
        <f>+H67-ESF_base!H67</f>
        <v>0</v>
      </c>
      <c r="U67" s="552">
        <f>+I67-ESF_base!I67</f>
        <v>0</v>
      </c>
      <c r="V67" s="552">
        <f>+J67-ESF_base!J67</f>
        <v>0</v>
      </c>
      <c r="W67" s="552">
        <f>+K67-ESF_base!K67</f>
        <v>0</v>
      </c>
      <c r="X67" s="553">
        <f>+L67-ESF_base!L67</f>
        <v>0</v>
      </c>
    </row>
    <row r="68" spans="1:24" x14ac:dyDescent="0.3">
      <c r="A68" s="54" t="s">
        <v>241</v>
      </c>
      <c r="B68" s="42" t="str">
        <f>+IF(ESF_base!B68="","",ESF_base!B68)</f>
        <v>Compte sans participation - Cumul des AÉRÉ (perte)</v>
      </c>
      <c r="C68" s="551"/>
      <c r="D68" s="552"/>
      <c r="E68" s="552"/>
      <c r="F68" s="552"/>
      <c r="G68" s="552"/>
      <c r="H68" s="551"/>
      <c r="I68" s="552"/>
      <c r="J68" s="552"/>
      <c r="K68" s="552"/>
      <c r="L68" s="553"/>
      <c r="N68" s="292" t="str">
        <f>+IF(ESF_base!B68="","",ESF_base!B68)</f>
        <v>Compte sans participation - Cumul des AÉRÉ (perte)</v>
      </c>
      <c r="O68" s="551">
        <f>+C68-ESF_base!C68</f>
        <v>0</v>
      </c>
      <c r="P68" s="552">
        <f>+D68-ESF_base!D68</f>
        <v>0</v>
      </c>
      <c r="Q68" s="552">
        <f>+E68-ESF_base!E68</f>
        <v>0</v>
      </c>
      <c r="R68" s="552">
        <f>+F68-ESF_base!F68</f>
        <v>0</v>
      </c>
      <c r="S68" s="552">
        <f>+G68-ESF_base!G68</f>
        <v>0</v>
      </c>
      <c r="T68" s="551">
        <f>+H68-ESF_base!H68</f>
        <v>0</v>
      </c>
      <c r="U68" s="552">
        <f>+I68-ESF_base!I68</f>
        <v>0</v>
      </c>
      <c r="V68" s="552">
        <f>+J68-ESF_base!J68</f>
        <v>0</v>
      </c>
      <c r="W68" s="552">
        <f>+K68-ESF_base!K68</f>
        <v>0</v>
      </c>
      <c r="X68" s="553">
        <f>+L68-ESF_base!L68</f>
        <v>0</v>
      </c>
    </row>
    <row r="69" spans="1:24" x14ac:dyDescent="0.3">
      <c r="A69" s="54" t="s">
        <v>244</v>
      </c>
      <c r="B69" s="25" t="str">
        <f>+IF(ESF_base!B69="","",ESF_base!B69)</f>
        <v>Total de l'avoir des titulaires de polices</v>
      </c>
      <c r="C69" s="572">
        <f>SUM(C64:C68)</f>
        <v>0</v>
      </c>
      <c r="D69" s="573">
        <f t="shared" ref="D69:L69" si="9">SUM(D64:D68)</f>
        <v>0</v>
      </c>
      <c r="E69" s="573">
        <f t="shared" si="9"/>
        <v>0</v>
      </c>
      <c r="F69" s="573">
        <f t="shared" si="9"/>
        <v>0</v>
      </c>
      <c r="G69" s="573">
        <f t="shared" si="9"/>
        <v>0</v>
      </c>
      <c r="H69" s="572">
        <f t="shared" si="9"/>
        <v>0</v>
      </c>
      <c r="I69" s="573">
        <f t="shared" si="9"/>
        <v>0</v>
      </c>
      <c r="J69" s="573">
        <f t="shared" si="9"/>
        <v>0</v>
      </c>
      <c r="K69" s="573">
        <f t="shared" si="9"/>
        <v>0</v>
      </c>
      <c r="L69" s="574">
        <f t="shared" si="9"/>
        <v>0</v>
      </c>
      <c r="N69" s="287" t="str">
        <f>+IF(ESF_base!B69="","",ESF_base!B69)</f>
        <v>Total de l'avoir des titulaires de polices</v>
      </c>
      <c r="O69" s="572">
        <f>+C69-ESF_base!C69</f>
        <v>0</v>
      </c>
      <c r="P69" s="573">
        <f>+D69-ESF_base!D69</f>
        <v>0</v>
      </c>
      <c r="Q69" s="573">
        <f>+E69-ESF_base!E69</f>
        <v>0</v>
      </c>
      <c r="R69" s="573">
        <f>+F69-ESF_base!F69</f>
        <v>0</v>
      </c>
      <c r="S69" s="573">
        <f>+G69-ESF_base!G69</f>
        <v>0</v>
      </c>
      <c r="T69" s="572">
        <f>+H69-ESF_base!H69</f>
        <v>0</v>
      </c>
      <c r="U69" s="573">
        <f>+I69-ESF_base!I69</f>
        <v>0</v>
      </c>
      <c r="V69" s="573">
        <f>+J69-ESF_base!J69</f>
        <v>0</v>
      </c>
      <c r="W69" s="573">
        <f>+K69-ESF_base!K69</f>
        <v>0</v>
      </c>
      <c r="X69" s="574">
        <f>+L69-ESF_base!L69</f>
        <v>0</v>
      </c>
    </row>
    <row r="70" spans="1:24" x14ac:dyDescent="0.3">
      <c r="A70" s="1"/>
      <c r="B70" s="25" t="str">
        <f>+IF(ESF_base!B70="","",ESF_base!B70)</f>
        <v>Avoir des actionnaires</v>
      </c>
      <c r="C70" s="60"/>
      <c r="D70" s="60"/>
      <c r="E70" s="60"/>
      <c r="F70" s="60"/>
      <c r="G70" s="60"/>
      <c r="H70" s="60"/>
      <c r="I70" s="60"/>
      <c r="J70" s="60"/>
      <c r="K70" s="60"/>
      <c r="L70" s="61"/>
      <c r="N70" s="287" t="str">
        <f>+IF(ESF_base!B70="","",ESF_base!B70)</f>
        <v>Avoir des actionnaires</v>
      </c>
      <c r="O70" s="60"/>
      <c r="P70" s="60"/>
      <c r="Q70" s="60"/>
      <c r="R70" s="60"/>
      <c r="S70" s="60"/>
      <c r="T70" s="60"/>
      <c r="U70" s="60"/>
      <c r="V70" s="60"/>
      <c r="W70" s="60"/>
      <c r="X70" s="61"/>
    </row>
    <row r="71" spans="1:24" x14ac:dyDescent="0.3">
      <c r="A71" s="54" t="s">
        <v>249</v>
      </c>
      <c r="B71" s="41" t="str">
        <f>+IF(ESF_base!B71="","",ESF_base!B71)</f>
        <v>Actions ordinaires</v>
      </c>
      <c r="C71" s="548"/>
      <c r="D71" s="549"/>
      <c r="E71" s="549"/>
      <c r="F71" s="549"/>
      <c r="G71" s="549"/>
      <c r="H71" s="548"/>
      <c r="I71" s="549"/>
      <c r="J71" s="549"/>
      <c r="K71" s="549"/>
      <c r="L71" s="550"/>
      <c r="N71" s="290" t="str">
        <f>+IF(ESF_base!B71="","",ESF_base!B71)</f>
        <v>Actions ordinaires</v>
      </c>
      <c r="O71" s="548">
        <f>+C71-ESF_base!C71</f>
        <v>0</v>
      </c>
      <c r="P71" s="549">
        <f>+D71-ESF_base!D71</f>
        <v>0</v>
      </c>
      <c r="Q71" s="549">
        <f>+E71-ESF_base!E71</f>
        <v>0</v>
      </c>
      <c r="R71" s="549">
        <f>+F71-ESF_base!F71</f>
        <v>0</v>
      </c>
      <c r="S71" s="549">
        <f>+G71-ESF_base!G71</f>
        <v>0</v>
      </c>
      <c r="T71" s="548">
        <f>+H71-ESF_base!H71</f>
        <v>0</v>
      </c>
      <c r="U71" s="549">
        <f>+I71-ESF_base!I71</f>
        <v>0</v>
      </c>
      <c r="V71" s="549">
        <f>+J71-ESF_base!J71</f>
        <v>0</v>
      </c>
      <c r="W71" s="549">
        <f>+K71-ESF_base!K71</f>
        <v>0</v>
      </c>
      <c r="X71" s="550">
        <f>+L71-ESF_base!L71</f>
        <v>0</v>
      </c>
    </row>
    <row r="72" spans="1:24" x14ac:dyDescent="0.3">
      <c r="A72" s="54" t="s">
        <v>252</v>
      </c>
      <c r="B72" s="41" t="str">
        <f>+IF(ESF_base!B72="","",ESF_base!B72)</f>
        <v>Actions privilégiées</v>
      </c>
      <c r="C72" s="569"/>
      <c r="D72" s="570"/>
      <c r="E72" s="570"/>
      <c r="F72" s="570"/>
      <c r="G72" s="570"/>
      <c r="H72" s="569"/>
      <c r="I72" s="570"/>
      <c r="J72" s="570"/>
      <c r="K72" s="570"/>
      <c r="L72" s="571"/>
      <c r="N72" s="290" t="str">
        <f>+IF(ESF_base!B72="","",ESF_base!B72)</f>
        <v>Actions privilégiées</v>
      </c>
      <c r="O72" s="569">
        <f>+C72-ESF_base!C72</f>
        <v>0</v>
      </c>
      <c r="P72" s="570">
        <f>+D72-ESF_base!D72</f>
        <v>0</v>
      </c>
      <c r="Q72" s="570">
        <f>+E72-ESF_base!E72</f>
        <v>0</v>
      </c>
      <c r="R72" s="570">
        <f>+F72-ESF_base!F72</f>
        <v>0</v>
      </c>
      <c r="S72" s="570">
        <f>+G72-ESF_base!G72</f>
        <v>0</v>
      </c>
      <c r="T72" s="569">
        <f>+H72-ESF_base!H72</f>
        <v>0</v>
      </c>
      <c r="U72" s="570">
        <f>+I72-ESF_base!I72</f>
        <v>0</v>
      </c>
      <c r="V72" s="570">
        <f>+J72-ESF_base!J72</f>
        <v>0</v>
      </c>
      <c r="W72" s="570">
        <f>+K72-ESF_base!K72</f>
        <v>0</v>
      </c>
      <c r="X72" s="571">
        <f>+L72-ESF_base!L72</f>
        <v>0</v>
      </c>
    </row>
    <row r="73" spans="1:24" x14ac:dyDescent="0.3">
      <c r="A73" s="54" t="s">
        <v>255</v>
      </c>
      <c r="B73" s="24" t="str">
        <f>+IF(ESF_base!B73="","",ESF_base!B73)</f>
        <v>Surplus d'apport</v>
      </c>
      <c r="C73" s="551"/>
      <c r="D73" s="552"/>
      <c r="E73" s="552"/>
      <c r="F73" s="552"/>
      <c r="G73" s="552"/>
      <c r="H73" s="551"/>
      <c r="I73" s="552"/>
      <c r="J73" s="552"/>
      <c r="K73" s="552"/>
      <c r="L73" s="553"/>
      <c r="N73" s="291" t="str">
        <f>+IF(ESF_base!B73="","",ESF_base!B73)</f>
        <v>Surplus d'apport</v>
      </c>
      <c r="O73" s="551">
        <f>+C73-ESF_base!C73</f>
        <v>0</v>
      </c>
      <c r="P73" s="552">
        <f>+D73-ESF_base!D73</f>
        <v>0</v>
      </c>
      <c r="Q73" s="552">
        <f>+E73-ESF_base!E73</f>
        <v>0</v>
      </c>
      <c r="R73" s="552">
        <f>+F73-ESF_base!F73</f>
        <v>0</v>
      </c>
      <c r="S73" s="552">
        <f>+G73-ESF_base!G73</f>
        <v>0</v>
      </c>
      <c r="T73" s="551">
        <f>+H73-ESF_base!H73</f>
        <v>0</v>
      </c>
      <c r="U73" s="552">
        <f>+I73-ESF_base!I73</f>
        <v>0</v>
      </c>
      <c r="V73" s="552">
        <f>+J73-ESF_base!J73</f>
        <v>0</v>
      </c>
      <c r="W73" s="552">
        <f>+K73-ESF_base!K73</f>
        <v>0</v>
      </c>
      <c r="X73" s="553">
        <f>+L73-ESF_base!L73</f>
        <v>0</v>
      </c>
    </row>
    <row r="74" spans="1:24" x14ac:dyDescent="0.3">
      <c r="A74" s="54" t="s">
        <v>258</v>
      </c>
      <c r="B74" s="24" t="str">
        <f>+IF(ESF_base!B74="","",ESF_base!B74)</f>
        <v>Autres éléments de capital</v>
      </c>
      <c r="C74" s="551"/>
      <c r="D74" s="552"/>
      <c r="E74" s="552"/>
      <c r="F74" s="552"/>
      <c r="G74" s="552"/>
      <c r="H74" s="551"/>
      <c r="I74" s="552"/>
      <c r="J74" s="552"/>
      <c r="K74" s="552"/>
      <c r="L74" s="553"/>
      <c r="N74" s="291" t="str">
        <f>+IF(ESF_base!B74="","",ESF_base!B74)</f>
        <v>Autres éléments de capital</v>
      </c>
      <c r="O74" s="551">
        <f>+C74-ESF_base!C74</f>
        <v>0</v>
      </c>
      <c r="P74" s="552">
        <f>+D74-ESF_base!D74</f>
        <v>0</v>
      </c>
      <c r="Q74" s="552">
        <f>+E74-ESF_base!E74</f>
        <v>0</v>
      </c>
      <c r="R74" s="552">
        <f>+F74-ESF_base!F74</f>
        <v>0</v>
      </c>
      <c r="S74" s="552">
        <f>+G74-ESF_base!G74</f>
        <v>0</v>
      </c>
      <c r="T74" s="551">
        <f>+H74-ESF_base!H74</f>
        <v>0</v>
      </c>
      <c r="U74" s="552">
        <f>+I74-ESF_base!I74</f>
        <v>0</v>
      </c>
      <c r="V74" s="552">
        <f>+J74-ESF_base!J74</f>
        <v>0</v>
      </c>
      <c r="W74" s="552">
        <f>+K74-ESF_base!K74</f>
        <v>0</v>
      </c>
      <c r="X74" s="553">
        <f>+L74-ESF_base!L74</f>
        <v>0</v>
      </c>
    </row>
    <row r="75" spans="1:24" x14ac:dyDescent="0.3">
      <c r="A75" s="54" t="s">
        <v>261</v>
      </c>
      <c r="B75" s="24" t="str">
        <f>+IF(ESF_base!B75="","",ESF_base!B75)</f>
        <v>Bénéfices non répartis</v>
      </c>
      <c r="C75" s="551"/>
      <c r="D75" s="552"/>
      <c r="E75" s="552"/>
      <c r="F75" s="552"/>
      <c r="G75" s="552"/>
      <c r="H75" s="551"/>
      <c r="I75" s="552"/>
      <c r="J75" s="552"/>
      <c r="K75" s="552"/>
      <c r="L75" s="553"/>
      <c r="N75" s="291" t="str">
        <f>+IF(ESF_base!B75="","",ESF_base!B75)</f>
        <v>Bénéfices non répartis</v>
      </c>
      <c r="O75" s="551">
        <f>+C75-ESF_base!C75</f>
        <v>0</v>
      </c>
      <c r="P75" s="552">
        <f>+D75-ESF_base!D75</f>
        <v>0</v>
      </c>
      <c r="Q75" s="552">
        <f>+E75-ESF_base!E75</f>
        <v>0</v>
      </c>
      <c r="R75" s="552">
        <f>+F75-ESF_base!F75</f>
        <v>0</v>
      </c>
      <c r="S75" s="552">
        <f>+G75-ESF_base!G75</f>
        <v>0</v>
      </c>
      <c r="T75" s="551">
        <f>+H75-ESF_base!H75</f>
        <v>0</v>
      </c>
      <c r="U75" s="552">
        <f>+I75-ESF_base!I75</f>
        <v>0</v>
      </c>
      <c r="V75" s="552">
        <f>+J75-ESF_base!J75</f>
        <v>0</v>
      </c>
      <c r="W75" s="552">
        <f>+K75-ESF_base!K75</f>
        <v>0</v>
      </c>
      <c r="X75" s="553">
        <f>+L75-ESF_base!L75</f>
        <v>0</v>
      </c>
    </row>
    <row r="76" spans="1:24" x14ac:dyDescent="0.3">
      <c r="A76" s="54" t="s">
        <v>264</v>
      </c>
      <c r="B76" s="24" t="str">
        <f>+IF(ESF_base!B76="","",ESF_base!B76)</f>
        <v>Risque nucléaire et autres réserves</v>
      </c>
      <c r="C76" s="551"/>
      <c r="D76" s="552"/>
      <c r="E76" s="552"/>
      <c r="F76" s="552"/>
      <c r="G76" s="552"/>
      <c r="H76" s="551"/>
      <c r="I76" s="552"/>
      <c r="J76" s="552"/>
      <c r="K76" s="552"/>
      <c r="L76" s="553"/>
      <c r="N76" s="291" t="str">
        <f>+IF(ESF_base!B76="","",ESF_base!B76)</f>
        <v>Risque nucléaire et autres réserves</v>
      </c>
      <c r="O76" s="551">
        <f>+C76-ESF_base!C76</f>
        <v>0</v>
      </c>
      <c r="P76" s="552">
        <f>+D76-ESF_base!D76</f>
        <v>0</v>
      </c>
      <c r="Q76" s="552">
        <f>+E76-ESF_base!E76</f>
        <v>0</v>
      </c>
      <c r="R76" s="552">
        <f>+F76-ESF_base!F76</f>
        <v>0</v>
      </c>
      <c r="S76" s="552">
        <f>+G76-ESF_base!G76</f>
        <v>0</v>
      </c>
      <c r="T76" s="551">
        <f>+H76-ESF_base!H76</f>
        <v>0</v>
      </c>
      <c r="U76" s="552">
        <f>+I76-ESF_base!I76</f>
        <v>0</v>
      </c>
      <c r="V76" s="552">
        <f>+J76-ESF_base!J76</f>
        <v>0</v>
      </c>
      <c r="W76" s="552">
        <f>+K76-ESF_base!K76</f>
        <v>0</v>
      </c>
      <c r="X76" s="553">
        <f>+L76-ESF_base!L76</f>
        <v>0</v>
      </c>
    </row>
    <row r="77" spans="1:24" x14ac:dyDescent="0.3">
      <c r="A77" s="54" t="s">
        <v>267</v>
      </c>
      <c r="B77" s="24" t="str">
        <f>+IF(ESF_base!B77="","",ESF_base!B77)</f>
        <v>Cumul des AÉRÉ (perte)</v>
      </c>
      <c r="C77" s="551"/>
      <c r="D77" s="552"/>
      <c r="E77" s="552"/>
      <c r="F77" s="552"/>
      <c r="G77" s="552"/>
      <c r="H77" s="551"/>
      <c r="I77" s="552"/>
      <c r="J77" s="552"/>
      <c r="K77" s="552"/>
      <c r="L77" s="553"/>
      <c r="N77" s="291" t="str">
        <f>+IF(ESF_base!B77="","",ESF_base!B77)</f>
        <v>Cumul des AÉRÉ (perte)</v>
      </c>
      <c r="O77" s="551">
        <f>+C77-ESF_base!C77</f>
        <v>0</v>
      </c>
      <c r="P77" s="552">
        <f>+D77-ESF_base!D77</f>
        <v>0</v>
      </c>
      <c r="Q77" s="552">
        <f>+E77-ESF_base!E77</f>
        <v>0</v>
      </c>
      <c r="R77" s="552">
        <f>+F77-ESF_base!F77</f>
        <v>0</v>
      </c>
      <c r="S77" s="552">
        <f>+G77-ESF_base!G77</f>
        <v>0</v>
      </c>
      <c r="T77" s="551">
        <f>+H77-ESF_base!H77</f>
        <v>0</v>
      </c>
      <c r="U77" s="552">
        <f>+I77-ESF_base!I77</f>
        <v>0</v>
      </c>
      <c r="V77" s="552">
        <f>+J77-ESF_base!J77</f>
        <v>0</v>
      </c>
      <c r="W77" s="552">
        <f>+K77-ESF_base!K77</f>
        <v>0</v>
      </c>
      <c r="X77" s="553">
        <f>+L77-ESF_base!L77</f>
        <v>0</v>
      </c>
    </row>
    <row r="78" spans="1:24" x14ac:dyDescent="0.3">
      <c r="A78" s="54" t="s">
        <v>270</v>
      </c>
      <c r="B78" s="25" t="str">
        <f>+IF(ESF_base!B78="","",ESF_base!B78)</f>
        <v>Total de l'avoir des actionnaires</v>
      </c>
      <c r="C78" s="575">
        <f t="shared" ref="C78:L78" si="10">SUM(C71:C77)</f>
        <v>0</v>
      </c>
      <c r="D78" s="576">
        <f t="shared" si="10"/>
        <v>0</v>
      </c>
      <c r="E78" s="576">
        <f t="shared" si="10"/>
        <v>0</v>
      </c>
      <c r="F78" s="576">
        <f t="shared" si="10"/>
        <v>0</v>
      </c>
      <c r="G78" s="576">
        <f t="shared" si="10"/>
        <v>0</v>
      </c>
      <c r="H78" s="575">
        <f t="shared" si="10"/>
        <v>0</v>
      </c>
      <c r="I78" s="576">
        <f t="shared" si="10"/>
        <v>0</v>
      </c>
      <c r="J78" s="576">
        <f t="shared" si="10"/>
        <v>0</v>
      </c>
      <c r="K78" s="576">
        <f t="shared" si="10"/>
        <v>0</v>
      </c>
      <c r="L78" s="577">
        <f t="shared" si="10"/>
        <v>0</v>
      </c>
      <c r="N78" s="287" t="str">
        <f>+IF(ESF_base!B78="","",ESF_base!B78)</f>
        <v>Total de l'avoir des actionnaires</v>
      </c>
      <c r="O78" s="575">
        <f>+C78-ESF_base!C78</f>
        <v>0</v>
      </c>
      <c r="P78" s="576">
        <f>+D78-ESF_base!D78</f>
        <v>0</v>
      </c>
      <c r="Q78" s="576">
        <f>+E78-ESF_base!E78</f>
        <v>0</v>
      </c>
      <c r="R78" s="576">
        <f>+F78-ESF_base!F78</f>
        <v>0</v>
      </c>
      <c r="S78" s="576">
        <f>+G78-ESF_base!G78</f>
        <v>0</v>
      </c>
      <c r="T78" s="575">
        <f>+H78-ESF_base!H78</f>
        <v>0</v>
      </c>
      <c r="U78" s="576">
        <f>+I78-ESF_base!I78</f>
        <v>0</v>
      </c>
      <c r="V78" s="576">
        <f>+J78-ESF_base!J78</f>
        <v>0</v>
      </c>
      <c r="W78" s="576">
        <f>+K78-ESF_base!K78</f>
        <v>0</v>
      </c>
      <c r="X78" s="577">
        <f>+L78-ESF_base!L78</f>
        <v>0</v>
      </c>
    </row>
    <row r="79" spans="1:24" ht="15" thickBot="1" x14ac:dyDescent="0.35">
      <c r="A79" s="54" t="s">
        <v>273</v>
      </c>
      <c r="B79" s="84" t="str">
        <f>+IF(ESF_base!B79="","",ESF_base!B79)</f>
        <v>Participations sans contrôle</v>
      </c>
      <c r="C79" s="578"/>
      <c r="D79" s="579"/>
      <c r="E79" s="579"/>
      <c r="F79" s="579"/>
      <c r="G79" s="579"/>
      <c r="H79" s="578"/>
      <c r="I79" s="579"/>
      <c r="J79" s="579"/>
      <c r="K79" s="579"/>
      <c r="L79" s="580"/>
      <c r="N79" s="293" t="str">
        <f>+IF(ESF_base!B79="","",ESF_base!B79)</f>
        <v>Participations sans contrôle</v>
      </c>
      <c r="O79" s="578">
        <f>+C79-ESF_base!C79</f>
        <v>0</v>
      </c>
      <c r="P79" s="579">
        <f>+D79-ESF_base!D79</f>
        <v>0</v>
      </c>
      <c r="Q79" s="579">
        <f>+E79-ESF_base!E79</f>
        <v>0</v>
      </c>
      <c r="R79" s="579">
        <f>+F79-ESF_base!F79</f>
        <v>0</v>
      </c>
      <c r="S79" s="579">
        <f>+G79-ESF_base!G79</f>
        <v>0</v>
      </c>
      <c r="T79" s="578">
        <f>+H79-ESF_base!H79</f>
        <v>0</v>
      </c>
      <c r="U79" s="579">
        <f>+I79-ESF_base!I79</f>
        <v>0</v>
      </c>
      <c r="V79" s="579">
        <f>+J79-ESF_base!J79</f>
        <v>0</v>
      </c>
      <c r="W79" s="579">
        <f>+K79-ESF_base!K79</f>
        <v>0</v>
      </c>
      <c r="X79" s="580">
        <f>+L79-ESF_base!L79</f>
        <v>0</v>
      </c>
    </row>
    <row r="80" spans="1:24" ht="66.599999999999994" customHeight="1" thickBot="1" x14ac:dyDescent="0.35">
      <c r="A80" s="54" t="s">
        <v>276</v>
      </c>
      <c r="B80" s="182" t="str">
        <f>+IF(ESF_base!B80="","",ESF_base!B80)</f>
        <v>TOTAL DES CAPITAUX PROPRES
(ASSUREURS CANADIENS/QUÉBÉCOIS)
OU 
TOTAL : FONDS DU SIÈGE SOCIAL, RÉSERVES ET CAÉRÉ
(ASSUREURS ÉTRANGERS)</v>
      </c>
      <c r="C80" s="581"/>
      <c r="D80" s="582"/>
      <c r="E80" s="582"/>
      <c r="F80" s="582"/>
      <c r="G80" s="582"/>
      <c r="H80" s="581"/>
      <c r="I80" s="582"/>
      <c r="J80" s="582"/>
      <c r="K80" s="582"/>
      <c r="L80" s="583"/>
      <c r="N80" s="294" t="str">
        <f>+IF(ESF_base!B80="","",ESF_base!B80)</f>
        <v>TOTAL DES CAPITAUX PROPRES
(ASSUREURS CANADIENS/QUÉBÉCOIS)
OU 
TOTAL : FONDS DU SIÈGE SOCIAL, RÉSERVES ET CAÉRÉ
(ASSUREURS ÉTRANGERS)</v>
      </c>
      <c r="O80" s="581">
        <f>+C80-ESF_base!C80</f>
        <v>0</v>
      </c>
      <c r="P80" s="582">
        <f>+D80-ESF_base!D80</f>
        <v>0</v>
      </c>
      <c r="Q80" s="582">
        <f>+E80-ESF_base!E80</f>
        <v>0</v>
      </c>
      <c r="R80" s="582">
        <f>+F80-ESF_base!F80</f>
        <v>0</v>
      </c>
      <c r="S80" s="582">
        <f>+G80-ESF_base!G80</f>
        <v>0</v>
      </c>
      <c r="T80" s="581">
        <f>+H80-ESF_base!H80</f>
        <v>0</v>
      </c>
      <c r="U80" s="582">
        <f>+I80-ESF_base!I80</f>
        <v>0</v>
      </c>
      <c r="V80" s="582">
        <f>+J80-ESF_base!J80</f>
        <v>0</v>
      </c>
      <c r="W80" s="582">
        <f>+K80-ESF_base!K80</f>
        <v>0</v>
      </c>
      <c r="X80" s="583">
        <f>+L80-ESF_base!L80</f>
        <v>0</v>
      </c>
    </row>
    <row r="81" spans="1:24" ht="75" customHeight="1" thickBot="1" x14ac:dyDescent="0.35">
      <c r="A81" s="54" t="s">
        <v>279</v>
      </c>
      <c r="B81" s="182" t="str">
        <f>+IF(ESF_base!B81="","",ESF_base!B81)</f>
        <v>TOTAL DU PASSIF ET DES CAPITAUX PROPRES 
(ASSUREURS CANADIENS/QUÉBÉCOIS)
OU
TOTAL : PASSIF, CAPITAUX PRORPES, FONDS DU SIÈGE SOCIAL, RÉSERVES ET CAÉRÉ 
(ASSUREURS ÉTRANGER)</v>
      </c>
      <c r="C81" s="554">
        <f t="shared" ref="C81:L81" si="11">C61+C80</f>
        <v>0</v>
      </c>
      <c r="D81" s="555">
        <f t="shared" si="11"/>
        <v>0</v>
      </c>
      <c r="E81" s="555">
        <f t="shared" si="11"/>
        <v>0</v>
      </c>
      <c r="F81" s="555">
        <f t="shared" si="11"/>
        <v>0</v>
      </c>
      <c r="G81" s="555">
        <f t="shared" si="11"/>
        <v>0</v>
      </c>
      <c r="H81" s="554">
        <f t="shared" si="11"/>
        <v>0</v>
      </c>
      <c r="I81" s="555">
        <f t="shared" si="11"/>
        <v>0</v>
      </c>
      <c r="J81" s="555">
        <f t="shared" si="11"/>
        <v>0</v>
      </c>
      <c r="K81" s="555">
        <f t="shared" si="11"/>
        <v>0</v>
      </c>
      <c r="L81" s="556">
        <f t="shared" si="11"/>
        <v>0</v>
      </c>
      <c r="N81" s="294" t="str">
        <f>+IF(ESF_base!B81="","",ESF_base!B81)</f>
        <v>TOTAL DU PASSIF ET DES CAPITAUX PROPRES 
(ASSUREURS CANADIENS/QUÉBÉCOIS)
OU
TOTAL : PASSIF, CAPITAUX PRORPES, FONDS DU SIÈGE SOCIAL, RÉSERVES ET CAÉRÉ 
(ASSUREURS ÉTRANGER)</v>
      </c>
      <c r="O81" s="554">
        <f>+C81-ESF_base!C81</f>
        <v>0</v>
      </c>
      <c r="P81" s="555">
        <f>+D81-ESF_base!D81</f>
        <v>0</v>
      </c>
      <c r="Q81" s="555">
        <f>+E81-ESF_base!E81</f>
        <v>0</v>
      </c>
      <c r="R81" s="555">
        <f>+F81-ESF_base!F81</f>
        <v>0</v>
      </c>
      <c r="S81" s="555">
        <f>+G81-ESF_base!G81</f>
        <v>0</v>
      </c>
      <c r="T81" s="554">
        <f>+H81-ESF_base!H81</f>
        <v>0</v>
      </c>
      <c r="U81" s="555">
        <f>+I81-ESF_base!I81</f>
        <v>0</v>
      </c>
      <c r="V81" s="555">
        <f>+J81-ESF_base!J81</f>
        <v>0</v>
      </c>
      <c r="W81" s="555">
        <f>+K81-ESF_base!K81</f>
        <v>0</v>
      </c>
      <c r="X81" s="556">
        <f>+L81-ESF_base!L81</f>
        <v>0</v>
      </c>
    </row>
    <row r="82" spans="1:24" ht="15" thickBot="1" x14ac:dyDescent="0.35">
      <c r="B82" s="26"/>
      <c r="C82" s="27"/>
      <c r="D82" s="27"/>
      <c r="E82" s="27"/>
      <c r="F82" s="27"/>
      <c r="G82" s="27"/>
      <c r="H82" s="27"/>
      <c r="I82" s="27"/>
      <c r="J82" s="27"/>
      <c r="K82" s="27"/>
      <c r="L82" s="27"/>
      <c r="N82" s="295"/>
      <c r="O82" s="27"/>
      <c r="P82" s="27"/>
      <c r="Q82" s="27"/>
      <c r="R82" s="27"/>
      <c r="S82" s="27"/>
      <c r="T82" s="27"/>
      <c r="U82" s="27"/>
      <c r="V82" s="27"/>
      <c r="W82" s="27"/>
      <c r="X82" s="27"/>
    </row>
    <row r="83" spans="1:24" ht="24.6" x14ac:dyDescent="0.3">
      <c r="B83" s="103" t="str">
        <f>+IF(ESF_base!B83="","",ESF_base!B83)</f>
        <v>Mouvements des capitaux propres (1)
(en milliers de dollars)</v>
      </c>
      <c r="C83" s="34">
        <f t="shared" ref="C83:L83" si="12">+C6</f>
        <v>2025</v>
      </c>
      <c r="D83" s="35">
        <f t="shared" si="12"/>
        <v>2026</v>
      </c>
      <c r="E83" s="35">
        <f t="shared" si="12"/>
        <v>2027</v>
      </c>
      <c r="F83" s="35">
        <f t="shared" si="12"/>
        <v>2028</v>
      </c>
      <c r="G83" s="36">
        <f t="shared" si="12"/>
        <v>2029</v>
      </c>
      <c r="H83" s="40">
        <f t="shared" si="12"/>
        <v>2030</v>
      </c>
      <c r="I83" s="35">
        <f t="shared" si="12"/>
        <v>2031</v>
      </c>
      <c r="J83" s="35">
        <f t="shared" si="12"/>
        <v>2032</v>
      </c>
      <c r="K83" s="35">
        <f t="shared" si="12"/>
        <v>2033</v>
      </c>
      <c r="L83" s="36">
        <f t="shared" si="12"/>
        <v>2034</v>
      </c>
      <c r="N83" s="297" t="str">
        <f>+IF(ESF_base!B83="","",ESF_base!B83)</f>
        <v>Mouvements des capitaux propres (1)
(en milliers de dollars)</v>
      </c>
      <c r="O83" s="34">
        <f t="shared" ref="O83:X83" si="13">+O6</f>
        <v>2025</v>
      </c>
      <c r="P83" s="35">
        <f t="shared" si="13"/>
        <v>2026</v>
      </c>
      <c r="Q83" s="35">
        <f t="shared" si="13"/>
        <v>2027</v>
      </c>
      <c r="R83" s="35">
        <f t="shared" si="13"/>
        <v>2028</v>
      </c>
      <c r="S83" s="36">
        <f t="shared" si="13"/>
        <v>2029</v>
      </c>
      <c r="T83" s="40">
        <f t="shared" si="13"/>
        <v>2030</v>
      </c>
      <c r="U83" s="35">
        <f t="shared" si="13"/>
        <v>2031</v>
      </c>
      <c r="V83" s="35">
        <f t="shared" si="13"/>
        <v>2032</v>
      </c>
      <c r="W83" s="35">
        <f t="shared" si="13"/>
        <v>2033</v>
      </c>
      <c r="X83" s="36">
        <f t="shared" si="13"/>
        <v>2034</v>
      </c>
    </row>
    <row r="84" spans="1:24" ht="9" customHeight="1" thickBot="1" x14ac:dyDescent="0.35">
      <c r="B84" s="11" t="str">
        <f>+IF(ESF_base!B84="","",ESF_base!B84)</f>
        <v/>
      </c>
      <c r="C84" s="12" t="s">
        <v>62</v>
      </c>
      <c r="D84" s="13" t="s">
        <v>63</v>
      </c>
      <c r="E84" s="13" t="s">
        <v>64</v>
      </c>
      <c r="F84" s="13" t="s">
        <v>65</v>
      </c>
      <c r="G84" s="14" t="s">
        <v>66</v>
      </c>
      <c r="H84" s="80" t="s">
        <v>67</v>
      </c>
      <c r="I84" s="81" t="s">
        <v>68</v>
      </c>
      <c r="J84" s="81" t="s">
        <v>69</v>
      </c>
      <c r="K84" s="81" t="s">
        <v>70</v>
      </c>
      <c r="L84" s="82" t="s">
        <v>71</v>
      </c>
      <c r="N84" s="271" t="str">
        <f>+IF(ESF_base!B84="","",ESF_base!B84)</f>
        <v/>
      </c>
      <c r="O84" s="12" t="s">
        <v>321</v>
      </c>
      <c r="P84" s="13" t="s">
        <v>322</v>
      </c>
      <c r="Q84" s="13" t="s">
        <v>323</v>
      </c>
      <c r="R84" s="13" t="s">
        <v>324</v>
      </c>
      <c r="S84" s="14" t="s">
        <v>325</v>
      </c>
      <c r="T84" s="80" t="s">
        <v>326</v>
      </c>
      <c r="U84" s="81" t="s">
        <v>327</v>
      </c>
      <c r="V84" s="81" t="s">
        <v>328</v>
      </c>
      <c r="W84" s="81" t="s">
        <v>329</v>
      </c>
      <c r="X84" s="82" t="s">
        <v>330</v>
      </c>
    </row>
    <row r="85" spans="1:24" x14ac:dyDescent="0.3">
      <c r="A85" s="54" t="s">
        <v>284</v>
      </c>
      <c r="B85" s="145" t="str">
        <f>+IF(ESF_base!B85="","",ESF_base!B85)</f>
        <v>Dividendes payés aux actionnaires (2)</v>
      </c>
      <c r="C85" s="584"/>
      <c r="D85" s="585"/>
      <c r="E85" s="585"/>
      <c r="F85" s="585"/>
      <c r="G85" s="585"/>
      <c r="H85" s="584"/>
      <c r="I85" s="585"/>
      <c r="J85" s="585"/>
      <c r="K85" s="585"/>
      <c r="L85" s="586"/>
      <c r="N85" s="304" t="str">
        <f>+IF(ESF_base!B85="","",ESF_base!B85)</f>
        <v>Dividendes payés aux actionnaires (2)</v>
      </c>
      <c r="O85" s="584">
        <f>+C85-ESF_base!C85</f>
        <v>0</v>
      </c>
      <c r="P85" s="585">
        <f>+D85-ESF_base!D85</f>
        <v>0</v>
      </c>
      <c r="Q85" s="585">
        <f>+E85-ESF_base!E85</f>
        <v>0</v>
      </c>
      <c r="R85" s="585">
        <f>+F85-ESF_base!F85</f>
        <v>0</v>
      </c>
      <c r="S85" s="585">
        <f>+G85-ESF_base!G85</f>
        <v>0</v>
      </c>
      <c r="T85" s="584">
        <f>+H85-ESF_base!H85</f>
        <v>0</v>
      </c>
      <c r="U85" s="585">
        <f>+I85-ESF_base!I85</f>
        <v>0</v>
      </c>
      <c r="V85" s="585">
        <f>+J85-ESF_base!J85</f>
        <v>0</v>
      </c>
      <c r="W85" s="585">
        <f>+K85-ESF_base!K85</f>
        <v>0</v>
      </c>
      <c r="X85" s="586">
        <f>+L85-ESF_base!L85</f>
        <v>0</v>
      </c>
    </row>
    <row r="86" spans="1:24" x14ac:dyDescent="0.3">
      <c r="A86" s="54" t="s">
        <v>287</v>
      </c>
      <c r="B86" s="108" t="str">
        <f>+IF(ESF_base!B86="","",ESF_base!B86)</f>
        <v>Injections de capitaux (2)</v>
      </c>
      <c r="C86" s="587"/>
      <c r="D86" s="588"/>
      <c r="E86" s="588"/>
      <c r="F86" s="588"/>
      <c r="G86" s="588"/>
      <c r="H86" s="587"/>
      <c r="I86" s="588"/>
      <c r="J86" s="588"/>
      <c r="K86" s="588"/>
      <c r="L86" s="589"/>
      <c r="N86" s="305" t="str">
        <f>+IF(ESF_base!B86="","",ESF_base!B86)</f>
        <v>Injections de capitaux (2)</v>
      </c>
      <c r="O86" s="587">
        <f>+C86-ESF_base!C86</f>
        <v>0</v>
      </c>
      <c r="P86" s="588">
        <f>+D86-ESF_base!D86</f>
        <v>0</v>
      </c>
      <c r="Q86" s="588">
        <f>+E86-ESF_base!E86</f>
        <v>0</v>
      </c>
      <c r="R86" s="588">
        <f>+F86-ESF_base!F86</f>
        <v>0</v>
      </c>
      <c r="S86" s="588">
        <f>+G86-ESF_base!G86</f>
        <v>0</v>
      </c>
      <c r="T86" s="587">
        <f>+H86-ESF_base!H86</f>
        <v>0</v>
      </c>
      <c r="U86" s="588">
        <f>+I86-ESF_base!I86</f>
        <v>0</v>
      </c>
      <c r="V86" s="588">
        <f>+J86-ESF_base!J86</f>
        <v>0</v>
      </c>
      <c r="W86" s="588">
        <f>+K86-ESF_base!K86</f>
        <v>0</v>
      </c>
      <c r="X86" s="589">
        <f>+L86-ESF_base!L86</f>
        <v>0</v>
      </c>
    </row>
    <row r="87" spans="1:24" x14ac:dyDescent="0.3">
      <c r="A87" s="54" t="s">
        <v>290</v>
      </c>
      <c r="B87" s="144" t="str">
        <f>+IF(ESF_base!B87="","",ESF_base!B87)</f>
        <v>Sorties de capitaux (2)</v>
      </c>
      <c r="C87" s="551"/>
      <c r="D87" s="552"/>
      <c r="E87" s="552"/>
      <c r="F87" s="552"/>
      <c r="G87" s="552"/>
      <c r="H87" s="551"/>
      <c r="I87" s="552"/>
      <c r="J87" s="552"/>
      <c r="K87" s="552"/>
      <c r="L87" s="553"/>
      <c r="N87" s="306" t="str">
        <f>+IF(ESF_base!B87="","",ESF_base!B87)</f>
        <v>Sorties de capitaux (2)</v>
      </c>
      <c r="O87" s="551">
        <f>+C87-ESF_base!C87</f>
        <v>0</v>
      </c>
      <c r="P87" s="552">
        <f>+D87-ESF_base!D87</f>
        <v>0</v>
      </c>
      <c r="Q87" s="552">
        <f>+E87-ESF_base!E87</f>
        <v>0</v>
      </c>
      <c r="R87" s="552">
        <f>+F87-ESF_base!F87</f>
        <v>0</v>
      </c>
      <c r="S87" s="552">
        <f>+G87-ESF_base!G87</f>
        <v>0</v>
      </c>
      <c r="T87" s="551">
        <f>+H87-ESF_base!H87</f>
        <v>0</v>
      </c>
      <c r="U87" s="552">
        <f>+I87-ESF_base!I87</f>
        <v>0</v>
      </c>
      <c r="V87" s="552">
        <f>+J87-ESF_base!J87</f>
        <v>0</v>
      </c>
      <c r="W87" s="552">
        <f>+K87-ESF_base!K87</f>
        <v>0</v>
      </c>
      <c r="X87" s="553">
        <f>+L87-ESF_base!L87</f>
        <v>0</v>
      </c>
    </row>
    <row r="88" spans="1:24" ht="15" thickBot="1" x14ac:dyDescent="0.35">
      <c r="A88" s="54">
        <v>740</v>
      </c>
      <c r="B88" s="146" t="str">
        <f>+IF(ESF_base!B88="","",ESF_base!B88)</f>
        <v>Mouvement des capitaux propres</v>
      </c>
      <c r="C88" s="590">
        <f>C86-C87-C85</f>
        <v>0</v>
      </c>
      <c r="D88" s="591">
        <f t="shared" ref="D88:L88" si="14">D86-D87-D85</f>
        <v>0</v>
      </c>
      <c r="E88" s="591">
        <f t="shared" si="14"/>
        <v>0</v>
      </c>
      <c r="F88" s="591">
        <f t="shared" si="14"/>
        <v>0</v>
      </c>
      <c r="G88" s="591">
        <f t="shared" si="14"/>
        <v>0</v>
      </c>
      <c r="H88" s="590">
        <f t="shared" si="14"/>
        <v>0</v>
      </c>
      <c r="I88" s="591">
        <f t="shared" si="14"/>
        <v>0</v>
      </c>
      <c r="J88" s="591">
        <f t="shared" si="14"/>
        <v>0</v>
      </c>
      <c r="K88" s="591">
        <f t="shared" si="14"/>
        <v>0</v>
      </c>
      <c r="L88" s="592">
        <f t="shared" si="14"/>
        <v>0</v>
      </c>
      <c r="N88" s="307" t="str">
        <f>+IF(ESF_base!B88="","",ESF_base!B88)</f>
        <v>Mouvement des capitaux propres</v>
      </c>
      <c r="O88" s="590">
        <f>+C88-ESF_base!C88</f>
        <v>0</v>
      </c>
      <c r="P88" s="591">
        <f>+D88-ESF_base!D88</f>
        <v>0</v>
      </c>
      <c r="Q88" s="591">
        <f>+E88-ESF_base!E88</f>
        <v>0</v>
      </c>
      <c r="R88" s="591">
        <f>+F88-ESF_base!F88</f>
        <v>0</v>
      </c>
      <c r="S88" s="591">
        <f>+G88-ESF_base!G88</f>
        <v>0</v>
      </c>
      <c r="T88" s="590">
        <f>+H88-ESF_base!H88</f>
        <v>0</v>
      </c>
      <c r="U88" s="591">
        <f>+I88-ESF_base!I88</f>
        <v>0</v>
      </c>
      <c r="V88" s="591">
        <f>+J88-ESF_base!J88</f>
        <v>0</v>
      </c>
      <c r="W88" s="591">
        <f>+K88-ESF_base!K88</f>
        <v>0</v>
      </c>
      <c r="X88" s="592">
        <f>+L88-ESF_base!L88</f>
        <v>0</v>
      </c>
    </row>
    <row r="89" spans="1:24" x14ac:dyDescent="0.3">
      <c r="B89" s="28" t="str">
        <f>+IF(ESF_base!B89="","",ESF_base!B89)</f>
        <v>(1) Ces montants sont déjà considérés dans les capitaux propres présentés dans le tableau précédent et dans les ratios ESCAP/TSAV présentés aux onglets "CAP_scn#" du présent fichier Excel.</v>
      </c>
      <c r="C89" s="27"/>
      <c r="D89" s="27"/>
      <c r="E89" s="27"/>
      <c r="F89" s="27"/>
      <c r="G89" s="27"/>
      <c r="H89" s="27"/>
      <c r="I89" s="27"/>
      <c r="J89" s="27"/>
      <c r="K89" s="27"/>
      <c r="L89" s="27"/>
      <c r="N89" s="308" t="str">
        <f>+IF(ESF_base!B89="","",ESF_base!B89)</f>
        <v>(1) Ces montants sont déjà considérés dans les capitaux propres présentés dans le tableau précédent et dans les ratios ESCAP/TSAV présentés aux onglets "CAP_scn#" du présent fichier Excel.</v>
      </c>
      <c r="O89" s="27"/>
      <c r="P89" s="27"/>
      <c r="Q89" s="27"/>
      <c r="R89" s="27"/>
      <c r="S89" s="27"/>
      <c r="T89" s="27"/>
      <c r="U89" s="27"/>
      <c r="V89" s="27"/>
      <c r="W89" s="27"/>
      <c r="X89" s="27"/>
    </row>
    <row r="90" spans="1:24" x14ac:dyDescent="0.3">
      <c r="B90" s="184" t="str">
        <f>+IF(ESF_base!B90="","",ESF_base!B90)</f>
        <v>(2) Ces montants doivent être inscrits en positif et doivent être inscrits à zéro s'ils sont nuls ou ne s'appliquent pas. Les sorties de capitaux excluent les dividendes aux actionnaires.</v>
      </c>
      <c r="C90" s="27"/>
      <c r="D90" s="27"/>
      <c r="E90" s="27"/>
      <c r="F90" s="27"/>
      <c r="G90" s="27"/>
      <c r="H90" s="27"/>
      <c r="I90" s="27"/>
      <c r="J90" s="27"/>
      <c r="K90" s="27"/>
      <c r="L90" s="27"/>
      <c r="N90" s="309" t="str">
        <f>+IF(ESF_base!B90="","",ESF_base!B90)</f>
        <v>(2) Ces montants doivent être inscrits en positif et doivent être inscrits à zéro s'ils sont nuls ou ne s'appliquent pas. Les sorties de capitaux excluent les dividendes aux actionnaires.</v>
      </c>
      <c r="O90" s="27"/>
      <c r="P90" s="27"/>
      <c r="Q90" s="27"/>
      <c r="R90" s="27"/>
      <c r="S90" s="27"/>
      <c r="T90" s="27"/>
      <c r="U90" s="27"/>
      <c r="V90" s="27"/>
      <c r="W90" s="27"/>
      <c r="X90" s="27"/>
    </row>
    <row r="91" spans="1:24" ht="15" thickBot="1" x14ac:dyDescent="0.35">
      <c r="B91" s="28"/>
      <c r="C91" s="27"/>
      <c r="D91" s="27"/>
      <c r="E91" s="27"/>
      <c r="F91" s="27"/>
      <c r="G91" s="27"/>
      <c r="H91" s="27"/>
      <c r="I91" s="27"/>
      <c r="J91" s="27"/>
      <c r="K91" s="27"/>
      <c r="L91" s="27"/>
      <c r="N91" s="308"/>
      <c r="O91" s="27"/>
      <c r="P91" s="27"/>
      <c r="Q91" s="27"/>
      <c r="R91" s="27"/>
      <c r="S91" s="27"/>
      <c r="T91" s="27"/>
      <c r="U91" s="27"/>
      <c r="V91" s="27"/>
      <c r="W91" s="27"/>
      <c r="X91" s="27"/>
    </row>
    <row r="92" spans="1:24" ht="36.6" x14ac:dyDescent="0.3">
      <c r="B92" s="103" t="str">
        <f>+IF(ESF_base!B92="","",ESF_base!B92)</f>
        <v>Informations additionnelles
Montants comptabilisées dans le cumul des AÉRÉ (perte)
(en milliers de dollars)</v>
      </c>
      <c r="C92" s="34">
        <f>+C6</f>
        <v>2025</v>
      </c>
      <c r="D92" s="35">
        <f t="shared" ref="D92:L92" si="15">+D6</f>
        <v>2026</v>
      </c>
      <c r="E92" s="35">
        <f t="shared" si="15"/>
        <v>2027</v>
      </c>
      <c r="F92" s="35">
        <f t="shared" si="15"/>
        <v>2028</v>
      </c>
      <c r="G92" s="36">
        <f t="shared" si="15"/>
        <v>2029</v>
      </c>
      <c r="H92" s="40">
        <f t="shared" si="15"/>
        <v>2030</v>
      </c>
      <c r="I92" s="35">
        <f t="shared" si="15"/>
        <v>2031</v>
      </c>
      <c r="J92" s="35">
        <f t="shared" si="15"/>
        <v>2032</v>
      </c>
      <c r="K92" s="35">
        <f t="shared" si="15"/>
        <v>2033</v>
      </c>
      <c r="L92" s="36">
        <f t="shared" si="15"/>
        <v>2034</v>
      </c>
      <c r="N92" s="297" t="str">
        <f>+IF(ESF_base!B92="","",ESF_base!B92)</f>
        <v>Informations additionnelles
Montants comptabilisées dans le cumul des AÉRÉ (perte)
(en milliers de dollars)</v>
      </c>
      <c r="O92" s="34">
        <f>+O6</f>
        <v>2025</v>
      </c>
      <c r="P92" s="35">
        <f t="shared" ref="P92:X92" si="16">+P6</f>
        <v>2026</v>
      </c>
      <c r="Q92" s="35">
        <f t="shared" si="16"/>
        <v>2027</v>
      </c>
      <c r="R92" s="35">
        <f t="shared" si="16"/>
        <v>2028</v>
      </c>
      <c r="S92" s="36">
        <f t="shared" si="16"/>
        <v>2029</v>
      </c>
      <c r="T92" s="40">
        <f t="shared" si="16"/>
        <v>2030</v>
      </c>
      <c r="U92" s="35">
        <f t="shared" si="16"/>
        <v>2031</v>
      </c>
      <c r="V92" s="35">
        <f t="shared" si="16"/>
        <v>2032</v>
      </c>
      <c r="W92" s="35">
        <f t="shared" si="16"/>
        <v>2033</v>
      </c>
      <c r="X92" s="36">
        <f t="shared" si="16"/>
        <v>2034</v>
      </c>
    </row>
    <row r="93" spans="1:24" ht="9" customHeight="1" thickBot="1" x14ac:dyDescent="0.35">
      <c r="B93" s="11" t="str">
        <f>+IF(ESF_base!B93="","",ESF_base!B93)</f>
        <v/>
      </c>
      <c r="C93" s="12" t="s">
        <v>62</v>
      </c>
      <c r="D93" s="13" t="s">
        <v>63</v>
      </c>
      <c r="E93" s="13" t="s">
        <v>64</v>
      </c>
      <c r="F93" s="13" t="s">
        <v>65</v>
      </c>
      <c r="G93" s="14" t="s">
        <v>66</v>
      </c>
      <c r="H93" s="80" t="s">
        <v>67</v>
      </c>
      <c r="I93" s="81" t="s">
        <v>68</v>
      </c>
      <c r="J93" s="81" t="s">
        <v>69</v>
      </c>
      <c r="K93" s="81" t="s">
        <v>70</v>
      </c>
      <c r="L93" s="82" t="s">
        <v>71</v>
      </c>
      <c r="N93" s="271" t="str">
        <f>+IF(ESF_base!B93="","",ESF_base!B93)</f>
        <v/>
      </c>
      <c r="O93" s="12" t="s">
        <v>321</v>
      </c>
      <c r="P93" s="13" t="s">
        <v>322</v>
      </c>
      <c r="Q93" s="13" t="s">
        <v>323</v>
      </c>
      <c r="R93" s="13" t="s">
        <v>324</v>
      </c>
      <c r="S93" s="14" t="s">
        <v>325</v>
      </c>
      <c r="T93" s="80" t="s">
        <v>326</v>
      </c>
      <c r="U93" s="81" t="s">
        <v>327</v>
      </c>
      <c r="V93" s="81" t="s">
        <v>328</v>
      </c>
      <c r="W93" s="81" t="s">
        <v>329</v>
      </c>
      <c r="X93" s="82" t="s">
        <v>330</v>
      </c>
    </row>
    <row r="94" spans="1:24" x14ac:dyDescent="0.3">
      <c r="A94" s="54" t="s">
        <v>301</v>
      </c>
      <c r="B94" s="111" t="str">
        <f>+IF(ESF_base!B94="","",ESF_base!B94)</f>
        <v>Cumul des réévaluations des régimes de retraite à prestations définies (3)</v>
      </c>
      <c r="C94" s="584"/>
      <c r="D94" s="585"/>
      <c r="E94" s="585"/>
      <c r="F94" s="585"/>
      <c r="G94" s="585"/>
      <c r="H94" s="584"/>
      <c r="I94" s="585"/>
      <c r="J94" s="585"/>
      <c r="K94" s="585"/>
      <c r="L94" s="586"/>
      <c r="N94" s="310" t="str">
        <f>+IF(ESF_base!B94="","",ESF_base!B94)</f>
        <v>Cumul des réévaluations des régimes de retraite à prestations définies (3)</v>
      </c>
      <c r="O94" s="584">
        <f>+C94-ESF_base!C94</f>
        <v>0</v>
      </c>
      <c r="P94" s="585">
        <f>+D94-ESF_base!D94</f>
        <v>0</v>
      </c>
      <c r="Q94" s="585">
        <f>+E94-ESF_base!E94</f>
        <v>0</v>
      </c>
      <c r="R94" s="585">
        <f>+F94-ESF_base!F94</f>
        <v>0</v>
      </c>
      <c r="S94" s="585">
        <f>+G94-ESF_base!G94</f>
        <v>0</v>
      </c>
      <c r="T94" s="584">
        <f>+H94-ESF_base!H94</f>
        <v>0</v>
      </c>
      <c r="U94" s="585">
        <f>+I94-ESF_base!I94</f>
        <v>0</v>
      </c>
      <c r="V94" s="585">
        <f>+J94-ESF_base!J94</f>
        <v>0</v>
      </c>
      <c r="W94" s="585">
        <f>+K94-ESF_base!K94</f>
        <v>0</v>
      </c>
      <c r="X94" s="586">
        <f>+L94-ESF_base!L94</f>
        <v>0</v>
      </c>
    </row>
    <row r="95" spans="1:24" ht="24" x14ac:dyDescent="0.3">
      <c r="A95" s="54" t="s">
        <v>304</v>
      </c>
      <c r="B95" s="112" t="str">
        <f>+IF(ESF_base!B95="","",ESF_base!B95)</f>
        <v>Cumul des produits financiers ou charges financières d'assurance tirés des contrats d'assurance (3)</v>
      </c>
      <c r="C95" s="548"/>
      <c r="D95" s="549"/>
      <c r="E95" s="549"/>
      <c r="F95" s="549"/>
      <c r="G95" s="549"/>
      <c r="H95" s="548"/>
      <c r="I95" s="549"/>
      <c r="J95" s="549"/>
      <c r="K95" s="549"/>
      <c r="L95" s="550"/>
      <c r="N95" s="311" t="str">
        <f>+IF(ESF_base!B95="","",ESF_base!B95)</f>
        <v>Cumul des produits financiers ou charges financières d'assurance tirés des contrats d'assurance (3)</v>
      </c>
      <c r="O95" s="548">
        <f>+C95-ESF_base!C95</f>
        <v>0</v>
      </c>
      <c r="P95" s="549">
        <f>+D95-ESF_base!D95</f>
        <v>0</v>
      </c>
      <c r="Q95" s="549">
        <f>+E95-ESF_base!E95</f>
        <v>0</v>
      </c>
      <c r="R95" s="549">
        <f>+F95-ESF_base!F95</f>
        <v>0</v>
      </c>
      <c r="S95" s="549">
        <f>+G95-ESF_base!G95</f>
        <v>0</v>
      </c>
      <c r="T95" s="548">
        <f>+H95-ESF_base!H95</f>
        <v>0</v>
      </c>
      <c r="U95" s="549">
        <f>+I95-ESF_base!I95</f>
        <v>0</v>
      </c>
      <c r="V95" s="549">
        <f>+J95-ESF_base!J95</f>
        <v>0</v>
      </c>
      <c r="W95" s="549">
        <f>+K95-ESF_base!K95</f>
        <v>0</v>
      </c>
      <c r="X95" s="550">
        <f>+L95-ESF_base!L95</f>
        <v>0</v>
      </c>
    </row>
    <row r="96" spans="1:24" ht="24.6" thickBot="1" x14ac:dyDescent="0.35">
      <c r="A96" s="54" t="s">
        <v>307</v>
      </c>
      <c r="B96" s="113" t="str">
        <f>+IF(ESF_base!B96="","",ESF_base!B96)</f>
        <v>Cumul des produits financiers ou charges financières d'assurance tirés des traités de réassurance détenus (3)</v>
      </c>
      <c r="C96" s="593"/>
      <c r="D96" s="594"/>
      <c r="E96" s="594"/>
      <c r="F96" s="594"/>
      <c r="G96" s="594"/>
      <c r="H96" s="593"/>
      <c r="I96" s="594"/>
      <c r="J96" s="594"/>
      <c r="K96" s="594"/>
      <c r="L96" s="595"/>
      <c r="N96" s="312" t="str">
        <f>+IF(ESF_base!B96="","",ESF_base!B96)</f>
        <v>Cumul des produits financiers ou charges financières d'assurance tirés des traités de réassurance détenus (3)</v>
      </c>
      <c r="O96" s="593">
        <f>+C96-ESF_base!C96</f>
        <v>0</v>
      </c>
      <c r="P96" s="594">
        <f>+D96-ESF_base!D96</f>
        <v>0</v>
      </c>
      <c r="Q96" s="594">
        <f>+E96-ESF_base!E96</f>
        <v>0</v>
      </c>
      <c r="R96" s="594">
        <f>+F96-ESF_base!F96</f>
        <v>0</v>
      </c>
      <c r="S96" s="594">
        <f>+G96-ESF_base!G96</f>
        <v>0</v>
      </c>
      <c r="T96" s="593">
        <f>+H96-ESF_base!H96</f>
        <v>0</v>
      </c>
      <c r="U96" s="594">
        <f>+I96-ESF_base!I96</f>
        <v>0</v>
      </c>
      <c r="V96" s="594">
        <f>+J96-ESF_base!J96</f>
        <v>0</v>
      </c>
      <c r="W96" s="594">
        <f>+K96-ESF_base!K96</f>
        <v>0</v>
      </c>
      <c r="X96" s="595">
        <f>+L96-ESF_base!L96</f>
        <v>0</v>
      </c>
    </row>
    <row r="97" spans="2:14" ht="15" thickBot="1" x14ac:dyDescent="0.35">
      <c r="B97" s="184" t="str">
        <f>+IF(ESF_base!B97="","",ESF_base!B97)</f>
        <v>(3) Ces montants doivent être inscrits à zéro s'ils sont nuls ou ne s'appliquent pas.</v>
      </c>
      <c r="N97" s="309" t="str">
        <f>+IF(ESF_base!B97="","",ESF_base!B97)</f>
        <v>(3) Ces montants doivent être inscrits à zéro s'ils sont nuls ou ne s'appliquent pas.</v>
      </c>
    </row>
  </sheetData>
  <sheetProtection algorithmName="SHA-512" hashValue="BYeMhM9x4YHEWtpOQycKkTBioFv+JGih0R9DPnJkbolsNeJRhAQpiDUwegi65vKaO9tc4wiJb4tza3hoKW8FpQ==" saltValue="1rWGev2uWA6mroiojiruvg==" spinCount="100000" sheet="1" formatColumns="0" formatRows="0"/>
  <mergeCells count="19">
    <mergeCell ref="C51:L51"/>
    <mergeCell ref="C56:L56"/>
    <mergeCell ref="O34:X34"/>
    <mergeCell ref="O39:X39"/>
    <mergeCell ref="O51:X51"/>
    <mergeCell ref="O56:X56"/>
    <mergeCell ref="A2:A3"/>
    <mergeCell ref="H1:L1"/>
    <mergeCell ref="T1:X1"/>
    <mergeCell ref="C34:L34"/>
    <mergeCell ref="C39:L39"/>
    <mergeCell ref="B5:B6"/>
    <mergeCell ref="N5:N6"/>
    <mergeCell ref="C5:L5"/>
    <mergeCell ref="O5:X5"/>
    <mergeCell ref="D2:L3"/>
    <mergeCell ref="P2:X3"/>
    <mergeCell ref="F4:L4"/>
    <mergeCell ref="C4:E4"/>
  </mergeCells>
  <printOptions horizontalCentered="1"/>
  <pageMargins left="0.23622047244094499" right="0.15748031496063" top="0.39370078740157499" bottom="0.39370078740157499" header="0.31496062992126" footer="0.15748031496063"/>
  <pageSetup scale="55" orientation="portrait" r:id="rId1"/>
  <headerFooter>
    <oddFooter>&amp;LAutorité des marchés financiers&amp;CESF - Scn #1&amp;R&amp;P</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D97"/>
  <sheetViews>
    <sheetView zoomScale="85" zoomScaleNormal="85" zoomScaleSheetLayoutView="100" workbookViewId="0">
      <selection activeCell="D2" sqref="D2:L3"/>
    </sheetView>
  </sheetViews>
  <sheetFormatPr baseColWidth="10" defaultColWidth="11.44140625" defaultRowHeight="14.4" x14ac:dyDescent="0.3"/>
  <cols>
    <col min="1" max="1" width="3.6640625" style="7" customWidth="1"/>
    <col min="2" max="2" width="64.6640625" customWidth="1"/>
    <col min="13" max="13" width="2" customWidth="1"/>
    <col min="14" max="14" width="64.5546875" style="262" customWidth="1"/>
    <col min="15" max="24" width="11.44140625" style="262"/>
    <col min="25" max="25" width="2.109375" style="260" customWidth="1"/>
    <col min="26" max="26" width="34.109375" style="262" hidden="1" customWidth="1"/>
    <col min="27" max="27" width="30.109375" style="262" hidden="1" customWidth="1"/>
    <col min="28" max="28" width="29.88671875" style="262" hidden="1" customWidth="1"/>
    <col min="29" max="29" width="27.5546875" style="262" hidden="1" customWidth="1"/>
    <col min="30" max="35" width="0" style="262" hidden="1" customWidth="1"/>
    <col min="36" max="16384" width="11.44140625" style="262"/>
  </cols>
  <sheetData>
    <row r="1" spans="1:30" ht="15" thickBot="1" x14ac:dyDescent="0.35">
      <c r="A1" s="3" t="s">
        <v>27</v>
      </c>
      <c r="B1" s="2" t="str">
        <f>+IF(ESF_base!B1="","",ESF_base!B1)</f>
        <v>Résumé des indicateurs financiers</v>
      </c>
      <c r="C1" s="1"/>
      <c r="D1" s="4" t="s">
        <v>28</v>
      </c>
      <c r="F1" s="4" t="s">
        <v>29</v>
      </c>
      <c r="G1" s="230" t="str">
        <f>+IF(ESF_base!G1="","",ESF_base!G1)</f>
        <v>Assureur :</v>
      </c>
      <c r="H1" s="760" t="str">
        <f>IF(+LEFT(Instructions!$C$33,3)="","",Instructions!$C$33)</f>
        <v/>
      </c>
      <c r="I1" s="760"/>
      <c r="J1" s="760"/>
      <c r="K1" s="760"/>
      <c r="L1" s="761"/>
      <c r="N1" s="259" t="str">
        <f>+IF(ESF_base!B1="","",ESF_base!B1)</f>
        <v>Résumé des indicateurs financiers</v>
      </c>
      <c r="O1" s="260"/>
      <c r="P1" s="261" t="s">
        <v>312</v>
      </c>
      <c r="Q1" s="259"/>
      <c r="S1" s="263" t="str">
        <f>+IF(ESF_base!G1="","",ESF_base!G1)</f>
        <v>Assureur :</v>
      </c>
      <c r="T1" s="736" t="str">
        <f>IF(+LEFT(Instructions!$C$33,3)="","",Instructions!$C$33)</f>
        <v/>
      </c>
      <c r="U1" s="736"/>
      <c r="V1" s="736"/>
      <c r="W1" s="736"/>
      <c r="X1" s="764"/>
    </row>
    <row r="2" spans="1:30" ht="15" customHeight="1" x14ac:dyDescent="0.3">
      <c r="A2" s="770" t="s">
        <v>30</v>
      </c>
      <c r="C2" s="55" t="str">
        <f>IF(Lang,Z2,AB2)</f>
        <v>Description du scénario défavorable #2 :</v>
      </c>
      <c r="D2" s="775"/>
      <c r="E2" s="776"/>
      <c r="F2" s="776"/>
      <c r="G2" s="776"/>
      <c r="H2" s="776"/>
      <c r="I2" s="776"/>
      <c r="J2" s="776"/>
      <c r="K2" s="776"/>
      <c r="L2" s="777"/>
      <c r="P2" s="781" t="str">
        <f>IF(Lang,AA2,AC2)</f>
        <v>Scénario #2 moins scénario de base</v>
      </c>
      <c r="Q2" s="782"/>
      <c r="R2" s="782"/>
      <c r="S2" s="782"/>
      <c r="T2" s="782"/>
      <c r="U2" s="782"/>
      <c r="V2" s="782"/>
      <c r="W2" s="782"/>
      <c r="X2" s="783"/>
      <c r="Z2" s="262" t="s">
        <v>331</v>
      </c>
      <c r="AA2" s="262" t="s">
        <v>332</v>
      </c>
      <c r="AB2" s="262" t="s">
        <v>333</v>
      </c>
      <c r="AC2" s="262" t="s">
        <v>334</v>
      </c>
    </row>
    <row r="3" spans="1:30" ht="15" thickBot="1" x14ac:dyDescent="0.35">
      <c r="A3" s="771"/>
      <c r="D3" s="778"/>
      <c r="E3" s="779"/>
      <c r="F3" s="779"/>
      <c r="G3" s="779"/>
      <c r="H3" s="779"/>
      <c r="I3" s="779"/>
      <c r="J3" s="779"/>
      <c r="K3" s="779"/>
      <c r="L3" s="780"/>
      <c r="P3" s="784"/>
      <c r="Q3" s="785"/>
      <c r="R3" s="785"/>
      <c r="S3" s="785"/>
      <c r="T3" s="785"/>
      <c r="U3" s="785"/>
      <c r="V3" s="785"/>
      <c r="W3" s="785"/>
      <c r="X3" s="786"/>
    </row>
    <row r="4" spans="1:30" ht="15" customHeight="1" thickBot="1" x14ac:dyDescent="0.35">
      <c r="A4" s="54" t="s">
        <v>35</v>
      </c>
      <c r="B4" s="1"/>
      <c r="C4" s="790" t="str">
        <f>IF(Lang,AA4,AC4)</f>
        <v>Type de scénario :</v>
      </c>
      <c r="D4" s="791"/>
      <c r="E4" s="791"/>
      <c r="F4" s="787" t="str">
        <f>IF(Lang,AB4,AD4)</f>
        <v>Scénario de solvabilité (le 2e ayant le plus d'impact sur les capitaux propres)</v>
      </c>
      <c r="G4" s="788"/>
      <c r="H4" s="788"/>
      <c r="I4" s="788"/>
      <c r="J4" s="788"/>
      <c r="K4" s="788"/>
      <c r="L4" s="789"/>
      <c r="N4" s="260"/>
      <c r="O4" s="260"/>
      <c r="P4" s="264"/>
      <c r="Q4" s="265"/>
      <c r="R4" s="265"/>
      <c r="S4" s="265"/>
      <c r="T4" s="265"/>
      <c r="U4" s="265"/>
      <c r="V4" s="265"/>
      <c r="W4" s="265"/>
      <c r="X4" s="265"/>
      <c r="AA4" s="262" t="s">
        <v>317</v>
      </c>
      <c r="AB4" s="262" t="s">
        <v>335</v>
      </c>
      <c r="AC4" s="262" t="s">
        <v>319</v>
      </c>
      <c r="AD4" s="262" t="s">
        <v>336</v>
      </c>
    </row>
    <row r="5" spans="1:30" ht="15.75" customHeight="1" x14ac:dyDescent="0.3">
      <c r="B5" s="762" t="str">
        <f>+IF(ESF_base!B5="","",ESF_base!B5)</f>
        <v>ÉTAT DE LA SITUATION FINANCIÈRE
(en milliers de dollars)</v>
      </c>
      <c r="C5" s="773" t="str">
        <f>+IF(ESF_base!C5="","",ESF_base!C5)</f>
        <v>Projeté</v>
      </c>
      <c r="D5" s="768">
        <f>+IF(ESF_base!D5="","",ESF_base!D5)</f>
        <v>0</v>
      </c>
      <c r="E5" s="768">
        <f>+IF(ESF_base!E5="","",ESF_base!E5)</f>
        <v>0</v>
      </c>
      <c r="F5" s="768">
        <f>+IF(ESF_base!F5="","",ESF_base!F5)</f>
        <v>0</v>
      </c>
      <c r="G5" s="768">
        <f>+IF(ESF_base!G5="","",ESF_base!G5)</f>
        <v>0</v>
      </c>
      <c r="H5" s="768">
        <f>+IF(ESF_base!H5="","",ESF_base!H5)</f>
        <v>0</v>
      </c>
      <c r="I5" s="768">
        <f>+IF(ESF_base!I5="","",ESF_base!I5)</f>
        <v>0</v>
      </c>
      <c r="J5" s="768">
        <f>+IF(ESF_base!J5="","",ESF_base!J5)</f>
        <v>0</v>
      </c>
      <c r="K5" s="768">
        <f>+IF(ESF_base!K5="","",ESF_base!K5)</f>
        <v>0</v>
      </c>
      <c r="L5" s="769">
        <f>+IF(ESF_base!L5="","",ESF_base!L5)</f>
        <v>0</v>
      </c>
      <c r="N5" s="745" t="str">
        <f>+IF(ESF_base!B5="","",ESF_base!B5)</f>
        <v>ÉTAT DE LA SITUATION FINANCIÈRE
(en milliers de dollars)</v>
      </c>
      <c r="O5" s="774" t="str">
        <f>+IF(ESF_base!C5="","",ESF_base!C5)</f>
        <v>Projeté</v>
      </c>
      <c r="P5" s="748" t="str">
        <f>+IF(ESF_base!P5="","",ESF_base!P5)</f>
        <v/>
      </c>
      <c r="Q5" s="748" t="str">
        <f>+IF(ESF_base!Q5="","",ESF_base!Q5)</f>
        <v/>
      </c>
      <c r="R5" s="748" t="str">
        <f>+IF(ESF_base!R5="","",ESF_base!R5)</f>
        <v/>
      </c>
      <c r="S5" s="748" t="str">
        <f>+IF(ESF_base!S5="","",ESF_base!S5)</f>
        <v/>
      </c>
      <c r="T5" s="748" t="str">
        <f>+IF(ESF_base!T5="","",ESF_base!T5)</f>
        <v/>
      </c>
      <c r="U5" s="748" t="str">
        <f>+IF(ESF_base!U5="","",ESF_base!U5)</f>
        <v/>
      </c>
      <c r="V5" s="748" t="str">
        <f>+IF(ESF_base!V5="","",ESF_base!V5)</f>
        <v/>
      </c>
      <c r="W5" s="748" t="str">
        <f>+IF(ESF_base!W5="","",ESF_base!W5)</f>
        <v/>
      </c>
      <c r="X5" s="749" t="str">
        <f>+IF(ESF_base!X5="","",ESF_base!X5)</f>
        <v/>
      </c>
    </row>
    <row r="6" spans="1:30" x14ac:dyDescent="0.3">
      <c r="B6" s="763">
        <f>+IF(ESF_base!B6="","",ESF_base!B6)</f>
        <v>0</v>
      </c>
      <c r="C6" s="234">
        <f>+ESF_base!C6</f>
        <v>2025</v>
      </c>
      <c r="D6" s="8">
        <f>C6+1</f>
        <v>2026</v>
      </c>
      <c r="E6" s="9">
        <f>D6+1</f>
        <v>2027</v>
      </c>
      <c r="F6" s="9">
        <f>E6+1</f>
        <v>2028</v>
      </c>
      <c r="G6" s="10">
        <f t="shared" ref="G6:L6" si="0">F6+1</f>
        <v>2029</v>
      </c>
      <c r="H6" s="39">
        <f t="shared" si="0"/>
        <v>2030</v>
      </c>
      <c r="I6" s="38">
        <f t="shared" si="0"/>
        <v>2031</v>
      </c>
      <c r="J6" s="38">
        <f t="shared" si="0"/>
        <v>2032</v>
      </c>
      <c r="K6" s="38">
        <f t="shared" si="0"/>
        <v>2033</v>
      </c>
      <c r="L6" s="10">
        <f t="shared" si="0"/>
        <v>2034</v>
      </c>
      <c r="N6" s="772">
        <f>+IF(ESF_base!B6="","",ESF_base!B6)</f>
        <v>0</v>
      </c>
      <c r="O6" s="37">
        <f>+C6</f>
        <v>2025</v>
      </c>
      <c r="P6" s="266">
        <f>O6+1</f>
        <v>2026</v>
      </c>
      <c r="Q6" s="267">
        <f>P6+1</f>
        <v>2027</v>
      </c>
      <c r="R6" s="267">
        <f>Q6+1</f>
        <v>2028</v>
      </c>
      <c r="S6" s="268">
        <f t="shared" ref="S6:X6" si="1">R6+1</f>
        <v>2029</v>
      </c>
      <c r="T6" s="269">
        <f t="shared" si="1"/>
        <v>2030</v>
      </c>
      <c r="U6" s="270">
        <f t="shared" si="1"/>
        <v>2031</v>
      </c>
      <c r="V6" s="270">
        <f t="shared" si="1"/>
        <v>2032</v>
      </c>
      <c r="W6" s="270">
        <f t="shared" si="1"/>
        <v>2033</v>
      </c>
      <c r="X6" s="268">
        <f t="shared" si="1"/>
        <v>2034</v>
      </c>
    </row>
    <row r="7" spans="1:30" ht="9" customHeight="1" thickBot="1" x14ac:dyDescent="0.35">
      <c r="B7" s="11"/>
      <c r="C7" s="16" t="s">
        <v>62</v>
      </c>
      <c r="D7" s="17" t="s">
        <v>63</v>
      </c>
      <c r="E7" s="17" t="s">
        <v>64</v>
      </c>
      <c r="F7" s="17" t="s">
        <v>65</v>
      </c>
      <c r="G7" s="18" t="s">
        <v>66</v>
      </c>
      <c r="H7" s="77" t="s">
        <v>67</v>
      </c>
      <c r="I7" s="78" t="s">
        <v>68</v>
      </c>
      <c r="J7" s="78" t="s">
        <v>69</v>
      </c>
      <c r="K7" s="78" t="s">
        <v>70</v>
      </c>
      <c r="L7" s="79" t="s">
        <v>71</v>
      </c>
      <c r="N7" s="271"/>
      <c r="O7" s="272" t="s">
        <v>321</v>
      </c>
      <c r="P7" s="273" t="s">
        <v>322</v>
      </c>
      <c r="Q7" s="273" t="s">
        <v>323</v>
      </c>
      <c r="R7" s="273" t="s">
        <v>324</v>
      </c>
      <c r="S7" s="274" t="s">
        <v>325</v>
      </c>
      <c r="T7" s="275" t="s">
        <v>326</v>
      </c>
      <c r="U7" s="276" t="s">
        <v>327</v>
      </c>
      <c r="V7" s="276" t="s">
        <v>328</v>
      </c>
      <c r="W7" s="276" t="s">
        <v>329</v>
      </c>
      <c r="X7" s="277" t="s">
        <v>330</v>
      </c>
    </row>
    <row r="8" spans="1:30" x14ac:dyDescent="0.3">
      <c r="B8" s="48" t="str">
        <f>+IF(ESF_base!B8="","",ESF_base!B8)</f>
        <v>ACTIF :</v>
      </c>
      <c r="C8" s="56"/>
      <c r="D8" s="56"/>
      <c r="E8" s="56"/>
      <c r="F8" s="56"/>
      <c r="G8" s="56"/>
      <c r="H8" s="56"/>
      <c r="I8" s="56"/>
      <c r="J8" s="56"/>
      <c r="K8" s="56"/>
      <c r="L8" s="57"/>
      <c r="N8" s="278" t="str">
        <f>+IF(ESF_base!B8="","",ESF_base!B8)</f>
        <v>ACTIF :</v>
      </c>
      <c r="O8" s="279"/>
      <c r="P8" s="279"/>
      <c r="Q8" s="279"/>
      <c r="R8" s="279"/>
      <c r="S8" s="279"/>
      <c r="T8" s="279"/>
      <c r="U8" s="279"/>
      <c r="V8" s="279"/>
      <c r="W8" s="279"/>
      <c r="X8" s="280"/>
    </row>
    <row r="9" spans="1:30" x14ac:dyDescent="0.3">
      <c r="A9" s="231" t="s">
        <v>74</v>
      </c>
      <c r="B9" s="430" t="str">
        <f>+IF(ESF_base!B9="","",ESF_base!B9)</f>
        <v>Encaisse et quasi-espèces</v>
      </c>
      <c r="C9" s="548"/>
      <c r="D9" s="549"/>
      <c r="E9" s="549"/>
      <c r="F9" s="549"/>
      <c r="G9" s="549"/>
      <c r="H9" s="548"/>
      <c r="I9" s="549"/>
      <c r="J9" s="549"/>
      <c r="K9" s="549"/>
      <c r="L9" s="550"/>
      <c r="N9" s="431" t="str">
        <f>+IF(ESF_base!B9="","",ESF_base!B9)</f>
        <v>Encaisse et quasi-espèces</v>
      </c>
      <c r="O9" s="548">
        <f>+C9-ESF_base!C9</f>
        <v>0</v>
      </c>
      <c r="P9" s="549">
        <f>+D9-ESF_base!D9</f>
        <v>0</v>
      </c>
      <c r="Q9" s="549">
        <f>+E9-ESF_base!E9</f>
        <v>0</v>
      </c>
      <c r="R9" s="549">
        <f>+F9-ESF_base!F9</f>
        <v>0</v>
      </c>
      <c r="S9" s="549">
        <f>+G9-ESF_base!G9</f>
        <v>0</v>
      </c>
      <c r="T9" s="548">
        <f>+H9-ESF_base!H9</f>
        <v>0</v>
      </c>
      <c r="U9" s="549">
        <f>+I9-ESF_base!I9</f>
        <v>0</v>
      </c>
      <c r="V9" s="549">
        <f>+J9-ESF_base!J9</f>
        <v>0</v>
      </c>
      <c r="W9" s="549">
        <f>+K9-ESF_base!K9</f>
        <v>0</v>
      </c>
      <c r="X9" s="550">
        <f>+L9-ESF_base!L9</f>
        <v>0</v>
      </c>
    </row>
    <row r="10" spans="1:30" x14ac:dyDescent="0.3">
      <c r="A10" s="231" t="s">
        <v>77</v>
      </c>
      <c r="B10" s="434" t="str">
        <f>+IF(ESF_base!B10="","",ESF_base!B10)</f>
        <v>Revenu d'investissement couru</v>
      </c>
      <c r="C10" s="551"/>
      <c r="D10" s="552"/>
      <c r="E10" s="552"/>
      <c r="F10" s="552"/>
      <c r="G10" s="552"/>
      <c r="H10" s="551"/>
      <c r="I10" s="552"/>
      <c r="J10" s="552"/>
      <c r="K10" s="552"/>
      <c r="L10" s="553"/>
      <c r="N10" s="435" t="str">
        <f>+IF(ESF_base!B10="","",ESF_base!B10)</f>
        <v>Revenu d'investissement couru</v>
      </c>
      <c r="O10" s="551">
        <f>+C10-ESF_base!C10</f>
        <v>0</v>
      </c>
      <c r="P10" s="552">
        <f>+D10-ESF_base!D10</f>
        <v>0</v>
      </c>
      <c r="Q10" s="552">
        <f>+E10-ESF_base!E10</f>
        <v>0</v>
      </c>
      <c r="R10" s="552">
        <f>+F10-ESF_base!F10</f>
        <v>0</v>
      </c>
      <c r="S10" s="552">
        <f>+G10-ESF_base!G10</f>
        <v>0</v>
      </c>
      <c r="T10" s="551">
        <f>+H10-ESF_base!H10</f>
        <v>0</v>
      </c>
      <c r="U10" s="552">
        <f>+I10-ESF_base!I10</f>
        <v>0</v>
      </c>
      <c r="V10" s="552">
        <f>+J10-ESF_base!J10</f>
        <v>0</v>
      </c>
      <c r="W10" s="552">
        <f>+K10-ESF_base!K10</f>
        <v>0</v>
      </c>
      <c r="X10" s="553">
        <f>+L10-ESF_base!L10</f>
        <v>0</v>
      </c>
    </row>
    <row r="11" spans="1:30" x14ac:dyDescent="0.3">
      <c r="A11" s="231" t="s">
        <v>80</v>
      </c>
      <c r="B11" s="434" t="str">
        <f>+IF(ESF_base!B11="","",ESF_base!B11)</f>
        <v>Actifs d'impôt exigible</v>
      </c>
      <c r="C11" s="551"/>
      <c r="D11" s="552"/>
      <c r="E11" s="552"/>
      <c r="F11" s="552"/>
      <c r="G11" s="552"/>
      <c r="H11" s="551"/>
      <c r="I11" s="552"/>
      <c r="J11" s="552"/>
      <c r="K11" s="552"/>
      <c r="L11" s="553"/>
      <c r="N11" s="435" t="str">
        <f>+IF(ESF_base!B11="","",ESF_base!B11)</f>
        <v>Actifs d'impôt exigible</v>
      </c>
      <c r="O11" s="551">
        <f>+C11-ESF_base!C11</f>
        <v>0</v>
      </c>
      <c r="P11" s="552">
        <f>+D11-ESF_base!D11</f>
        <v>0</v>
      </c>
      <c r="Q11" s="552">
        <f>+E11-ESF_base!E11</f>
        <v>0</v>
      </c>
      <c r="R11" s="552">
        <f>+F11-ESF_base!F11</f>
        <v>0</v>
      </c>
      <c r="S11" s="552">
        <f>+G11-ESF_base!G11</f>
        <v>0</v>
      </c>
      <c r="T11" s="551">
        <f>+H11-ESF_base!H11</f>
        <v>0</v>
      </c>
      <c r="U11" s="552">
        <f>+I11-ESF_base!I11</f>
        <v>0</v>
      </c>
      <c r="V11" s="552">
        <f>+J11-ESF_base!J11</f>
        <v>0</v>
      </c>
      <c r="W11" s="552">
        <f>+K11-ESF_base!K11</f>
        <v>0</v>
      </c>
      <c r="X11" s="553">
        <f>+L11-ESF_base!L11</f>
        <v>0</v>
      </c>
    </row>
    <row r="12" spans="1:30" x14ac:dyDescent="0.3">
      <c r="A12" s="231" t="s">
        <v>83</v>
      </c>
      <c r="B12" s="434" t="str">
        <f>+IF(ESF_base!B12="","",ESF_base!B12)</f>
        <v>Actifs détenus en vue de la vente</v>
      </c>
      <c r="C12" s="551"/>
      <c r="D12" s="552"/>
      <c r="E12" s="552"/>
      <c r="F12" s="552"/>
      <c r="G12" s="552"/>
      <c r="H12" s="551"/>
      <c r="I12" s="552"/>
      <c r="J12" s="552"/>
      <c r="K12" s="552"/>
      <c r="L12" s="553"/>
      <c r="N12" s="435" t="str">
        <f>+IF(ESF_base!B12="","",ESF_base!B12)</f>
        <v>Actifs détenus en vue de la vente</v>
      </c>
      <c r="O12" s="551">
        <f>+C12-ESF_base!C12</f>
        <v>0</v>
      </c>
      <c r="P12" s="552">
        <f>+D12-ESF_base!D12</f>
        <v>0</v>
      </c>
      <c r="Q12" s="552">
        <f>+E12-ESF_base!E12</f>
        <v>0</v>
      </c>
      <c r="R12" s="552">
        <f>+F12-ESF_base!F12</f>
        <v>0</v>
      </c>
      <c r="S12" s="552">
        <f>+G12-ESF_base!G12</f>
        <v>0</v>
      </c>
      <c r="T12" s="551">
        <f>+H12-ESF_base!H12</f>
        <v>0</v>
      </c>
      <c r="U12" s="552">
        <f>+I12-ESF_base!I12</f>
        <v>0</v>
      </c>
      <c r="V12" s="552">
        <f>+J12-ESF_base!J12</f>
        <v>0</v>
      </c>
      <c r="W12" s="552">
        <f>+K12-ESF_base!K12</f>
        <v>0</v>
      </c>
      <c r="X12" s="553">
        <f>+L12-ESF_base!L12</f>
        <v>0</v>
      </c>
    </row>
    <row r="13" spans="1:30" x14ac:dyDescent="0.3">
      <c r="A13" s="231" t="s">
        <v>86</v>
      </c>
      <c r="B13" s="434" t="str">
        <f>+IF(ESF_base!B13="","",ESF_base!B13)</f>
        <v>Actif au titre des flux de trésorerie liés aux frais d'acquisition</v>
      </c>
      <c r="C13" s="551"/>
      <c r="D13" s="552"/>
      <c r="E13" s="552"/>
      <c r="F13" s="552"/>
      <c r="G13" s="552"/>
      <c r="H13" s="551"/>
      <c r="I13" s="552"/>
      <c r="J13" s="552"/>
      <c r="K13" s="552"/>
      <c r="L13" s="553"/>
      <c r="N13" s="435" t="str">
        <f>+IF(ESF_base!B13="","",ESF_base!B13)</f>
        <v>Actif au titre des flux de trésorerie liés aux frais d'acquisition</v>
      </c>
      <c r="O13" s="551">
        <f>+C13-ESF_base!C13</f>
        <v>0</v>
      </c>
      <c r="P13" s="552">
        <f>+D13-ESF_base!D13</f>
        <v>0</v>
      </c>
      <c r="Q13" s="552">
        <f>+E13-ESF_base!E13</f>
        <v>0</v>
      </c>
      <c r="R13" s="552">
        <f>+F13-ESF_base!F13</f>
        <v>0</v>
      </c>
      <c r="S13" s="552">
        <f>+G13-ESF_base!G13</f>
        <v>0</v>
      </c>
      <c r="T13" s="551">
        <f>+H13-ESF_base!H13</f>
        <v>0</v>
      </c>
      <c r="U13" s="552">
        <f>+I13-ESF_base!I13</f>
        <v>0</v>
      </c>
      <c r="V13" s="552">
        <f>+J13-ESF_base!J13</f>
        <v>0</v>
      </c>
      <c r="W13" s="552">
        <f>+K13-ESF_base!K13</f>
        <v>0</v>
      </c>
      <c r="X13" s="553">
        <f>+L13-ESF_base!L13</f>
        <v>0</v>
      </c>
    </row>
    <row r="14" spans="1:30" x14ac:dyDescent="0.3">
      <c r="A14" s="231" t="s">
        <v>89</v>
      </c>
      <c r="B14" s="434" t="str">
        <f>+IF(ESF_base!B14="","",ESF_base!B14)</f>
        <v>Investissements</v>
      </c>
      <c r="C14" s="551"/>
      <c r="D14" s="552"/>
      <c r="E14" s="552"/>
      <c r="F14" s="552"/>
      <c r="G14" s="552"/>
      <c r="H14" s="551"/>
      <c r="I14" s="552"/>
      <c r="J14" s="552"/>
      <c r="K14" s="552"/>
      <c r="L14" s="553"/>
      <c r="N14" s="435" t="str">
        <f>+IF(ESF_base!B14="","",ESF_base!B14)</f>
        <v>Investissements</v>
      </c>
      <c r="O14" s="551">
        <f>+C14-ESF_base!C14</f>
        <v>0</v>
      </c>
      <c r="P14" s="552">
        <f>+D14-ESF_base!D14</f>
        <v>0</v>
      </c>
      <c r="Q14" s="552">
        <f>+E14-ESF_base!E14</f>
        <v>0</v>
      </c>
      <c r="R14" s="552">
        <f>+F14-ESF_base!F14</f>
        <v>0</v>
      </c>
      <c r="S14" s="552">
        <f>+G14-ESF_base!G14</f>
        <v>0</v>
      </c>
      <c r="T14" s="551">
        <f>+H14-ESF_base!H14</f>
        <v>0</v>
      </c>
      <c r="U14" s="552">
        <f>+I14-ESF_base!I14</f>
        <v>0</v>
      </c>
      <c r="V14" s="552">
        <f>+J14-ESF_base!J14</f>
        <v>0</v>
      </c>
      <c r="W14" s="552">
        <f>+K14-ESF_base!K14</f>
        <v>0</v>
      </c>
      <c r="X14" s="553">
        <f>+L14-ESF_base!L14</f>
        <v>0</v>
      </c>
    </row>
    <row r="15" spans="1:30" x14ac:dyDescent="0.3">
      <c r="A15" s="231" t="s">
        <v>92</v>
      </c>
      <c r="B15" s="434" t="str">
        <f>+IF(ESF_base!B15="","",ESF_base!B15)</f>
        <v>Placements comptabilisés selon la méthode de la mise en équivalence</v>
      </c>
      <c r="C15" s="551"/>
      <c r="D15" s="552"/>
      <c r="E15" s="552"/>
      <c r="F15" s="552"/>
      <c r="G15" s="552"/>
      <c r="H15" s="551"/>
      <c r="I15" s="552"/>
      <c r="J15" s="552"/>
      <c r="K15" s="552"/>
      <c r="L15" s="553"/>
      <c r="N15" s="435" t="str">
        <f>+IF(ESF_base!B15="","",ESF_base!B15)</f>
        <v>Placements comptabilisés selon la méthode de la mise en équivalence</v>
      </c>
      <c r="O15" s="551">
        <f>+C15-ESF_base!C15</f>
        <v>0</v>
      </c>
      <c r="P15" s="552">
        <f>+D15-ESF_base!D15</f>
        <v>0</v>
      </c>
      <c r="Q15" s="552">
        <f>+E15-ESF_base!E15</f>
        <v>0</v>
      </c>
      <c r="R15" s="552">
        <f>+F15-ESF_base!F15</f>
        <v>0</v>
      </c>
      <c r="S15" s="552">
        <f>+G15-ESF_base!G15</f>
        <v>0</v>
      </c>
      <c r="T15" s="551">
        <f>+H15-ESF_base!H15</f>
        <v>0</v>
      </c>
      <c r="U15" s="552">
        <f>+I15-ESF_base!I15</f>
        <v>0</v>
      </c>
      <c r="V15" s="552">
        <f>+J15-ESF_base!J15</f>
        <v>0</v>
      </c>
      <c r="W15" s="552">
        <f>+K15-ESF_base!K15</f>
        <v>0</v>
      </c>
      <c r="X15" s="553">
        <f>+L15-ESF_base!L15</f>
        <v>0</v>
      </c>
    </row>
    <row r="16" spans="1:30" x14ac:dyDescent="0.3">
      <c r="A16" s="231" t="s">
        <v>95</v>
      </c>
      <c r="B16" s="434" t="str">
        <f>+IF(ESF_base!B16="","",ESF_base!B16)</f>
        <v>Instruments financiers dérivés - Actifs</v>
      </c>
      <c r="C16" s="551"/>
      <c r="D16" s="552"/>
      <c r="E16" s="552"/>
      <c r="F16" s="552"/>
      <c r="G16" s="552"/>
      <c r="H16" s="551"/>
      <c r="I16" s="552"/>
      <c r="J16" s="552"/>
      <c r="K16" s="552"/>
      <c r="L16" s="553"/>
      <c r="N16" s="435" t="str">
        <f>+IF(ESF_base!B16="","",ESF_base!B16)</f>
        <v>Instruments financiers dérivés - Actifs</v>
      </c>
      <c r="O16" s="551">
        <f>+C16-ESF_base!C16</f>
        <v>0</v>
      </c>
      <c r="P16" s="552">
        <f>+D16-ESF_base!D16</f>
        <v>0</v>
      </c>
      <c r="Q16" s="552">
        <f>+E16-ESF_base!E16</f>
        <v>0</v>
      </c>
      <c r="R16" s="552">
        <f>+F16-ESF_base!F16</f>
        <v>0</v>
      </c>
      <c r="S16" s="552">
        <f>+G16-ESF_base!G16</f>
        <v>0</v>
      </c>
      <c r="T16" s="551">
        <f>+H16-ESF_base!H16</f>
        <v>0</v>
      </c>
      <c r="U16" s="552">
        <f>+I16-ESF_base!I16</f>
        <v>0</v>
      </c>
      <c r="V16" s="552">
        <f>+J16-ESF_base!J16</f>
        <v>0</v>
      </c>
      <c r="W16" s="552">
        <f>+K16-ESF_base!K16</f>
        <v>0</v>
      </c>
      <c r="X16" s="553">
        <f>+L16-ESF_base!L16</f>
        <v>0</v>
      </c>
    </row>
    <row r="17" spans="1:24" x14ac:dyDescent="0.3">
      <c r="A17" s="231" t="s">
        <v>98</v>
      </c>
      <c r="B17" s="434" t="str">
        <f>+IF(ESF_base!B17="","",ESF_base!B17)</f>
        <v>Actifs au titre des contrats d'assurance (3)</v>
      </c>
      <c r="C17" s="551"/>
      <c r="D17" s="552"/>
      <c r="E17" s="552"/>
      <c r="F17" s="552"/>
      <c r="G17" s="552"/>
      <c r="H17" s="551"/>
      <c r="I17" s="552"/>
      <c r="J17" s="552"/>
      <c r="K17" s="552"/>
      <c r="L17" s="553"/>
      <c r="N17" s="435" t="str">
        <f>+IF(ESF_base!B17="","",ESF_base!B17)</f>
        <v>Actifs au titre des contrats d'assurance (3)</v>
      </c>
      <c r="O17" s="551">
        <f>+C17-ESF_base!C17</f>
        <v>0</v>
      </c>
      <c r="P17" s="552">
        <f>+D17-ESF_base!D17</f>
        <v>0</v>
      </c>
      <c r="Q17" s="552">
        <f>+E17-ESF_base!E17</f>
        <v>0</v>
      </c>
      <c r="R17" s="552">
        <f>+F17-ESF_base!F17</f>
        <v>0</v>
      </c>
      <c r="S17" s="552">
        <f>+G17-ESF_base!G17</f>
        <v>0</v>
      </c>
      <c r="T17" s="551">
        <f>+H17-ESF_base!H17</f>
        <v>0</v>
      </c>
      <c r="U17" s="552">
        <f>+I17-ESF_base!I17</f>
        <v>0</v>
      </c>
      <c r="V17" s="552">
        <f>+J17-ESF_base!J17</f>
        <v>0</v>
      </c>
      <c r="W17" s="552">
        <f>+K17-ESF_base!K17</f>
        <v>0</v>
      </c>
      <c r="X17" s="553">
        <f>+L17-ESF_base!L17</f>
        <v>0</v>
      </c>
    </row>
    <row r="18" spans="1:24" x14ac:dyDescent="0.3">
      <c r="A18" s="231" t="s">
        <v>101</v>
      </c>
      <c r="B18" s="434" t="str">
        <f>+IF(ESF_base!B18="","",ESF_base!B18)</f>
        <v>Actifs au titre des traités de réassurance détenus (3)</v>
      </c>
      <c r="C18" s="551"/>
      <c r="D18" s="552"/>
      <c r="E18" s="552"/>
      <c r="F18" s="552"/>
      <c r="G18" s="552"/>
      <c r="H18" s="551"/>
      <c r="I18" s="552"/>
      <c r="J18" s="552"/>
      <c r="K18" s="552"/>
      <c r="L18" s="553"/>
      <c r="N18" s="435" t="str">
        <f>+IF(ESF_base!B18="","",ESF_base!B18)</f>
        <v>Actifs au titre des traités de réassurance détenus (3)</v>
      </c>
      <c r="O18" s="551">
        <f>+C18-ESF_base!C18</f>
        <v>0</v>
      </c>
      <c r="P18" s="552">
        <f>+D18-ESF_base!D18</f>
        <v>0</v>
      </c>
      <c r="Q18" s="552">
        <f>+E18-ESF_base!E18</f>
        <v>0</v>
      </c>
      <c r="R18" s="552">
        <f>+F18-ESF_base!F18</f>
        <v>0</v>
      </c>
      <c r="S18" s="552">
        <f>+G18-ESF_base!G18</f>
        <v>0</v>
      </c>
      <c r="T18" s="551">
        <f>+H18-ESF_base!H18</f>
        <v>0</v>
      </c>
      <c r="U18" s="552">
        <f>+I18-ESF_base!I18</f>
        <v>0</v>
      </c>
      <c r="V18" s="552">
        <f>+J18-ESF_base!J18</f>
        <v>0</v>
      </c>
      <c r="W18" s="552">
        <f>+K18-ESF_base!K18</f>
        <v>0</v>
      </c>
      <c r="X18" s="553">
        <f>+L18-ESF_base!L18</f>
        <v>0</v>
      </c>
    </row>
    <row r="19" spans="1:24" x14ac:dyDescent="0.3">
      <c r="A19" s="231" t="s">
        <v>104</v>
      </c>
      <c r="B19" s="434" t="str">
        <f>+IF(ESF_base!B19="","",ESF_base!B19)</f>
        <v>Immeubles de placement</v>
      </c>
      <c r="C19" s="551"/>
      <c r="D19" s="552"/>
      <c r="E19" s="552"/>
      <c r="F19" s="552"/>
      <c r="G19" s="552"/>
      <c r="H19" s="551"/>
      <c r="I19" s="552"/>
      <c r="J19" s="552"/>
      <c r="K19" s="552"/>
      <c r="L19" s="553"/>
      <c r="N19" s="435" t="str">
        <f>+IF(ESF_base!B19="","",ESF_base!B19)</f>
        <v>Immeubles de placement</v>
      </c>
      <c r="O19" s="551">
        <f>+C19-ESF_base!C19</f>
        <v>0</v>
      </c>
      <c r="P19" s="552">
        <f>+D19-ESF_base!D19</f>
        <v>0</v>
      </c>
      <c r="Q19" s="552">
        <f>+E19-ESF_base!E19</f>
        <v>0</v>
      </c>
      <c r="R19" s="552">
        <f>+F19-ESF_base!F19</f>
        <v>0</v>
      </c>
      <c r="S19" s="552">
        <f>+G19-ESF_base!G19</f>
        <v>0</v>
      </c>
      <c r="T19" s="551">
        <f>+H19-ESF_base!H19</f>
        <v>0</v>
      </c>
      <c r="U19" s="552">
        <f>+I19-ESF_base!I19</f>
        <v>0</v>
      </c>
      <c r="V19" s="552">
        <f>+J19-ESF_base!J19</f>
        <v>0</v>
      </c>
      <c r="W19" s="552">
        <f>+K19-ESF_base!K19</f>
        <v>0</v>
      </c>
      <c r="X19" s="553">
        <f>+L19-ESF_base!L19</f>
        <v>0</v>
      </c>
    </row>
    <row r="20" spans="1:24" x14ac:dyDescent="0.3">
      <c r="A20" s="231" t="s">
        <v>107</v>
      </c>
      <c r="B20" s="434" t="str">
        <f>+IF(ESF_base!B20="","",ESF_base!B20)</f>
        <v>Immobilisations corporelles</v>
      </c>
      <c r="C20" s="551"/>
      <c r="D20" s="552"/>
      <c r="E20" s="552"/>
      <c r="F20" s="552"/>
      <c r="G20" s="552"/>
      <c r="H20" s="551"/>
      <c r="I20" s="552"/>
      <c r="J20" s="552"/>
      <c r="K20" s="552"/>
      <c r="L20" s="553"/>
      <c r="N20" s="435" t="str">
        <f>+IF(ESF_base!B20="","",ESF_base!B20)</f>
        <v>Immobilisations corporelles</v>
      </c>
      <c r="O20" s="551">
        <f>+C20-ESF_base!C20</f>
        <v>0</v>
      </c>
      <c r="P20" s="552">
        <f>+D20-ESF_base!D20</f>
        <v>0</v>
      </c>
      <c r="Q20" s="552">
        <f>+E20-ESF_base!E20</f>
        <v>0</v>
      </c>
      <c r="R20" s="552">
        <f>+F20-ESF_base!F20</f>
        <v>0</v>
      </c>
      <c r="S20" s="552">
        <f>+G20-ESF_base!G20</f>
        <v>0</v>
      </c>
      <c r="T20" s="551">
        <f>+H20-ESF_base!H20</f>
        <v>0</v>
      </c>
      <c r="U20" s="552">
        <f>+I20-ESF_base!I20</f>
        <v>0</v>
      </c>
      <c r="V20" s="552">
        <f>+J20-ESF_base!J20</f>
        <v>0</v>
      </c>
      <c r="W20" s="552">
        <f>+K20-ESF_base!K20</f>
        <v>0</v>
      </c>
      <c r="X20" s="553">
        <f>+L20-ESF_base!L20</f>
        <v>0</v>
      </c>
    </row>
    <row r="21" spans="1:24" x14ac:dyDescent="0.3">
      <c r="A21" s="231" t="s">
        <v>110</v>
      </c>
      <c r="B21" s="434" t="str">
        <f>+IF(ESF_base!B21="","",ESF_base!B21)</f>
        <v>Immobilisations incorporelles</v>
      </c>
      <c r="C21" s="551"/>
      <c r="D21" s="552"/>
      <c r="E21" s="552"/>
      <c r="F21" s="552"/>
      <c r="G21" s="552"/>
      <c r="H21" s="551"/>
      <c r="I21" s="552"/>
      <c r="J21" s="552"/>
      <c r="K21" s="552"/>
      <c r="L21" s="553"/>
      <c r="N21" s="435" t="str">
        <f>+IF(ESF_base!B21="","",ESF_base!B21)</f>
        <v>Immobilisations incorporelles</v>
      </c>
      <c r="O21" s="551">
        <f>+C21-ESF_base!C21</f>
        <v>0</v>
      </c>
      <c r="P21" s="552">
        <f>+D21-ESF_base!D21</f>
        <v>0</v>
      </c>
      <c r="Q21" s="552">
        <f>+E21-ESF_base!E21</f>
        <v>0</v>
      </c>
      <c r="R21" s="552">
        <f>+F21-ESF_base!F21</f>
        <v>0</v>
      </c>
      <c r="S21" s="552">
        <f>+G21-ESF_base!G21</f>
        <v>0</v>
      </c>
      <c r="T21" s="551">
        <f>+H21-ESF_base!H21</f>
        <v>0</v>
      </c>
      <c r="U21" s="552">
        <f>+I21-ESF_base!I21</f>
        <v>0</v>
      </c>
      <c r="V21" s="552">
        <f>+J21-ESF_base!J21</f>
        <v>0</v>
      </c>
      <c r="W21" s="552">
        <f>+K21-ESF_base!K21</f>
        <v>0</v>
      </c>
      <c r="X21" s="553">
        <f>+L21-ESF_base!L21</f>
        <v>0</v>
      </c>
    </row>
    <row r="22" spans="1:24" x14ac:dyDescent="0.3">
      <c r="A22" s="231" t="s">
        <v>113</v>
      </c>
      <c r="B22" s="434" t="str">
        <f>+IF(ESF_base!B22="","",ESF_base!B22)</f>
        <v>Écart d'acquisition</v>
      </c>
      <c r="C22" s="551"/>
      <c r="D22" s="552"/>
      <c r="E22" s="552"/>
      <c r="F22" s="552"/>
      <c r="G22" s="552"/>
      <c r="H22" s="551"/>
      <c r="I22" s="552"/>
      <c r="J22" s="552"/>
      <c r="K22" s="552"/>
      <c r="L22" s="553"/>
      <c r="N22" s="435" t="str">
        <f>+IF(ESF_base!B22="","",ESF_base!B22)</f>
        <v>Écart d'acquisition</v>
      </c>
      <c r="O22" s="551">
        <f>+C22-ESF_base!C22</f>
        <v>0</v>
      </c>
      <c r="P22" s="552">
        <f>+D22-ESF_base!D22</f>
        <v>0</v>
      </c>
      <c r="Q22" s="552">
        <f>+E22-ESF_base!E22</f>
        <v>0</v>
      </c>
      <c r="R22" s="552">
        <f>+F22-ESF_base!F22</f>
        <v>0</v>
      </c>
      <c r="S22" s="552">
        <f>+G22-ESF_base!G22</f>
        <v>0</v>
      </c>
      <c r="T22" s="551">
        <f>+H22-ESF_base!H22</f>
        <v>0</v>
      </c>
      <c r="U22" s="552">
        <f>+I22-ESF_base!I22</f>
        <v>0</v>
      </c>
      <c r="V22" s="552">
        <f>+J22-ESF_base!J22</f>
        <v>0</v>
      </c>
      <c r="W22" s="552">
        <f>+K22-ESF_base!K22</f>
        <v>0</v>
      </c>
      <c r="X22" s="553">
        <f>+L22-ESF_base!L22</f>
        <v>0</v>
      </c>
    </row>
    <row r="23" spans="1:24" x14ac:dyDescent="0.3">
      <c r="A23" s="231" t="s">
        <v>116</v>
      </c>
      <c r="B23" s="434" t="str">
        <f>+IF(ESF_base!B23="","",ESF_base!B23)</f>
        <v>Actifs des régimes de retraite à prestations définies</v>
      </c>
      <c r="C23" s="551"/>
      <c r="D23" s="552"/>
      <c r="E23" s="552"/>
      <c r="F23" s="552"/>
      <c r="G23" s="552"/>
      <c r="H23" s="551"/>
      <c r="I23" s="552"/>
      <c r="J23" s="552"/>
      <c r="K23" s="552"/>
      <c r="L23" s="553"/>
      <c r="N23" s="435" t="str">
        <f>+IF(ESF_base!B23="","",ESF_base!B23)</f>
        <v>Actifs des régimes de retraite à prestations définies</v>
      </c>
      <c r="O23" s="551">
        <f>+C23-ESF_base!C23</f>
        <v>0</v>
      </c>
      <c r="P23" s="552">
        <f>+D23-ESF_base!D23</f>
        <v>0</v>
      </c>
      <c r="Q23" s="552">
        <f>+E23-ESF_base!E23</f>
        <v>0</v>
      </c>
      <c r="R23" s="552">
        <f>+F23-ESF_base!F23</f>
        <v>0</v>
      </c>
      <c r="S23" s="552">
        <f>+G23-ESF_base!G23</f>
        <v>0</v>
      </c>
      <c r="T23" s="551">
        <f>+H23-ESF_base!H23</f>
        <v>0</v>
      </c>
      <c r="U23" s="552">
        <f>+I23-ESF_base!I23</f>
        <v>0</v>
      </c>
      <c r="V23" s="552">
        <f>+J23-ESF_base!J23</f>
        <v>0</v>
      </c>
      <c r="W23" s="552">
        <f>+K23-ESF_base!K23</f>
        <v>0</v>
      </c>
      <c r="X23" s="553">
        <f>+L23-ESF_base!L23</f>
        <v>0</v>
      </c>
    </row>
    <row r="24" spans="1:24" x14ac:dyDescent="0.3">
      <c r="A24" s="231" t="s">
        <v>119</v>
      </c>
      <c r="B24" s="434" t="str">
        <f>+IF(ESF_base!B24="","",ESF_base!B24)</f>
        <v>Actif net des fonds distincts</v>
      </c>
      <c r="C24" s="551"/>
      <c r="D24" s="552"/>
      <c r="E24" s="552"/>
      <c r="F24" s="552"/>
      <c r="G24" s="552"/>
      <c r="H24" s="551"/>
      <c r="I24" s="552"/>
      <c r="J24" s="552"/>
      <c r="K24" s="552"/>
      <c r="L24" s="553"/>
      <c r="N24" s="435" t="str">
        <f>+IF(ESF_base!B24="","",ESF_base!B24)</f>
        <v>Actif net des fonds distincts</v>
      </c>
      <c r="O24" s="551">
        <f>+C24-ESF_base!C24</f>
        <v>0</v>
      </c>
      <c r="P24" s="552">
        <f>+D24-ESF_base!D24</f>
        <v>0</v>
      </c>
      <c r="Q24" s="552">
        <f>+E24-ESF_base!E24</f>
        <v>0</v>
      </c>
      <c r="R24" s="552">
        <f>+F24-ESF_base!F24</f>
        <v>0</v>
      </c>
      <c r="S24" s="552">
        <f>+G24-ESF_base!G24</f>
        <v>0</v>
      </c>
      <c r="T24" s="551">
        <f>+H24-ESF_base!H24</f>
        <v>0</v>
      </c>
      <c r="U24" s="552">
        <f>+I24-ESF_base!I24</f>
        <v>0</v>
      </c>
      <c r="V24" s="552">
        <f>+J24-ESF_base!J24</f>
        <v>0</v>
      </c>
      <c r="W24" s="552">
        <f>+K24-ESF_base!K24</f>
        <v>0</v>
      </c>
      <c r="X24" s="553">
        <f>+L24-ESF_base!L24</f>
        <v>0</v>
      </c>
    </row>
    <row r="25" spans="1:24" x14ac:dyDescent="0.3">
      <c r="A25" s="231" t="s">
        <v>122</v>
      </c>
      <c r="B25" s="434" t="str">
        <f>+IF(ESF_base!B25="","",ESF_base!B25)</f>
        <v>Actifs d'impôt différé</v>
      </c>
      <c r="C25" s="551"/>
      <c r="D25" s="552"/>
      <c r="E25" s="552"/>
      <c r="F25" s="552"/>
      <c r="G25" s="552"/>
      <c r="H25" s="551"/>
      <c r="I25" s="552"/>
      <c r="J25" s="552"/>
      <c r="K25" s="552"/>
      <c r="L25" s="553"/>
      <c r="N25" s="435" t="str">
        <f>+IF(ESF_base!B25="","",ESF_base!B25)</f>
        <v>Actifs d'impôt différé</v>
      </c>
      <c r="O25" s="551">
        <f>+C25-ESF_base!C25</f>
        <v>0</v>
      </c>
      <c r="P25" s="552">
        <f>+D25-ESF_base!D25</f>
        <v>0</v>
      </c>
      <c r="Q25" s="552">
        <f>+E25-ESF_base!E25</f>
        <v>0</v>
      </c>
      <c r="R25" s="552">
        <f>+F25-ESF_base!F25</f>
        <v>0</v>
      </c>
      <c r="S25" s="552">
        <f>+G25-ESF_base!G25</f>
        <v>0</v>
      </c>
      <c r="T25" s="551">
        <f>+H25-ESF_base!H25</f>
        <v>0</v>
      </c>
      <c r="U25" s="552">
        <f>+I25-ESF_base!I25</f>
        <v>0</v>
      </c>
      <c r="V25" s="552">
        <f>+J25-ESF_base!J25</f>
        <v>0</v>
      </c>
      <c r="W25" s="552">
        <f>+K25-ESF_base!K25</f>
        <v>0</v>
      </c>
      <c r="X25" s="553">
        <f>+L25-ESF_base!L25</f>
        <v>0</v>
      </c>
    </row>
    <row r="26" spans="1:24" ht="15" thickBot="1" x14ac:dyDescent="0.35">
      <c r="A26" s="231" t="s">
        <v>125</v>
      </c>
      <c r="B26" s="438" t="str">
        <f>+IF(ESF_base!B26="","",ESF_base!B26)</f>
        <v>Autres éléments d'actif</v>
      </c>
      <c r="C26" s="551"/>
      <c r="D26" s="552"/>
      <c r="E26" s="552"/>
      <c r="F26" s="552"/>
      <c r="G26" s="552"/>
      <c r="H26" s="551"/>
      <c r="I26" s="552"/>
      <c r="J26" s="552"/>
      <c r="K26" s="552"/>
      <c r="L26" s="553"/>
      <c r="N26" s="439" t="str">
        <f>+IF(ESF_base!B26="","",ESF_base!B26)</f>
        <v>Autres éléments d'actif</v>
      </c>
      <c r="O26" s="551">
        <f>+C26-ESF_base!C26</f>
        <v>0</v>
      </c>
      <c r="P26" s="552">
        <f>+D26-ESF_base!D26</f>
        <v>0</v>
      </c>
      <c r="Q26" s="552">
        <f>+E26-ESF_base!E26</f>
        <v>0</v>
      </c>
      <c r="R26" s="552">
        <f>+F26-ESF_base!F26</f>
        <v>0</v>
      </c>
      <c r="S26" s="552">
        <f>+G26-ESF_base!G26</f>
        <v>0</v>
      </c>
      <c r="T26" s="551">
        <f>+H26-ESF_base!H26</f>
        <v>0</v>
      </c>
      <c r="U26" s="552">
        <f>+I26-ESF_base!I26</f>
        <v>0</v>
      </c>
      <c r="V26" s="552">
        <f>+J26-ESF_base!J26</f>
        <v>0</v>
      </c>
      <c r="W26" s="552">
        <f>+K26-ESF_base!K26</f>
        <v>0</v>
      </c>
      <c r="X26" s="553">
        <f>+L26-ESF_base!L26</f>
        <v>0</v>
      </c>
    </row>
    <row r="27" spans="1:24" ht="15" thickBot="1" x14ac:dyDescent="0.35">
      <c r="A27" s="54" t="s">
        <v>128</v>
      </c>
      <c r="B27" s="232" t="str">
        <f>+IF(ESF_base!B27="","",ESF_base!B27)</f>
        <v>TOTAL DE L'ACTIF</v>
      </c>
      <c r="C27" s="554">
        <f t="shared" ref="C27:L27" si="2">SUM(C9:C26)</f>
        <v>0</v>
      </c>
      <c r="D27" s="555">
        <f t="shared" si="2"/>
        <v>0</v>
      </c>
      <c r="E27" s="555">
        <f t="shared" si="2"/>
        <v>0</v>
      </c>
      <c r="F27" s="555">
        <f t="shared" si="2"/>
        <v>0</v>
      </c>
      <c r="G27" s="555">
        <f t="shared" si="2"/>
        <v>0</v>
      </c>
      <c r="H27" s="554">
        <f t="shared" si="2"/>
        <v>0</v>
      </c>
      <c r="I27" s="555">
        <f t="shared" si="2"/>
        <v>0</v>
      </c>
      <c r="J27" s="555">
        <f t="shared" si="2"/>
        <v>0</v>
      </c>
      <c r="K27" s="555">
        <f t="shared" si="2"/>
        <v>0</v>
      </c>
      <c r="L27" s="556">
        <f t="shared" si="2"/>
        <v>0</v>
      </c>
      <c r="N27" s="281" t="str">
        <f>+IF(ESF_base!B27="","",ESF_base!B27)</f>
        <v>TOTAL DE L'ACTIF</v>
      </c>
      <c r="O27" s="554">
        <f>+C27-ESF_base!C27</f>
        <v>0</v>
      </c>
      <c r="P27" s="555">
        <f>+D27-ESF_base!D27</f>
        <v>0</v>
      </c>
      <c r="Q27" s="555">
        <f>+E27-ESF_base!E27</f>
        <v>0</v>
      </c>
      <c r="R27" s="555">
        <f>+F27-ESF_base!F27</f>
        <v>0</v>
      </c>
      <c r="S27" s="555">
        <f>+G27-ESF_base!G27</f>
        <v>0</v>
      </c>
      <c r="T27" s="554">
        <f>+H27-ESF_base!H27</f>
        <v>0</v>
      </c>
      <c r="U27" s="555">
        <f>+I27-ESF_base!I27</f>
        <v>0</v>
      </c>
      <c r="V27" s="555">
        <f>+J27-ESF_base!J27</f>
        <v>0</v>
      </c>
      <c r="W27" s="555">
        <f>+K27-ESF_base!K27</f>
        <v>0</v>
      </c>
      <c r="X27" s="556">
        <f>+L27-ESF_base!L27</f>
        <v>0</v>
      </c>
    </row>
    <row r="28" spans="1:24" x14ac:dyDescent="0.3">
      <c r="A28" s="1"/>
      <c r="B28" s="48" t="str">
        <f>+IF(ESF_base!B28="","",ESF_base!B28)</f>
        <v>PASSIF :</v>
      </c>
      <c r="C28" s="60"/>
      <c r="D28" s="60"/>
      <c r="E28" s="60"/>
      <c r="F28" s="60"/>
      <c r="G28" s="60"/>
      <c r="H28" s="60"/>
      <c r="I28" s="60"/>
      <c r="J28" s="60"/>
      <c r="K28" s="60"/>
      <c r="L28" s="61"/>
      <c r="N28" s="278" t="str">
        <f>+IF(ESF_base!B28="","",ESF_base!B28)</f>
        <v>PASSIF :</v>
      </c>
      <c r="O28" s="60"/>
      <c r="P28" s="60"/>
      <c r="Q28" s="60"/>
      <c r="R28" s="60"/>
      <c r="S28" s="60"/>
      <c r="T28" s="60"/>
      <c r="U28" s="60"/>
      <c r="V28" s="60"/>
      <c r="W28" s="60"/>
      <c r="X28" s="61"/>
    </row>
    <row r="29" spans="1:24" x14ac:dyDescent="0.3">
      <c r="A29" s="231" t="s">
        <v>133</v>
      </c>
      <c r="B29" s="430" t="str">
        <f>+IF(ESF_base!B29="","",ESF_base!B29)</f>
        <v>Provisions, charges à payer et autres éléments de passif</v>
      </c>
      <c r="C29" s="548"/>
      <c r="D29" s="549"/>
      <c r="E29" s="549"/>
      <c r="F29" s="549"/>
      <c r="G29" s="549"/>
      <c r="H29" s="548"/>
      <c r="I29" s="549"/>
      <c r="J29" s="549"/>
      <c r="K29" s="549"/>
      <c r="L29" s="550"/>
      <c r="N29" s="431" t="str">
        <f>+IF(ESF_base!B29="","",ESF_base!B29)</f>
        <v>Provisions, charges à payer et autres éléments de passif</v>
      </c>
      <c r="O29" s="548">
        <f>+C29-ESF_base!C29</f>
        <v>0</v>
      </c>
      <c r="P29" s="549">
        <f>+D29-ESF_base!D29</f>
        <v>0</v>
      </c>
      <c r="Q29" s="549">
        <f>+E29-ESF_base!E29</f>
        <v>0</v>
      </c>
      <c r="R29" s="549">
        <f>+F29-ESF_base!F29</f>
        <v>0</v>
      </c>
      <c r="S29" s="549">
        <f>+G29-ESF_base!G29</f>
        <v>0</v>
      </c>
      <c r="T29" s="548">
        <f>+H29-ESF_base!H29</f>
        <v>0</v>
      </c>
      <c r="U29" s="549">
        <f>+I29-ESF_base!I29</f>
        <v>0</v>
      </c>
      <c r="V29" s="549">
        <f>+J29-ESF_base!J29</f>
        <v>0</v>
      </c>
      <c r="W29" s="549">
        <f>+K29-ESF_base!K29</f>
        <v>0</v>
      </c>
      <c r="X29" s="550">
        <f>+L29-ESF_base!L29</f>
        <v>0</v>
      </c>
    </row>
    <row r="30" spans="1:24" x14ac:dyDescent="0.3">
      <c r="A30" s="231" t="s">
        <v>136</v>
      </c>
      <c r="B30" s="434" t="str">
        <f>+IF(ESF_base!B30="","",ESF_base!B30)</f>
        <v>Passifs détenus en vue de la vente</v>
      </c>
      <c r="C30" s="551"/>
      <c r="D30" s="552"/>
      <c r="E30" s="552"/>
      <c r="F30" s="552"/>
      <c r="G30" s="552"/>
      <c r="H30" s="551"/>
      <c r="I30" s="552"/>
      <c r="J30" s="552"/>
      <c r="K30" s="552"/>
      <c r="L30" s="553"/>
      <c r="N30" s="435" t="str">
        <f>+IF(ESF_base!B30="","",ESF_base!B30)</f>
        <v>Passifs détenus en vue de la vente</v>
      </c>
      <c r="O30" s="551">
        <f>+C30-ESF_base!C30</f>
        <v>0</v>
      </c>
      <c r="P30" s="552">
        <f>+D30-ESF_base!D30</f>
        <v>0</v>
      </c>
      <c r="Q30" s="552">
        <f>+E30-ESF_base!E30</f>
        <v>0</v>
      </c>
      <c r="R30" s="552">
        <f>+F30-ESF_base!F30</f>
        <v>0</v>
      </c>
      <c r="S30" s="552">
        <f>+G30-ESF_base!G30</f>
        <v>0</v>
      </c>
      <c r="T30" s="551">
        <f>+H30-ESF_base!H30</f>
        <v>0</v>
      </c>
      <c r="U30" s="552">
        <f>+I30-ESF_base!I30</f>
        <v>0</v>
      </c>
      <c r="V30" s="552">
        <f>+J30-ESF_base!J30</f>
        <v>0</v>
      </c>
      <c r="W30" s="552">
        <f>+K30-ESF_base!K30</f>
        <v>0</v>
      </c>
      <c r="X30" s="553">
        <f>+L30-ESF_base!L30</f>
        <v>0</v>
      </c>
    </row>
    <row r="31" spans="1:24" x14ac:dyDescent="0.3">
      <c r="A31" s="231" t="s">
        <v>139</v>
      </c>
      <c r="B31" s="434" t="str">
        <f>+IF(ESF_base!B31="","",ESF_base!B31)</f>
        <v>Passifs d'impôt exigible</v>
      </c>
      <c r="C31" s="551"/>
      <c r="D31" s="552"/>
      <c r="E31" s="552"/>
      <c r="F31" s="552"/>
      <c r="G31" s="552"/>
      <c r="H31" s="551"/>
      <c r="I31" s="552"/>
      <c r="J31" s="552"/>
      <c r="K31" s="552"/>
      <c r="L31" s="553"/>
      <c r="N31" s="435" t="str">
        <f>+IF(ESF_base!B31="","",ESF_base!B31)</f>
        <v>Passifs d'impôt exigible</v>
      </c>
      <c r="O31" s="551">
        <f>+C31-ESF_base!C31</f>
        <v>0</v>
      </c>
      <c r="P31" s="552">
        <f>+D31-ESF_base!D31</f>
        <v>0</v>
      </c>
      <c r="Q31" s="552">
        <f>+E31-ESF_base!E31</f>
        <v>0</v>
      </c>
      <c r="R31" s="552">
        <f>+F31-ESF_base!F31</f>
        <v>0</v>
      </c>
      <c r="S31" s="552">
        <f>+G31-ESF_base!G31</f>
        <v>0</v>
      </c>
      <c r="T31" s="551">
        <f>+H31-ESF_base!H31</f>
        <v>0</v>
      </c>
      <c r="U31" s="552">
        <f>+I31-ESF_base!I31</f>
        <v>0</v>
      </c>
      <c r="V31" s="552">
        <f>+J31-ESF_base!J31</f>
        <v>0</v>
      </c>
      <c r="W31" s="552">
        <f>+K31-ESF_base!K31</f>
        <v>0</v>
      </c>
      <c r="X31" s="553">
        <f>+L31-ESF_base!L31</f>
        <v>0</v>
      </c>
    </row>
    <row r="32" spans="1:24" x14ac:dyDescent="0.3">
      <c r="A32" s="231" t="s">
        <v>142</v>
      </c>
      <c r="B32" s="434" t="str">
        <f>+IF(ESF_base!B32="","",ESF_base!B32)</f>
        <v>Charges sur les prêts hypothécaires et autres charges immobilières</v>
      </c>
      <c r="C32" s="551"/>
      <c r="D32" s="552"/>
      <c r="E32" s="552"/>
      <c r="F32" s="552"/>
      <c r="G32" s="552"/>
      <c r="H32" s="551"/>
      <c r="I32" s="552"/>
      <c r="J32" s="552"/>
      <c r="K32" s="552"/>
      <c r="L32" s="553"/>
      <c r="N32" s="435" t="str">
        <f>+IF(ESF_base!B32="","",ESF_base!B32)</f>
        <v>Charges sur les prêts hypothécaires et autres charges immobilières</v>
      </c>
      <c r="O32" s="551">
        <f>+C32-ESF_base!C32</f>
        <v>0</v>
      </c>
      <c r="P32" s="552">
        <f>+D32-ESF_base!D32</f>
        <v>0</v>
      </c>
      <c r="Q32" s="552">
        <f>+E32-ESF_base!E32</f>
        <v>0</v>
      </c>
      <c r="R32" s="552">
        <f>+F32-ESF_base!F32</f>
        <v>0</v>
      </c>
      <c r="S32" s="552">
        <f>+G32-ESF_base!G32</f>
        <v>0</v>
      </c>
      <c r="T32" s="551">
        <f>+H32-ESF_base!H32</f>
        <v>0</v>
      </c>
      <c r="U32" s="552">
        <f>+I32-ESF_base!I32</f>
        <v>0</v>
      </c>
      <c r="V32" s="552">
        <f>+J32-ESF_base!J32</f>
        <v>0</v>
      </c>
      <c r="W32" s="552">
        <f>+K32-ESF_base!K32</f>
        <v>0</v>
      </c>
      <c r="X32" s="553">
        <f>+L32-ESF_base!L32</f>
        <v>0</v>
      </c>
    </row>
    <row r="33" spans="1:24" x14ac:dyDescent="0.3">
      <c r="A33" s="231" t="s">
        <v>145</v>
      </c>
      <c r="B33" s="434" t="str">
        <f>+IF(ESF_base!B33="","",ESF_base!B33)</f>
        <v>Instruments financiers dérivés - Passifs</v>
      </c>
      <c r="C33" s="557"/>
      <c r="D33" s="558"/>
      <c r="E33" s="558"/>
      <c r="F33" s="558"/>
      <c r="G33" s="558"/>
      <c r="H33" s="557"/>
      <c r="I33" s="558"/>
      <c r="J33" s="558"/>
      <c r="K33" s="558"/>
      <c r="L33" s="559"/>
      <c r="N33" s="435" t="str">
        <f>+IF(ESF_base!B33="","",ESF_base!B33)</f>
        <v>Instruments financiers dérivés - Passifs</v>
      </c>
      <c r="O33" s="557">
        <f>+C33-ESF_base!C33</f>
        <v>0</v>
      </c>
      <c r="P33" s="558">
        <f>+D33-ESF_base!D33</f>
        <v>0</v>
      </c>
      <c r="Q33" s="558">
        <f>+E33-ESF_base!E33</f>
        <v>0</v>
      </c>
      <c r="R33" s="558">
        <f>+F33-ESF_base!F33</f>
        <v>0</v>
      </c>
      <c r="S33" s="558">
        <f>+G33-ESF_base!G33</f>
        <v>0</v>
      </c>
      <c r="T33" s="557">
        <f>+H33-ESF_base!H33</f>
        <v>0</v>
      </c>
      <c r="U33" s="558">
        <f>+I33-ESF_base!I33</f>
        <v>0</v>
      </c>
      <c r="V33" s="558">
        <f>+J33-ESF_base!J33</f>
        <v>0</v>
      </c>
      <c r="W33" s="558">
        <f>+K33-ESF_base!K33</f>
        <v>0</v>
      </c>
      <c r="X33" s="559">
        <f>+L33-ESF_base!L33</f>
        <v>0</v>
      </c>
    </row>
    <row r="34" spans="1:24" x14ac:dyDescent="0.3">
      <c r="A34" s="101"/>
      <c r="B34" s="442" t="str">
        <f>+IF(ESF_base!B34="","",ESF_base!B34)</f>
        <v>Passifs au titre des contrats d'assurance :</v>
      </c>
      <c r="C34" s="792"/>
      <c r="D34" s="792"/>
      <c r="E34" s="792"/>
      <c r="F34" s="792"/>
      <c r="G34" s="792"/>
      <c r="H34" s="792"/>
      <c r="I34" s="792"/>
      <c r="J34" s="792"/>
      <c r="K34" s="792"/>
      <c r="L34" s="793"/>
      <c r="N34" s="443" t="str">
        <f>+IF(ESF_base!B34="","",ESF_base!B34)</f>
        <v>Passifs au titre des contrats d'assurance :</v>
      </c>
      <c r="O34" s="792"/>
      <c r="P34" s="792"/>
      <c r="Q34" s="792"/>
      <c r="R34" s="792"/>
      <c r="S34" s="792"/>
      <c r="T34" s="792"/>
      <c r="U34" s="792"/>
      <c r="V34" s="792"/>
      <c r="W34" s="792"/>
      <c r="X34" s="793"/>
    </row>
    <row r="35" spans="1:24" x14ac:dyDescent="0.3">
      <c r="A35" s="231" t="s">
        <v>150</v>
      </c>
      <c r="B35" s="430" t="str">
        <f>+IF(ESF_base!B35="","",ESF_base!B35)</f>
        <v xml:space="preserve">     Passifs au titre des contrats d'assurance - excluant les fonds distincts (3)</v>
      </c>
      <c r="C35" s="548"/>
      <c r="D35" s="549"/>
      <c r="E35" s="549"/>
      <c r="F35" s="549"/>
      <c r="G35" s="549"/>
      <c r="H35" s="548"/>
      <c r="I35" s="549"/>
      <c r="J35" s="549"/>
      <c r="K35" s="549"/>
      <c r="L35" s="550"/>
      <c r="N35" s="431" t="str">
        <f>+IF(ESF_base!B35="","",ESF_base!B35)</f>
        <v xml:space="preserve">     Passifs au titre des contrats d'assurance - excluant les fonds distincts (3)</v>
      </c>
      <c r="O35" s="548">
        <f>+C35-ESF_base!C35</f>
        <v>0</v>
      </c>
      <c r="P35" s="549">
        <f>+D35-ESF_base!D35</f>
        <v>0</v>
      </c>
      <c r="Q35" s="549">
        <f>+E35-ESF_base!E35</f>
        <v>0</v>
      </c>
      <c r="R35" s="549">
        <f>+F35-ESF_base!F35</f>
        <v>0</v>
      </c>
      <c r="S35" s="549">
        <f>+G35-ESF_base!G35</f>
        <v>0</v>
      </c>
      <c r="T35" s="548">
        <f>+H35-ESF_base!H35</f>
        <v>0</v>
      </c>
      <c r="U35" s="549">
        <f>+I35-ESF_base!I35</f>
        <v>0</v>
      </c>
      <c r="V35" s="549">
        <f>+J35-ESF_base!J35</f>
        <v>0</v>
      </c>
      <c r="W35" s="549">
        <f>+K35-ESF_base!K35</f>
        <v>0</v>
      </c>
      <c r="X35" s="550">
        <f>+L35-ESF_base!L35</f>
        <v>0</v>
      </c>
    </row>
    <row r="36" spans="1:24" x14ac:dyDescent="0.3">
      <c r="A36" s="231" t="s">
        <v>153</v>
      </c>
      <c r="B36" s="434" t="str">
        <f>+IF(ESF_base!B36="","",ESF_base!B36)</f>
        <v xml:space="preserve">     Passifs au titre des contrats d'assurance - Garanties de fonds distincts (3)</v>
      </c>
      <c r="C36" s="551"/>
      <c r="D36" s="552"/>
      <c r="E36" s="552"/>
      <c r="F36" s="552"/>
      <c r="G36" s="552"/>
      <c r="H36" s="551"/>
      <c r="I36" s="552"/>
      <c r="J36" s="552"/>
      <c r="K36" s="552"/>
      <c r="L36" s="553"/>
      <c r="N36" s="435" t="str">
        <f>+IF(ESF_base!B36="","",ESF_base!B36)</f>
        <v xml:space="preserve">     Passifs au titre des contrats d'assurance - Garanties de fonds distincts (3)</v>
      </c>
      <c r="O36" s="551">
        <f>+C36-ESF_base!C36</f>
        <v>0</v>
      </c>
      <c r="P36" s="552">
        <f>+D36-ESF_base!D36</f>
        <v>0</v>
      </c>
      <c r="Q36" s="552">
        <f>+E36-ESF_base!E36</f>
        <v>0</v>
      </c>
      <c r="R36" s="552">
        <f>+F36-ESF_base!F36</f>
        <v>0</v>
      </c>
      <c r="S36" s="552">
        <f>+G36-ESF_base!G36</f>
        <v>0</v>
      </c>
      <c r="T36" s="551">
        <f>+H36-ESF_base!H36</f>
        <v>0</v>
      </c>
      <c r="U36" s="552">
        <f>+I36-ESF_base!I36</f>
        <v>0</v>
      </c>
      <c r="V36" s="552">
        <f>+J36-ESF_base!J36</f>
        <v>0</v>
      </c>
      <c r="W36" s="552">
        <f>+K36-ESF_base!K36</f>
        <v>0</v>
      </c>
      <c r="X36" s="553">
        <f>+L36-ESF_base!L36</f>
        <v>0</v>
      </c>
    </row>
    <row r="37" spans="1:24" x14ac:dyDescent="0.3">
      <c r="A37" s="231" t="s">
        <v>156</v>
      </c>
      <c r="B37" s="434" t="str">
        <f>+IF(ESF_base!B37="","",ESF_base!B37)</f>
        <v xml:space="preserve">     Passifs au titre des contrats d'assurance - Passif net des fonds distincts</v>
      </c>
      <c r="C37" s="551"/>
      <c r="D37" s="552"/>
      <c r="E37" s="552"/>
      <c r="F37" s="552"/>
      <c r="G37" s="552"/>
      <c r="H37" s="551"/>
      <c r="I37" s="552"/>
      <c r="J37" s="552"/>
      <c r="K37" s="552"/>
      <c r="L37" s="553"/>
      <c r="N37" s="435" t="str">
        <f>+IF(ESF_base!B37="","",ESF_base!B37)</f>
        <v xml:space="preserve">     Passifs au titre des contrats d'assurance - Passif net des fonds distincts</v>
      </c>
      <c r="O37" s="551">
        <f>+C37-ESF_base!C37</f>
        <v>0</v>
      </c>
      <c r="P37" s="552">
        <f>+D37-ESF_base!D37</f>
        <v>0</v>
      </c>
      <c r="Q37" s="552">
        <f>+E37-ESF_base!E37</f>
        <v>0</v>
      </c>
      <c r="R37" s="552">
        <f>+F37-ESF_base!F37</f>
        <v>0</v>
      </c>
      <c r="S37" s="552">
        <f>+G37-ESF_base!G37</f>
        <v>0</v>
      </c>
      <c r="T37" s="551">
        <f>+H37-ESF_base!H37</f>
        <v>0</v>
      </c>
      <c r="U37" s="552">
        <f>+I37-ESF_base!I37</f>
        <v>0</v>
      </c>
      <c r="V37" s="552">
        <f>+J37-ESF_base!J37</f>
        <v>0</v>
      </c>
      <c r="W37" s="552">
        <f>+K37-ESF_base!K37</f>
        <v>0</v>
      </c>
      <c r="X37" s="553">
        <f>+L37-ESF_base!L37</f>
        <v>0</v>
      </c>
    </row>
    <row r="38" spans="1:24" x14ac:dyDescent="0.3">
      <c r="A38" s="231" t="s">
        <v>159</v>
      </c>
      <c r="B38" s="442" t="str">
        <f>+IF(ESF_base!B38="","",ESF_base!B38)</f>
        <v>Total des passifs au titre des contrats d'assurance</v>
      </c>
      <c r="C38" s="560">
        <f>SUM(C35:C37)</f>
        <v>0</v>
      </c>
      <c r="D38" s="561">
        <f t="shared" ref="D38:L38" si="3">SUM(D35:D37)</f>
        <v>0</v>
      </c>
      <c r="E38" s="561">
        <f t="shared" si="3"/>
        <v>0</v>
      </c>
      <c r="F38" s="561">
        <f t="shared" si="3"/>
        <v>0</v>
      </c>
      <c r="G38" s="561">
        <f t="shared" si="3"/>
        <v>0</v>
      </c>
      <c r="H38" s="560">
        <f t="shared" si="3"/>
        <v>0</v>
      </c>
      <c r="I38" s="561">
        <f t="shared" si="3"/>
        <v>0</v>
      </c>
      <c r="J38" s="561">
        <f t="shared" si="3"/>
        <v>0</v>
      </c>
      <c r="K38" s="561">
        <f t="shared" si="3"/>
        <v>0</v>
      </c>
      <c r="L38" s="562">
        <f t="shared" si="3"/>
        <v>0</v>
      </c>
      <c r="N38" s="443" t="str">
        <f>+IF(ESF_base!B38="","",ESF_base!B38)</f>
        <v>Total des passifs au titre des contrats d'assurance</v>
      </c>
      <c r="O38" s="560">
        <f>+C38-ESF_base!C38</f>
        <v>0</v>
      </c>
      <c r="P38" s="561">
        <f>+D38-ESF_base!D38</f>
        <v>0</v>
      </c>
      <c r="Q38" s="561">
        <f>+E38-ESF_base!E38</f>
        <v>0</v>
      </c>
      <c r="R38" s="561">
        <f>+F38-ESF_base!F38</f>
        <v>0</v>
      </c>
      <c r="S38" s="561">
        <f>+G38-ESF_base!G38</f>
        <v>0</v>
      </c>
      <c r="T38" s="560">
        <f>+H38-ESF_base!H38</f>
        <v>0</v>
      </c>
      <c r="U38" s="561">
        <f>+I38-ESF_base!I38</f>
        <v>0</v>
      </c>
      <c r="V38" s="561">
        <f>+J38-ESF_base!J38</f>
        <v>0</v>
      </c>
      <c r="W38" s="561">
        <f>+K38-ESF_base!K38</f>
        <v>0</v>
      </c>
      <c r="X38" s="562">
        <f>+L38-ESF_base!L38</f>
        <v>0</v>
      </c>
    </row>
    <row r="39" spans="1:24" x14ac:dyDescent="0.3">
      <c r="A39" s="101"/>
      <c r="B39" s="442" t="str">
        <f>+IF(ESF_base!B39="","",ESF_base!B39)</f>
        <v>Passifs au titre des traités de réassurance détenus :</v>
      </c>
      <c r="C39" s="765"/>
      <c r="D39" s="765"/>
      <c r="E39" s="765"/>
      <c r="F39" s="765"/>
      <c r="G39" s="765"/>
      <c r="H39" s="765"/>
      <c r="I39" s="765"/>
      <c r="J39" s="765"/>
      <c r="K39" s="765"/>
      <c r="L39" s="766"/>
      <c r="N39" s="443" t="str">
        <f>+IF(ESF_base!B39="","",ESF_base!B39)</f>
        <v>Passifs au titre des traités de réassurance détenus :</v>
      </c>
      <c r="O39" s="765"/>
      <c r="P39" s="765"/>
      <c r="Q39" s="765"/>
      <c r="R39" s="765"/>
      <c r="S39" s="765"/>
      <c r="T39" s="765"/>
      <c r="U39" s="765"/>
      <c r="V39" s="765"/>
      <c r="W39" s="765"/>
      <c r="X39" s="766"/>
    </row>
    <row r="40" spans="1:24" x14ac:dyDescent="0.3">
      <c r="A40" s="231" t="s">
        <v>164</v>
      </c>
      <c r="B40" s="430" t="str">
        <f>+IF(ESF_base!B40="","",ESF_base!B40)</f>
        <v xml:space="preserve">    Passifs au titre des traités de réassurance détenus - excluant les fonds distincts (3)</v>
      </c>
      <c r="C40" s="548"/>
      <c r="D40" s="549"/>
      <c r="E40" s="549"/>
      <c r="F40" s="549"/>
      <c r="G40" s="549"/>
      <c r="H40" s="548"/>
      <c r="I40" s="549"/>
      <c r="J40" s="549"/>
      <c r="K40" s="549"/>
      <c r="L40" s="550"/>
      <c r="N40" s="431" t="str">
        <f>+IF(ESF_base!B40="","",ESF_base!B40)</f>
        <v xml:space="preserve">    Passifs au titre des traités de réassurance détenus - excluant les fonds distincts (3)</v>
      </c>
      <c r="O40" s="548">
        <f>+C40-ESF_base!C40</f>
        <v>0</v>
      </c>
      <c r="P40" s="549">
        <f>+D40-ESF_base!D40</f>
        <v>0</v>
      </c>
      <c r="Q40" s="549">
        <f>+E40-ESF_base!E40</f>
        <v>0</v>
      </c>
      <c r="R40" s="549">
        <f>+F40-ESF_base!F40</f>
        <v>0</v>
      </c>
      <c r="S40" s="549">
        <f>+G40-ESF_base!G40</f>
        <v>0</v>
      </c>
      <c r="T40" s="548">
        <f>+H40-ESF_base!H40</f>
        <v>0</v>
      </c>
      <c r="U40" s="549">
        <f>+I40-ESF_base!I40</f>
        <v>0</v>
      </c>
      <c r="V40" s="549">
        <f>+J40-ESF_base!J40</f>
        <v>0</v>
      </c>
      <c r="W40" s="549">
        <f>+K40-ESF_base!K40</f>
        <v>0</v>
      </c>
      <c r="X40" s="550">
        <f>+L40-ESF_base!L40</f>
        <v>0</v>
      </c>
    </row>
    <row r="41" spans="1:24" x14ac:dyDescent="0.3">
      <c r="A41" s="231" t="s">
        <v>167</v>
      </c>
      <c r="B41" s="434" t="str">
        <f>+IF(ESF_base!B41="","",ESF_base!B41)</f>
        <v xml:space="preserve">    Passifs au titre des traités de réassurance détenus - Garanties de fonds distincts (3)</v>
      </c>
      <c r="C41" s="551"/>
      <c r="D41" s="552"/>
      <c r="E41" s="552"/>
      <c r="F41" s="552"/>
      <c r="G41" s="552"/>
      <c r="H41" s="551"/>
      <c r="I41" s="552"/>
      <c r="J41" s="552"/>
      <c r="K41" s="552"/>
      <c r="L41" s="553"/>
      <c r="N41" s="435" t="str">
        <f>+IF(ESF_base!B41="","",ESF_base!B41)</f>
        <v xml:space="preserve">    Passifs au titre des traités de réassurance détenus - Garanties de fonds distincts (3)</v>
      </c>
      <c r="O41" s="551">
        <f>+C41-ESF_base!C41</f>
        <v>0</v>
      </c>
      <c r="P41" s="552">
        <f>+D41-ESF_base!D42</f>
        <v>0</v>
      </c>
      <c r="Q41" s="552">
        <f>+E41-ESF_base!E41</f>
        <v>0</v>
      </c>
      <c r="R41" s="552">
        <f>+F41-ESF_base!F41</f>
        <v>0</v>
      </c>
      <c r="S41" s="552">
        <f>+G41-ESF_base!G41</f>
        <v>0</v>
      </c>
      <c r="T41" s="551">
        <f>+H41-ESF_base!H41</f>
        <v>0</v>
      </c>
      <c r="U41" s="552">
        <f>+I41-ESF_base!I41</f>
        <v>0</v>
      </c>
      <c r="V41" s="552">
        <f>+J41-ESF_base!J41</f>
        <v>0</v>
      </c>
      <c r="W41" s="552">
        <f>+K41-ESF_base!K41</f>
        <v>0</v>
      </c>
      <c r="X41" s="553">
        <f>+L41-ESF_base!L41</f>
        <v>0</v>
      </c>
    </row>
    <row r="42" spans="1:24" x14ac:dyDescent="0.3">
      <c r="A42" s="231" t="s">
        <v>170</v>
      </c>
      <c r="B42" s="434" t="str">
        <f>+IF(ESF_base!B42="","",ESF_base!B42)</f>
        <v xml:space="preserve">    Passifs au titre des traités de réassurance détenus - Passif net des fonds distincts</v>
      </c>
      <c r="C42" s="551"/>
      <c r="D42" s="552"/>
      <c r="E42" s="552"/>
      <c r="F42" s="552"/>
      <c r="G42" s="552"/>
      <c r="H42" s="551"/>
      <c r="I42" s="552"/>
      <c r="J42" s="552"/>
      <c r="K42" s="552"/>
      <c r="L42" s="553"/>
      <c r="N42" s="435" t="str">
        <f>+IF(ESF_base!B42="","",ESF_base!B42)</f>
        <v xml:space="preserve">    Passifs au titre des traités de réassurance détenus - Passif net des fonds distincts</v>
      </c>
      <c r="O42" s="551">
        <f>+C42-ESF_base!C42</f>
        <v>0</v>
      </c>
      <c r="P42" s="552" t="e">
        <f>+D42-#REF!</f>
        <v>#REF!</v>
      </c>
      <c r="Q42" s="552">
        <f>+E42-ESF_base!E42</f>
        <v>0</v>
      </c>
      <c r="R42" s="552">
        <f>+F42-ESF_base!F42</f>
        <v>0</v>
      </c>
      <c r="S42" s="552">
        <f>+G42-ESF_base!G42</f>
        <v>0</v>
      </c>
      <c r="T42" s="551">
        <f>+H42-ESF_base!H42</f>
        <v>0</v>
      </c>
      <c r="U42" s="552">
        <f>+I42-ESF_base!I42</f>
        <v>0</v>
      </c>
      <c r="V42" s="552">
        <f>+J42-ESF_base!J42</f>
        <v>0</v>
      </c>
      <c r="W42" s="552">
        <f>+K42-ESF_base!K42</f>
        <v>0</v>
      </c>
      <c r="X42" s="553">
        <f>+L42-ESF_base!L42</f>
        <v>0</v>
      </c>
    </row>
    <row r="43" spans="1:24" x14ac:dyDescent="0.3">
      <c r="A43" s="231" t="s">
        <v>173</v>
      </c>
      <c r="B43" s="442" t="str">
        <f>+IF(ESF_base!B43="","",ESF_base!B43)</f>
        <v>Total des passifs au titre des traités de réassurance détenus</v>
      </c>
      <c r="C43" s="563">
        <f>SUM(C40:C42)</f>
        <v>0</v>
      </c>
      <c r="D43" s="564">
        <f t="shared" ref="D43:L43" si="4">SUM(D40:D42)</f>
        <v>0</v>
      </c>
      <c r="E43" s="564">
        <f t="shared" si="4"/>
        <v>0</v>
      </c>
      <c r="F43" s="564">
        <f t="shared" si="4"/>
        <v>0</v>
      </c>
      <c r="G43" s="564">
        <f t="shared" si="4"/>
        <v>0</v>
      </c>
      <c r="H43" s="563">
        <f t="shared" si="4"/>
        <v>0</v>
      </c>
      <c r="I43" s="564">
        <f t="shared" si="4"/>
        <v>0</v>
      </c>
      <c r="J43" s="564">
        <f t="shared" si="4"/>
        <v>0</v>
      </c>
      <c r="K43" s="564">
        <f t="shared" si="4"/>
        <v>0</v>
      </c>
      <c r="L43" s="565">
        <f t="shared" si="4"/>
        <v>0</v>
      </c>
      <c r="N43" s="443" t="str">
        <f>+IF(ESF_base!B43="","",ESF_base!B43)</f>
        <v>Total des passifs au titre des traités de réassurance détenus</v>
      </c>
      <c r="O43" s="563">
        <f>+C43-ESF_base!C43</f>
        <v>0</v>
      </c>
      <c r="P43" s="564">
        <f>+D43-ESF_base!D43</f>
        <v>0</v>
      </c>
      <c r="Q43" s="564">
        <f>+E43-ESF_base!E43</f>
        <v>0</v>
      </c>
      <c r="R43" s="564">
        <f>+F43-ESF_base!F43</f>
        <v>0</v>
      </c>
      <c r="S43" s="564">
        <f>+G43-ESF_base!G43</f>
        <v>0</v>
      </c>
      <c r="T43" s="563">
        <f>+H43-ESF_base!H43</f>
        <v>0</v>
      </c>
      <c r="U43" s="564">
        <f>+I43-ESF_base!I43</f>
        <v>0</v>
      </c>
      <c r="V43" s="564">
        <f>+J43-ESF_base!J43</f>
        <v>0</v>
      </c>
      <c r="W43" s="564">
        <f>+K43-ESF_base!K43</f>
        <v>0</v>
      </c>
      <c r="X43" s="565">
        <f>+L43-ESF_base!L43</f>
        <v>0</v>
      </c>
    </row>
    <row r="44" spans="1:24" x14ac:dyDescent="0.3">
      <c r="A44" s="231" t="s">
        <v>176</v>
      </c>
      <c r="B44" s="430" t="str">
        <f>+IF(ESF_base!B44="","",ESF_base!B44)</f>
        <v>Dépôts bancaires et dépôts en fiducie</v>
      </c>
      <c r="C44" s="548"/>
      <c r="D44" s="549"/>
      <c r="E44" s="549"/>
      <c r="F44" s="549"/>
      <c r="G44" s="549"/>
      <c r="H44" s="548"/>
      <c r="I44" s="549"/>
      <c r="J44" s="549"/>
      <c r="K44" s="549"/>
      <c r="L44" s="550"/>
      <c r="N44" s="431" t="str">
        <f>+IF(ESF_base!B44="","",ESF_base!B44)</f>
        <v>Dépôts bancaires et dépôts en fiducie</v>
      </c>
      <c r="O44" s="548">
        <f>+C44-ESF_base!C44</f>
        <v>0</v>
      </c>
      <c r="P44" s="549">
        <f>+D44-ESF_base!D44</f>
        <v>0</v>
      </c>
      <c r="Q44" s="549">
        <f>+E44-ESF_base!E44</f>
        <v>0</v>
      </c>
      <c r="R44" s="549">
        <f>+F44-ESF_base!F44</f>
        <v>0</v>
      </c>
      <c r="S44" s="549">
        <f>+G44-ESF_base!G44</f>
        <v>0</v>
      </c>
      <c r="T44" s="548">
        <f>+H44-ESF_base!H44</f>
        <v>0</v>
      </c>
      <c r="U44" s="549">
        <f>+I44-ESF_base!I44</f>
        <v>0</v>
      </c>
      <c r="V44" s="549">
        <f>+J44-ESF_base!J44</f>
        <v>0</v>
      </c>
      <c r="W44" s="549">
        <f>+K44-ESF_base!K44</f>
        <v>0</v>
      </c>
      <c r="X44" s="550">
        <f>+L44-ESF_base!L44</f>
        <v>0</v>
      </c>
    </row>
    <row r="45" spans="1:24" x14ac:dyDescent="0.3">
      <c r="A45" s="231" t="s">
        <v>179</v>
      </c>
      <c r="B45" s="434" t="str">
        <f>+IF(ESF_base!B45="","",ESF_base!B45)</f>
        <v>Autres dettes</v>
      </c>
      <c r="C45" s="551"/>
      <c r="D45" s="552"/>
      <c r="E45" s="552"/>
      <c r="F45" s="552"/>
      <c r="G45" s="552"/>
      <c r="H45" s="551"/>
      <c r="I45" s="552"/>
      <c r="J45" s="552"/>
      <c r="K45" s="552"/>
      <c r="L45" s="553"/>
      <c r="N45" s="435" t="str">
        <f>+IF(ESF_base!B45="","",ESF_base!B45)</f>
        <v>Autres dettes</v>
      </c>
      <c r="O45" s="551">
        <f>+C45-ESF_base!C45</f>
        <v>0</v>
      </c>
      <c r="P45" s="552">
        <f>+D45-ESF_base!D45</f>
        <v>0</v>
      </c>
      <c r="Q45" s="552">
        <f>+E45-ESF_base!E45</f>
        <v>0</v>
      </c>
      <c r="R45" s="552">
        <f>+F45-ESF_base!F45</f>
        <v>0</v>
      </c>
      <c r="S45" s="552">
        <f>+G45-ESF_base!G45</f>
        <v>0</v>
      </c>
      <c r="T45" s="551">
        <f>+H45-ESF_base!H45</f>
        <v>0</v>
      </c>
      <c r="U45" s="552">
        <f>+I45-ESF_base!I45</f>
        <v>0</v>
      </c>
      <c r="V45" s="552">
        <f>+J45-ESF_base!J45</f>
        <v>0</v>
      </c>
      <c r="W45" s="552">
        <f>+K45-ESF_base!K45</f>
        <v>0</v>
      </c>
      <c r="X45" s="553">
        <f>+L45-ESF_base!L45</f>
        <v>0</v>
      </c>
    </row>
    <row r="46" spans="1:24" x14ac:dyDescent="0.3">
      <c r="A46" s="231" t="s">
        <v>182</v>
      </c>
      <c r="B46" s="434" t="str">
        <f>+IF(ESF_base!B46="","",ESF_base!B46)</f>
        <v>Régimes de retraite à prestations définies</v>
      </c>
      <c r="C46" s="551"/>
      <c r="D46" s="552"/>
      <c r="E46" s="552"/>
      <c r="F46" s="552"/>
      <c r="G46" s="552"/>
      <c r="H46" s="551"/>
      <c r="I46" s="552"/>
      <c r="J46" s="552"/>
      <c r="K46" s="552"/>
      <c r="L46" s="553"/>
      <c r="N46" s="435" t="str">
        <f>+IF(ESF_base!B46="","",ESF_base!B46)</f>
        <v>Régimes de retraite à prestations définies</v>
      </c>
      <c r="O46" s="551">
        <f>+C46-ESF_base!C46</f>
        <v>0</v>
      </c>
      <c r="P46" s="552">
        <f>+D46-ESF_base!D46</f>
        <v>0</v>
      </c>
      <c r="Q46" s="552">
        <f>+E46-ESF_base!E46</f>
        <v>0</v>
      </c>
      <c r="R46" s="552">
        <f>+F46-ESF_base!F46</f>
        <v>0</v>
      </c>
      <c r="S46" s="552">
        <f>+G46-ESF_base!G46</f>
        <v>0</v>
      </c>
      <c r="T46" s="551">
        <f>+H46-ESF_base!H46</f>
        <v>0</v>
      </c>
      <c r="U46" s="552">
        <f>+I46-ESF_base!I46</f>
        <v>0</v>
      </c>
      <c r="V46" s="552">
        <f>+J46-ESF_base!J46</f>
        <v>0</v>
      </c>
      <c r="W46" s="552">
        <f>+K46-ESF_base!K46</f>
        <v>0</v>
      </c>
      <c r="X46" s="553">
        <f>+L46-ESF_base!L46</f>
        <v>0</v>
      </c>
    </row>
    <row r="47" spans="1:24" x14ac:dyDescent="0.3">
      <c r="A47" s="231" t="s">
        <v>184</v>
      </c>
      <c r="B47" s="434" t="str">
        <f>+IF(ESF_base!B47="","",ESF_base!B47)</f>
        <v>Avantages du personnel (autres que les montants susmentionnés)</v>
      </c>
      <c r="C47" s="551"/>
      <c r="D47" s="552"/>
      <c r="E47" s="552"/>
      <c r="F47" s="552"/>
      <c r="G47" s="552"/>
      <c r="H47" s="551"/>
      <c r="I47" s="552"/>
      <c r="J47" s="552"/>
      <c r="K47" s="552"/>
      <c r="L47" s="553"/>
      <c r="N47" s="435" t="str">
        <f>+IF(ESF_base!B47="","",ESF_base!B47)</f>
        <v>Avantages du personnel (autres que les montants susmentionnés)</v>
      </c>
      <c r="O47" s="551">
        <f>+C47-ESF_base!C47</f>
        <v>0</v>
      </c>
      <c r="P47" s="552">
        <f>+D47-ESF_base!D47</f>
        <v>0</v>
      </c>
      <c r="Q47" s="552">
        <f>+E47-ESF_base!E47</f>
        <v>0</v>
      </c>
      <c r="R47" s="552">
        <f>+F47-ESF_base!F47</f>
        <v>0</v>
      </c>
      <c r="S47" s="552">
        <f>+G47-ESF_base!G47</f>
        <v>0</v>
      </c>
      <c r="T47" s="551">
        <f>+H47-ESF_base!H47</f>
        <v>0</v>
      </c>
      <c r="U47" s="552">
        <f>+I47-ESF_base!I47</f>
        <v>0</v>
      </c>
      <c r="V47" s="552">
        <f>+J47-ESF_base!J47</f>
        <v>0</v>
      </c>
      <c r="W47" s="552">
        <f>+K47-ESF_base!K47</f>
        <v>0</v>
      </c>
      <c r="X47" s="553">
        <f>+L47-ESF_base!L47</f>
        <v>0</v>
      </c>
    </row>
    <row r="48" spans="1:24" x14ac:dyDescent="0.3">
      <c r="A48" s="231" t="s">
        <v>187</v>
      </c>
      <c r="B48" s="434" t="str">
        <f>+IF(ESF_base!B48="","",ESF_base!B48)</f>
        <v>Dettes subordonnées</v>
      </c>
      <c r="C48" s="551"/>
      <c r="D48" s="552"/>
      <c r="E48" s="552"/>
      <c r="F48" s="552"/>
      <c r="G48" s="552"/>
      <c r="H48" s="551"/>
      <c r="I48" s="552"/>
      <c r="J48" s="552"/>
      <c r="K48" s="552"/>
      <c r="L48" s="553"/>
      <c r="N48" s="435" t="str">
        <f>+IF(ESF_base!B48="","",ESF_base!B48)</f>
        <v>Dettes subordonnées</v>
      </c>
      <c r="O48" s="551">
        <f>+C48-ESF_base!C48</f>
        <v>0</v>
      </c>
      <c r="P48" s="552">
        <f>+D48-ESF_base!D48</f>
        <v>0</v>
      </c>
      <c r="Q48" s="552">
        <f>+E48-ESF_base!E48</f>
        <v>0</v>
      </c>
      <c r="R48" s="552">
        <f>+F48-ESF_base!F48</f>
        <v>0</v>
      </c>
      <c r="S48" s="552">
        <f>+G48-ESF_base!G48</f>
        <v>0</v>
      </c>
      <c r="T48" s="551">
        <f>+H48-ESF_base!H48</f>
        <v>0</v>
      </c>
      <c r="U48" s="552">
        <f>+I48-ESF_base!I48</f>
        <v>0</v>
      </c>
      <c r="V48" s="552">
        <f>+J48-ESF_base!J48</f>
        <v>0</v>
      </c>
      <c r="W48" s="552">
        <f>+K48-ESF_base!K48</f>
        <v>0</v>
      </c>
      <c r="X48" s="553">
        <f>+L48-ESF_base!L48</f>
        <v>0</v>
      </c>
    </row>
    <row r="49" spans="1:24" x14ac:dyDescent="0.3">
      <c r="A49" s="231" t="s">
        <v>190</v>
      </c>
      <c r="B49" s="434" t="str">
        <f>+IF(ESF_base!B49="","",ESF_base!B49)</f>
        <v>Actions privilégiées -Dettes</v>
      </c>
      <c r="C49" s="551"/>
      <c r="D49" s="552"/>
      <c r="E49" s="552"/>
      <c r="F49" s="552"/>
      <c r="G49" s="552"/>
      <c r="H49" s="551"/>
      <c r="I49" s="552"/>
      <c r="J49" s="552"/>
      <c r="K49" s="552"/>
      <c r="L49" s="553"/>
      <c r="N49" s="435" t="str">
        <f>+IF(ESF_base!B49="","",ESF_base!B49)</f>
        <v>Actions privilégiées -Dettes</v>
      </c>
      <c r="O49" s="551">
        <f>+C49-ESF_base!C49</f>
        <v>0</v>
      </c>
      <c r="P49" s="552">
        <f>+D49-ESF_base!D49</f>
        <v>0</v>
      </c>
      <c r="Q49" s="552">
        <f>+E49-ESF_base!E49</f>
        <v>0</v>
      </c>
      <c r="R49" s="552">
        <f>+F49-ESF_base!F49</f>
        <v>0</v>
      </c>
      <c r="S49" s="552">
        <f>+G49-ESF_base!G49</f>
        <v>0</v>
      </c>
      <c r="T49" s="551">
        <f>+H49-ESF_base!H49</f>
        <v>0</v>
      </c>
      <c r="U49" s="552">
        <f>+I49-ESF_base!I49</f>
        <v>0</v>
      </c>
      <c r="V49" s="552">
        <f>+J49-ESF_base!J49</f>
        <v>0</v>
      </c>
      <c r="W49" s="552">
        <f>+K49-ESF_base!K49</f>
        <v>0</v>
      </c>
      <c r="X49" s="553">
        <f>+L49-ESF_base!L49</f>
        <v>0</v>
      </c>
    </row>
    <row r="50" spans="1:24" x14ac:dyDescent="0.3">
      <c r="A50" s="231" t="s">
        <v>193</v>
      </c>
      <c r="B50" s="434" t="str">
        <f>+IF(ESF_base!B50="","",ESF_base!B50)</f>
        <v>Passifs d'impôt différé</v>
      </c>
      <c r="C50" s="557"/>
      <c r="D50" s="558"/>
      <c r="E50" s="558"/>
      <c r="F50" s="558"/>
      <c r="G50" s="558"/>
      <c r="H50" s="557"/>
      <c r="I50" s="558"/>
      <c r="J50" s="558"/>
      <c r="K50" s="558"/>
      <c r="L50" s="559"/>
      <c r="N50" s="435" t="str">
        <f>+IF(ESF_base!B50="","",ESF_base!B50)</f>
        <v>Passifs d'impôt différé</v>
      </c>
      <c r="O50" s="557">
        <f>+C50-ESF_base!C50</f>
        <v>0</v>
      </c>
      <c r="P50" s="558">
        <f>+D50-ESF_base!D50</f>
        <v>0</v>
      </c>
      <c r="Q50" s="558">
        <f>+E50-ESF_base!E50</f>
        <v>0</v>
      </c>
      <c r="R50" s="558">
        <f>+F50-ESF_base!F50</f>
        <v>0</v>
      </c>
      <c r="S50" s="558">
        <f>+G50-ESF_base!G50</f>
        <v>0</v>
      </c>
      <c r="T50" s="557">
        <f>+H50-ESF_base!H50</f>
        <v>0</v>
      </c>
      <c r="U50" s="558">
        <f>+I50-ESF_base!I50</f>
        <v>0</v>
      </c>
      <c r="V50" s="558">
        <f>+J50-ESF_base!J50</f>
        <v>0</v>
      </c>
      <c r="W50" s="558">
        <f>+K50-ESF_base!K50</f>
        <v>0</v>
      </c>
      <c r="X50" s="559">
        <f>+L50-ESF_base!L50</f>
        <v>0</v>
      </c>
    </row>
    <row r="51" spans="1:24" x14ac:dyDescent="0.3">
      <c r="A51" s="101"/>
      <c r="B51" s="442" t="str">
        <f>+IF(ESF_base!B51="","",ESF_base!B51)</f>
        <v>Passif au titre des contrats d'investissement :</v>
      </c>
      <c r="C51" s="765"/>
      <c r="D51" s="765"/>
      <c r="E51" s="765"/>
      <c r="F51" s="765"/>
      <c r="G51" s="765"/>
      <c r="H51" s="765"/>
      <c r="I51" s="765"/>
      <c r="J51" s="765"/>
      <c r="K51" s="765"/>
      <c r="L51" s="766"/>
      <c r="N51" s="443" t="str">
        <f>+IF(ESF_base!B51="","",ESF_base!B51)</f>
        <v>Passif au titre des contrats d'investissement :</v>
      </c>
      <c r="O51" s="765"/>
      <c r="P51" s="765"/>
      <c r="Q51" s="765"/>
      <c r="R51" s="765"/>
      <c r="S51" s="765"/>
      <c r="T51" s="765"/>
      <c r="U51" s="765"/>
      <c r="V51" s="765"/>
      <c r="W51" s="765"/>
      <c r="X51" s="766"/>
    </row>
    <row r="52" spans="1:24" x14ac:dyDescent="0.3">
      <c r="A52" s="231" t="s">
        <v>198</v>
      </c>
      <c r="B52" s="430" t="str">
        <f>+IF(ESF_base!B52="","",ESF_base!B52)</f>
        <v xml:space="preserve">    Passifs des contrats d'investissement - excluant les fonds distincts</v>
      </c>
      <c r="C52" s="548"/>
      <c r="D52" s="549"/>
      <c r="E52" s="549"/>
      <c r="F52" s="549"/>
      <c r="G52" s="549"/>
      <c r="H52" s="548"/>
      <c r="I52" s="549"/>
      <c r="J52" s="549"/>
      <c r="K52" s="549"/>
      <c r="L52" s="550"/>
      <c r="N52" s="431" t="str">
        <f>+IF(ESF_base!B52="","",ESF_base!B52)</f>
        <v xml:space="preserve">    Passifs des contrats d'investissement - excluant les fonds distincts</v>
      </c>
      <c r="O52" s="548">
        <f>+C52-ESF_base!C52</f>
        <v>0</v>
      </c>
      <c r="P52" s="549">
        <f>+D52-ESF_base!D52</f>
        <v>0</v>
      </c>
      <c r="Q52" s="549">
        <f>+E52-ESF_base!E52</f>
        <v>0</v>
      </c>
      <c r="R52" s="549">
        <f>+F52-ESF_base!F52</f>
        <v>0</v>
      </c>
      <c r="S52" s="549">
        <f>+G52-ESF_base!G52</f>
        <v>0</v>
      </c>
      <c r="T52" s="548">
        <f>+H52-ESF_base!H52</f>
        <v>0</v>
      </c>
      <c r="U52" s="549">
        <f>+I52-ESF_base!I52</f>
        <v>0</v>
      </c>
      <c r="V52" s="549">
        <f>+J52-ESF_base!J52</f>
        <v>0</v>
      </c>
      <c r="W52" s="549">
        <f>+K52-ESF_base!K52</f>
        <v>0</v>
      </c>
      <c r="X52" s="550">
        <f>+L52-ESF_base!L52</f>
        <v>0</v>
      </c>
    </row>
    <row r="53" spans="1:24" x14ac:dyDescent="0.3">
      <c r="A53" s="231" t="s">
        <v>201</v>
      </c>
      <c r="B53" s="434" t="str">
        <f>+IF(ESF_base!B53="","",ESF_base!B53)</f>
        <v xml:space="preserve">    Passifs des contrats d'investissement - Passif net des fonds distincts</v>
      </c>
      <c r="C53" s="551"/>
      <c r="D53" s="552"/>
      <c r="E53" s="552"/>
      <c r="F53" s="552"/>
      <c r="G53" s="552"/>
      <c r="H53" s="551"/>
      <c r="I53" s="552"/>
      <c r="J53" s="552"/>
      <c r="K53" s="552"/>
      <c r="L53" s="553"/>
      <c r="N53" s="435" t="str">
        <f>+IF(ESF_base!B53="","",ESF_base!B53)</f>
        <v xml:space="preserve">    Passifs des contrats d'investissement - Passif net des fonds distincts</v>
      </c>
      <c r="O53" s="551">
        <f>+C53-ESF_base!C53</f>
        <v>0</v>
      </c>
      <c r="P53" s="552">
        <f>+D53-ESF_base!D53</f>
        <v>0</v>
      </c>
      <c r="Q53" s="552">
        <f>+E53-ESF_base!E53</f>
        <v>0</v>
      </c>
      <c r="R53" s="552">
        <f>+F53-ESF_base!F53</f>
        <v>0</v>
      </c>
      <c r="S53" s="552">
        <f>+G53-ESF_base!G53</f>
        <v>0</v>
      </c>
      <c r="T53" s="551">
        <f>+H53-ESF_base!H53</f>
        <v>0</v>
      </c>
      <c r="U53" s="552">
        <f>+I53-ESF_base!I53</f>
        <v>0</v>
      </c>
      <c r="V53" s="552">
        <f>+J53-ESF_base!J53</f>
        <v>0</v>
      </c>
      <c r="W53" s="552">
        <f>+K53-ESF_base!K53</f>
        <v>0</v>
      </c>
      <c r="X53" s="553">
        <f>+L53-ESF_base!L53</f>
        <v>0</v>
      </c>
    </row>
    <row r="54" spans="1:24" x14ac:dyDescent="0.3">
      <c r="A54" s="231" t="s">
        <v>204</v>
      </c>
      <c r="B54" s="442" t="str">
        <f>+IF(ESF_base!B54="","",ESF_base!B54)</f>
        <v>Total des passifs au titre des contrats d'investissement</v>
      </c>
      <c r="C54" s="563">
        <f>SUM(C52:C53)</f>
        <v>0</v>
      </c>
      <c r="D54" s="564">
        <f t="shared" ref="D54:L54" si="5">SUM(D52:D53)</f>
        <v>0</v>
      </c>
      <c r="E54" s="564">
        <f t="shared" si="5"/>
        <v>0</v>
      </c>
      <c r="F54" s="564">
        <f t="shared" si="5"/>
        <v>0</v>
      </c>
      <c r="G54" s="564">
        <f t="shared" si="5"/>
        <v>0</v>
      </c>
      <c r="H54" s="563">
        <f t="shared" si="5"/>
        <v>0</v>
      </c>
      <c r="I54" s="564">
        <f t="shared" si="5"/>
        <v>0</v>
      </c>
      <c r="J54" s="564">
        <f t="shared" si="5"/>
        <v>0</v>
      </c>
      <c r="K54" s="564">
        <f t="shared" si="5"/>
        <v>0</v>
      </c>
      <c r="L54" s="565">
        <f t="shared" si="5"/>
        <v>0</v>
      </c>
      <c r="N54" s="443" t="str">
        <f>+IF(ESF_base!B54="","",ESF_base!B54)</f>
        <v>Total des passifs au titre des contrats d'investissement</v>
      </c>
      <c r="O54" s="563">
        <f>+C54-ESF_base!C54</f>
        <v>0</v>
      </c>
      <c r="P54" s="564">
        <f>+D54-ESF_base!D54</f>
        <v>0</v>
      </c>
      <c r="Q54" s="564">
        <f>+E54-ESF_base!E54</f>
        <v>0</v>
      </c>
      <c r="R54" s="564">
        <f>+F54-ESF_base!F54</f>
        <v>0</v>
      </c>
      <c r="S54" s="564">
        <f>+G54-ESF_base!G54</f>
        <v>0</v>
      </c>
      <c r="T54" s="563">
        <f>+H54-ESF_base!H54</f>
        <v>0</v>
      </c>
      <c r="U54" s="564">
        <f>+I54-ESF_base!I54</f>
        <v>0</v>
      </c>
      <c r="V54" s="564">
        <f>+J54-ESF_base!J54</f>
        <v>0</v>
      </c>
      <c r="W54" s="564">
        <f>+K54-ESF_base!K54</f>
        <v>0</v>
      </c>
      <c r="X54" s="565">
        <f>+L54-ESF_base!L54</f>
        <v>0</v>
      </c>
    </row>
    <row r="55" spans="1:24" x14ac:dyDescent="0.3">
      <c r="A55" s="231" t="s">
        <v>207</v>
      </c>
      <c r="B55" s="442" t="str">
        <f>+IF(ESF_base!B55="","",ESF_base!B55)</f>
        <v>Passif avant les obligations envers les titulaires de polices</v>
      </c>
      <c r="C55" s="560">
        <f>SUM(C29:C33)+C38+C43+SUM(C44:C50)+C54</f>
        <v>0</v>
      </c>
      <c r="D55" s="561">
        <f t="shared" ref="D55:L55" si="6">SUM(D29:D33)+D38+D43+SUM(D44:D50)+D54</f>
        <v>0</v>
      </c>
      <c r="E55" s="561">
        <f t="shared" si="6"/>
        <v>0</v>
      </c>
      <c r="F55" s="561">
        <f t="shared" si="6"/>
        <v>0</v>
      </c>
      <c r="G55" s="561">
        <f t="shared" si="6"/>
        <v>0</v>
      </c>
      <c r="H55" s="560">
        <f t="shared" si="6"/>
        <v>0</v>
      </c>
      <c r="I55" s="561">
        <f t="shared" si="6"/>
        <v>0</v>
      </c>
      <c r="J55" s="561">
        <f t="shared" si="6"/>
        <v>0</v>
      </c>
      <c r="K55" s="561">
        <f t="shared" si="6"/>
        <v>0</v>
      </c>
      <c r="L55" s="562">
        <f t="shared" si="6"/>
        <v>0</v>
      </c>
      <c r="N55" s="443" t="str">
        <f>+IF(ESF_base!B55="","",ESF_base!B55)</f>
        <v>Passif avant les obligations envers les titulaires de polices</v>
      </c>
      <c r="O55" s="560">
        <f>+C55-ESF_base!C55</f>
        <v>0</v>
      </c>
      <c r="P55" s="561">
        <f>+D55-ESF_base!D55</f>
        <v>0</v>
      </c>
      <c r="Q55" s="561">
        <f>+E55-ESF_base!E55</f>
        <v>0</v>
      </c>
      <c r="R55" s="561">
        <f>+F55-ESF_base!F55</f>
        <v>0</v>
      </c>
      <c r="S55" s="561">
        <f>+G55-ESF_base!G55</f>
        <v>0</v>
      </c>
      <c r="T55" s="560">
        <f>+H55-ESF_base!H55</f>
        <v>0</v>
      </c>
      <c r="U55" s="561">
        <f>+I55-ESF_base!I55</f>
        <v>0</v>
      </c>
      <c r="V55" s="561">
        <f>+J55-ESF_base!J55</f>
        <v>0</v>
      </c>
      <c r="W55" s="561">
        <f>+K55-ESF_base!K55</f>
        <v>0</v>
      </c>
      <c r="X55" s="562">
        <f>+L55-ESF_base!L55</f>
        <v>0</v>
      </c>
    </row>
    <row r="56" spans="1:24" x14ac:dyDescent="0.3">
      <c r="A56" s="101"/>
      <c r="B56" s="442" t="str">
        <f>+IF(ESF_base!B56="","",ESF_base!B56)</f>
        <v>Obligations envers les titulaires de polices :</v>
      </c>
      <c r="C56" s="765"/>
      <c r="D56" s="765"/>
      <c r="E56" s="765"/>
      <c r="F56" s="765"/>
      <c r="G56" s="765"/>
      <c r="H56" s="765"/>
      <c r="I56" s="765"/>
      <c r="J56" s="765"/>
      <c r="K56" s="765"/>
      <c r="L56" s="766"/>
      <c r="N56" s="443" t="str">
        <f>+IF(ESF_base!B56="","",ESF_base!B56)</f>
        <v>Obligations envers les titulaires de polices :</v>
      </c>
      <c r="O56" s="765"/>
      <c r="P56" s="765"/>
      <c r="Q56" s="765"/>
      <c r="R56" s="765"/>
      <c r="S56" s="765"/>
      <c r="T56" s="765"/>
      <c r="U56" s="765"/>
      <c r="V56" s="765"/>
      <c r="W56" s="765"/>
      <c r="X56" s="766"/>
    </row>
    <row r="57" spans="1:24" x14ac:dyDescent="0.3">
      <c r="A57" s="231" t="s">
        <v>212</v>
      </c>
      <c r="B57" s="430" t="str">
        <f>+IF(ESF_base!B57="","",ESF_base!B57)</f>
        <v>Intérêt résiduel (sociétés non cotées en bourse)</v>
      </c>
      <c r="C57" s="548"/>
      <c r="D57" s="549"/>
      <c r="E57" s="549"/>
      <c r="F57" s="549"/>
      <c r="G57" s="549"/>
      <c r="H57" s="548"/>
      <c r="I57" s="549"/>
      <c r="J57" s="549"/>
      <c r="K57" s="549"/>
      <c r="L57" s="550"/>
      <c r="N57" s="431" t="str">
        <f>+IF(ESF_base!B57="","",ESF_base!B57)</f>
        <v>Intérêt résiduel (sociétés non cotées en bourse)</v>
      </c>
      <c r="O57" s="548">
        <f>+C57-ESF_base!C57</f>
        <v>0</v>
      </c>
      <c r="P57" s="549">
        <f>+D57-ESF_base!D57</f>
        <v>0</v>
      </c>
      <c r="Q57" s="549">
        <f>+E57-ESF_base!E57</f>
        <v>0</v>
      </c>
      <c r="R57" s="549">
        <f>+F57-ESF_base!F57</f>
        <v>0</v>
      </c>
      <c r="S57" s="549">
        <f>+G57-ESF_base!G57</f>
        <v>0</v>
      </c>
      <c r="T57" s="548">
        <f>+H57-ESF_base!H57</f>
        <v>0</v>
      </c>
      <c r="U57" s="549">
        <f>+I57-ESF_base!I57</f>
        <v>0</v>
      </c>
      <c r="V57" s="549">
        <f>+J57-ESF_base!J57</f>
        <v>0</v>
      </c>
      <c r="W57" s="549">
        <f>+K57-ESF_base!K57</f>
        <v>0</v>
      </c>
      <c r="X57" s="550">
        <f>+L57-ESF_base!L57</f>
        <v>0</v>
      </c>
    </row>
    <row r="58" spans="1:24" x14ac:dyDescent="0.3">
      <c r="A58" s="231" t="s">
        <v>215</v>
      </c>
      <c r="B58" s="434" t="str">
        <f>+IF(ESF_base!B58="","",ESF_base!B58)</f>
        <v>Comptes avec participation</v>
      </c>
      <c r="C58" s="551"/>
      <c r="D58" s="552"/>
      <c r="E58" s="552"/>
      <c r="F58" s="552"/>
      <c r="G58" s="552"/>
      <c r="H58" s="551"/>
      <c r="I58" s="552"/>
      <c r="J58" s="552"/>
      <c r="K58" s="552"/>
      <c r="L58" s="553"/>
      <c r="N58" s="435" t="str">
        <f>+IF(ESF_base!B58="","",ESF_base!B58)</f>
        <v>Comptes avec participation</v>
      </c>
      <c r="O58" s="551">
        <f>+C58-ESF_base!C58</f>
        <v>0</v>
      </c>
      <c r="P58" s="552">
        <f>+D58-ESF_base!D58</f>
        <v>0</v>
      </c>
      <c r="Q58" s="552">
        <f>+E58-ESF_base!E58</f>
        <v>0</v>
      </c>
      <c r="R58" s="552">
        <f>+F58-ESF_base!F58</f>
        <v>0</v>
      </c>
      <c r="S58" s="552">
        <f>+G58-ESF_base!G58</f>
        <v>0</v>
      </c>
      <c r="T58" s="551">
        <f>+H58-ESF_base!H58</f>
        <v>0</v>
      </c>
      <c r="U58" s="552">
        <f>+I58-ESF_base!I58</f>
        <v>0</v>
      </c>
      <c r="V58" s="552">
        <f>+J58-ESF_base!J58</f>
        <v>0</v>
      </c>
      <c r="W58" s="552">
        <f>+K58-ESF_base!K58</f>
        <v>0</v>
      </c>
      <c r="X58" s="553">
        <f>+L58-ESF_base!L58</f>
        <v>0</v>
      </c>
    </row>
    <row r="59" spans="1:24" x14ac:dyDescent="0.3">
      <c r="A59" s="231" t="s">
        <v>218</v>
      </c>
      <c r="B59" s="434" t="str">
        <f>+IF(ESF_base!B59="","",ESF_base!B59)</f>
        <v>Comptes sans participation (sociétés non cotées en bourse)</v>
      </c>
      <c r="C59" s="551"/>
      <c r="D59" s="552"/>
      <c r="E59" s="552"/>
      <c r="F59" s="552"/>
      <c r="G59" s="552"/>
      <c r="H59" s="551"/>
      <c r="I59" s="552"/>
      <c r="J59" s="552"/>
      <c r="K59" s="552"/>
      <c r="L59" s="553"/>
      <c r="N59" s="435" t="str">
        <f>+IF(ESF_base!B59="","",ESF_base!B59)</f>
        <v>Comptes sans participation (sociétés non cotées en bourse)</v>
      </c>
      <c r="O59" s="551">
        <f>+C59-ESF_base!C59</f>
        <v>0</v>
      </c>
      <c r="P59" s="552">
        <f>+D59-ESF_base!D59</f>
        <v>0</v>
      </c>
      <c r="Q59" s="552">
        <f>+E59-ESF_base!E59</f>
        <v>0</v>
      </c>
      <c r="R59" s="552">
        <f>+F59-ESF_base!F59</f>
        <v>0</v>
      </c>
      <c r="S59" s="552">
        <f>+G59-ESF_base!G59</f>
        <v>0</v>
      </c>
      <c r="T59" s="551">
        <f>+H59-ESF_base!H59</f>
        <v>0</v>
      </c>
      <c r="U59" s="552">
        <f>+I59-ESF_base!I59</f>
        <v>0</v>
      </c>
      <c r="V59" s="552">
        <f>+J59-ESF_base!J59</f>
        <v>0</v>
      </c>
      <c r="W59" s="552">
        <f>+K59-ESF_base!K59</f>
        <v>0</v>
      </c>
      <c r="X59" s="553">
        <f>+L59-ESF_base!L59</f>
        <v>0</v>
      </c>
    </row>
    <row r="60" spans="1:24" ht="15" thickBot="1" x14ac:dyDescent="0.35">
      <c r="A60" s="231" t="s">
        <v>221</v>
      </c>
      <c r="B60" s="99" t="str">
        <f>+IF(ESF_base!B60="","",ESF_base!B60)</f>
        <v>Total des obligations envers les titulaires de polices</v>
      </c>
      <c r="C60" s="563">
        <f>SUM(C57:C59)</f>
        <v>0</v>
      </c>
      <c r="D60" s="564">
        <f t="shared" ref="D60:L60" si="7">SUM(D57:D59)</f>
        <v>0</v>
      </c>
      <c r="E60" s="564">
        <f t="shared" si="7"/>
        <v>0</v>
      </c>
      <c r="F60" s="564">
        <f t="shared" si="7"/>
        <v>0</v>
      </c>
      <c r="G60" s="564">
        <f t="shared" si="7"/>
        <v>0</v>
      </c>
      <c r="H60" s="563">
        <f t="shared" si="7"/>
        <v>0</v>
      </c>
      <c r="I60" s="564">
        <f t="shared" si="7"/>
        <v>0</v>
      </c>
      <c r="J60" s="564">
        <f t="shared" si="7"/>
        <v>0</v>
      </c>
      <c r="K60" s="564">
        <f t="shared" si="7"/>
        <v>0</v>
      </c>
      <c r="L60" s="565">
        <f t="shared" si="7"/>
        <v>0</v>
      </c>
      <c r="N60" s="391" t="str">
        <f>+IF(ESF_base!B60="","",ESF_base!B60)</f>
        <v>Total des obligations envers les titulaires de polices</v>
      </c>
      <c r="O60" s="563">
        <f>+C60-ESF_base!C60</f>
        <v>0</v>
      </c>
      <c r="P60" s="564">
        <f>+D60-ESF_base!D60</f>
        <v>0</v>
      </c>
      <c r="Q60" s="564">
        <f>+E60-ESF_base!E60</f>
        <v>0</v>
      </c>
      <c r="R60" s="564">
        <f>+F60-ESF_base!F60</f>
        <v>0</v>
      </c>
      <c r="S60" s="564">
        <f>+G60-ESF_base!G60</f>
        <v>0</v>
      </c>
      <c r="T60" s="563">
        <f>+H60-ESF_base!H60</f>
        <v>0</v>
      </c>
      <c r="U60" s="564">
        <f>+I60-ESF_base!I60</f>
        <v>0</v>
      </c>
      <c r="V60" s="564">
        <f>+J60-ESF_base!J60</f>
        <v>0</v>
      </c>
      <c r="W60" s="564">
        <f>+K60-ESF_base!K60</f>
        <v>0</v>
      </c>
      <c r="X60" s="565">
        <f>+L60-ESF_base!L60</f>
        <v>0</v>
      </c>
    </row>
    <row r="61" spans="1:24" ht="15" thickBot="1" x14ac:dyDescent="0.35">
      <c r="A61" s="54" t="s">
        <v>224</v>
      </c>
      <c r="B61" s="232" t="str">
        <f>+IF(ESF_base!B61="","",ESF_base!B61)</f>
        <v>TOTAL DU PASSIF</v>
      </c>
      <c r="C61" s="566">
        <f>C55+C60</f>
        <v>0</v>
      </c>
      <c r="D61" s="567">
        <f t="shared" ref="D61:L61" si="8">D55+D60</f>
        <v>0</v>
      </c>
      <c r="E61" s="567">
        <f t="shared" si="8"/>
        <v>0</v>
      </c>
      <c r="F61" s="567">
        <f t="shared" si="8"/>
        <v>0</v>
      </c>
      <c r="G61" s="567">
        <f t="shared" si="8"/>
        <v>0</v>
      </c>
      <c r="H61" s="566">
        <f t="shared" si="8"/>
        <v>0</v>
      </c>
      <c r="I61" s="567">
        <f t="shared" si="8"/>
        <v>0</v>
      </c>
      <c r="J61" s="567">
        <f t="shared" si="8"/>
        <v>0</v>
      </c>
      <c r="K61" s="567">
        <f t="shared" si="8"/>
        <v>0</v>
      </c>
      <c r="L61" s="568">
        <f t="shared" si="8"/>
        <v>0</v>
      </c>
      <c r="N61" s="281" t="str">
        <f>+IF(ESF_base!B61="","",ESF_base!B61)</f>
        <v>TOTAL DU PASSIF</v>
      </c>
      <c r="O61" s="566">
        <f>+C61-ESF_base!C61</f>
        <v>0</v>
      </c>
      <c r="P61" s="567">
        <f>+D61-ESF_base!D61</f>
        <v>0</v>
      </c>
      <c r="Q61" s="567">
        <f>+E61-ESF_base!E61</f>
        <v>0</v>
      </c>
      <c r="R61" s="567">
        <f>+F61-ESF_base!F61</f>
        <v>0</v>
      </c>
      <c r="S61" s="567">
        <f>+G61-ESF_base!G61</f>
        <v>0</v>
      </c>
      <c r="T61" s="566">
        <f>+H61-ESF_base!H61</f>
        <v>0</v>
      </c>
      <c r="U61" s="567">
        <f>+I61-ESF_base!I61</f>
        <v>0</v>
      </c>
      <c r="V61" s="567">
        <f>+J61-ESF_base!J61</f>
        <v>0</v>
      </c>
      <c r="W61" s="567">
        <f>+K61-ESF_base!K61</f>
        <v>0</v>
      </c>
      <c r="X61" s="568">
        <f>+L61-ESF_base!L61</f>
        <v>0</v>
      </c>
    </row>
    <row r="62" spans="1:24" x14ac:dyDescent="0.3">
      <c r="A62" s="147"/>
      <c r="B62" s="45" t="str">
        <f>+IF(ESF_base!B62="","",ESF_base!B62)</f>
        <v>CAPITAUX PROPRES - ASSUREURS CANADIENS/QUÉBÉCOIS SEULEMENT :</v>
      </c>
      <c r="C62" s="58"/>
      <c r="D62" s="58"/>
      <c r="E62" s="58"/>
      <c r="F62" s="58"/>
      <c r="G62" s="58"/>
      <c r="H62" s="58"/>
      <c r="I62" s="58"/>
      <c r="J62" s="58"/>
      <c r="K62" s="58"/>
      <c r="L62" s="59"/>
      <c r="N62" s="284" t="str">
        <f>+IF(ESF_base!B62="","",ESF_base!B62)</f>
        <v>CAPITAUX PROPRES - ASSUREURS CANADIENS/QUÉBÉCOIS SEULEMENT :</v>
      </c>
      <c r="O62" s="58"/>
      <c r="P62" s="58"/>
      <c r="Q62" s="58"/>
      <c r="R62" s="58"/>
      <c r="S62" s="58"/>
      <c r="T62" s="58"/>
      <c r="U62" s="58"/>
      <c r="V62" s="58"/>
      <c r="W62" s="58"/>
      <c r="X62" s="59"/>
    </row>
    <row r="63" spans="1:24" x14ac:dyDescent="0.3">
      <c r="A63" s="1"/>
      <c r="B63" s="25" t="str">
        <f>+IF(ESF_base!B63="","",ESF_base!B63)</f>
        <v>Avoir des titulaires de polices</v>
      </c>
      <c r="C63" s="62"/>
      <c r="D63" s="62"/>
      <c r="E63" s="62"/>
      <c r="F63" s="62"/>
      <c r="G63" s="62"/>
      <c r="H63" s="62"/>
      <c r="I63" s="62"/>
      <c r="J63" s="62"/>
      <c r="K63" s="62"/>
      <c r="L63" s="63"/>
      <c r="N63" s="287" t="str">
        <f>+IF(ESF_base!B63="","",ESF_base!B63)</f>
        <v>Avoir des titulaires de polices</v>
      </c>
      <c r="O63" s="62"/>
      <c r="P63" s="62"/>
      <c r="Q63" s="62"/>
      <c r="R63" s="62"/>
      <c r="S63" s="62"/>
      <c r="T63" s="62"/>
      <c r="U63" s="62"/>
      <c r="V63" s="62"/>
      <c r="W63" s="62"/>
      <c r="X63" s="63"/>
    </row>
    <row r="64" spans="1:24" x14ac:dyDescent="0.3">
      <c r="A64" s="54" t="s">
        <v>231</v>
      </c>
      <c r="B64" s="41" t="str">
        <f>+IF(ESF_base!B64="","",ESF_base!B64)</f>
        <v>Intérêt résiduel (sociétés non cotées en bourse)</v>
      </c>
      <c r="C64" s="548"/>
      <c r="D64" s="549"/>
      <c r="E64" s="549"/>
      <c r="F64" s="549"/>
      <c r="G64" s="549"/>
      <c r="H64" s="548"/>
      <c r="I64" s="549"/>
      <c r="J64" s="549"/>
      <c r="K64" s="549"/>
      <c r="L64" s="550"/>
      <c r="N64" s="290" t="str">
        <f>+IF(ESF_base!B64="","",ESF_base!B64)</f>
        <v>Intérêt résiduel (sociétés non cotées en bourse)</v>
      </c>
      <c r="O64" s="548">
        <f>+C64-ESF_base!C64</f>
        <v>0</v>
      </c>
      <c r="P64" s="549">
        <f>+D64-ESF_base!D64</f>
        <v>0</v>
      </c>
      <c r="Q64" s="549">
        <f>+E64-ESF_base!E64</f>
        <v>0</v>
      </c>
      <c r="R64" s="549">
        <f>+F64-ESF_base!F64</f>
        <v>0</v>
      </c>
      <c r="S64" s="549">
        <f>+G64-ESF_base!G64</f>
        <v>0</v>
      </c>
      <c r="T64" s="548">
        <f>+H64-ESF_base!H64</f>
        <v>0</v>
      </c>
      <c r="U64" s="549">
        <f>+I64-ESF_base!I64</f>
        <v>0</v>
      </c>
      <c r="V64" s="549">
        <f>+J64-ESF_base!J64</f>
        <v>0</v>
      </c>
      <c r="W64" s="549">
        <f>+K64-ESF_base!K64</f>
        <v>0</v>
      </c>
      <c r="X64" s="550">
        <f>+L64-ESF_base!L64</f>
        <v>0</v>
      </c>
    </row>
    <row r="65" spans="1:24" x14ac:dyDescent="0.3">
      <c r="A65" s="54" t="s">
        <v>232</v>
      </c>
      <c r="B65" s="41" t="str">
        <f>+IF(ESF_base!B65="","",ESF_base!B65)</f>
        <v>Compte avec participation</v>
      </c>
      <c r="C65" s="569"/>
      <c r="D65" s="570"/>
      <c r="E65" s="570"/>
      <c r="F65" s="570"/>
      <c r="G65" s="570"/>
      <c r="H65" s="569"/>
      <c r="I65" s="570"/>
      <c r="J65" s="570"/>
      <c r="K65" s="570"/>
      <c r="L65" s="571"/>
      <c r="N65" s="290" t="str">
        <f>+IF(ESF_base!B65="","",ESF_base!B65)</f>
        <v>Compte avec participation</v>
      </c>
      <c r="O65" s="569">
        <f>+C65-ESF_base!C65</f>
        <v>0</v>
      </c>
      <c r="P65" s="570">
        <f>+D65-ESF_base!D65</f>
        <v>0</v>
      </c>
      <c r="Q65" s="570">
        <f>+E65-ESF_base!E65</f>
        <v>0</v>
      </c>
      <c r="R65" s="570">
        <f>+F65-ESF_base!F65</f>
        <v>0</v>
      </c>
      <c r="S65" s="570">
        <f>+G65-ESF_base!G65</f>
        <v>0</v>
      </c>
      <c r="T65" s="569">
        <f>+H65-ESF_base!H65</f>
        <v>0</v>
      </c>
      <c r="U65" s="570">
        <f>+I65-ESF_base!I65</f>
        <v>0</v>
      </c>
      <c r="V65" s="570">
        <f>+J65-ESF_base!J65</f>
        <v>0</v>
      </c>
      <c r="W65" s="570">
        <f>+K65-ESF_base!K65</f>
        <v>0</v>
      </c>
      <c r="X65" s="571">
        <f>+L65-ESF_base!L65</f>
        <v>0</v>
      </c>
    </row>
    <row r="66" spans="1:24" x14ac:dyDescent="0.3">
      <c r="A66" s="54" t="s">
        <v>235</v>
      </c>
      <c r="B66" s="24" t="str">
        <f>+IF(ESF_base!B66="","",ESF_base!B66)</f>
        <v>Compte avec participation - Cumul des AÉRÉ (perte)</v>
      </c>
      <c r="C66" s="551"/>
      <c r="D66" s="552"/>
      <c r="E66" s="552"/>
      <c r="F66" s="552"/>
      <c r="G66" s="552"/>
      <c r="H66" s="551"/>
      <c r="I66" s="552"/>
      <c r="J66" s="552"/>
      <c r="K66" s="552"/>
      <c r="L66" s="553"/>
      <c r="N66" s="291" t="str">
        <f>+IF(ESF_base!B66="","",ESF_base!B66)</f>
        <v>Compte avec participation - Cumul des AÉRÉ (perte)</v>
      </c>
      <c r="O66" s="551">
        <f>+C66-ESF_base!C66</f>
        <v>0</v>
      </c>
      <c r="P66" s="552">
        <f>+D66-ESF_base!D66</f>
        <v>0</v>
      </c>
      <c r="Q66" s="552">
        <f>+E66-ESF_base!E66</f>
        <v>0</v>
      </c>
      <c r="R66" s="552">
        <f>+F66-ESF_base!F66</f>
        <v>0</v>
      </c>
      <c r="S66" s="552">
        <f>+G66-ESF_base!G66</f>
        <v>0</v>
      </c>
      <c r="T66" s="551">
        <f>+H66-ESF_base!H66</f>
        <v>0</v>
      </c>
      <c r="U66" s="552">
        <f>+I66-ESF_base!I66</f>
        <v>0</v>
      </c>
      <c r="V66" s="552">
        <f>+J66-ESF_base!J66</f>
        <v>0</v>
      </c>
      <c r="W66" s="552">
        <f>+K66-ESF_base!K66</f>
        <v>0</v>
      </c>
      <c r="X66" s="553">
        <f>+L66-ESF_base!L66</f>
        <v>0</v>
      </c>
    </row>
    <row r="67" spans="1:24" x14ac:dyDescent="0.3">
      <c r="A67" s="54" t="s">
        <v>238</v>
      </c>
      <c r="B67" s="24" t="str">
        <f>+IF(ESF_base!B67="","",ESF_base!B67)</f>
        <v>Compte sans participation</v>
      </c>
      <c r="C67" s="551"/>
      <c r="D67" s="552"/>
      <c r="E67" s="552"/>
      <c r="F67" s="552"/>
      <c r="G67" s="552"/>
      <c r="H67" s="551"/>
      <c r="I67" s="552"/>
      <c r="J67" s="552"/>
      <c r="K67" s="552"/>
      <c r="L67" s="553"/>
      <c r="N67" s="291" t="str">
        <f>+IF(ESF_base!B67="","",ESF_base!B67)</f>
        <v>Compte sans participation</v>
      </c>
      <c r="O67" s="551">
        <f>+C67-ESF_base!C67</f>
        <v>0</v>
      </c>
      <c r="P67" s="552">
        <f>+D67-ESF_base!D67</f>
        <v>0</v>
      </c>
      <c r="Q67" s="552">
        <f>+E67-ESF_base!E67</f>
        <v>0</v>
      </c>
      <c r="R67" s="552">
        <f>+F67-ESF_base!F67</f>
        <v>0</v>
      </c>
      <c r="S67" s="552">
        <f>+G67-ESF_base!G67</f>
        <v>0</v>
      </c>
      <c r="T67" s="551">
        <f>+H67-ESF_base!H67</f>
        <v>0</v>
      </c>
      <c r="U67" s="552">
        <f>+I67-ESF_base!I67</f>
        <v>0</v>
      </c>
      <c r="V67" s="552">
        <f>+J67-ESF_base!J67</f>
        <v>0</v>
      </c>
      <c r="W67" s="552">
        <f>+K67-ESF_base!K67</f>
        <v>0</v>
      </c>
      <c r="X67" s="553">
        <f>+L67-ESF_base!L67</f>
        <v>0</v>
      </c>
    </row>
    <row r="68" spans="1:24" x14ac:dyDescent="0.3">
      <c r="A68" s="54" t="s">
        <v>241</v>
      </c>
      <c r="B68" s="42" t="str">
        <f>+IF(ESF_base!B68="","",ESF_base!B68)</f>
        <v>Compte sans participation - Cumul des AÉRÉ (perte)</v>
      </c>
      <c r="C68" s="551"/>
      <c r="D68" s="552"/>
      <c r="E68" s="552"/>
      <c r="F68" s="552"/>
      <c r="G68" s="552"/>
      <c r="H68" s="551"/>
      <c r="I68" s="552"/>
      <c r="J68" s="552"/>
      <c r="K68" s="552"/>
      <c r="L68" s="553"/>
      <c r="N68" s="292" t="str">
        <f>+IF(ESF_base!B68="","",ESF_base!B68)</f>
        <v>Compte sans participation - Cumul des AÉRÉ (perte)</v>
      </c>
      <c r="O68" s="551">
        <f>+C68-ESF_base!C68</f>
        <v>0</v>
      </c>
      <c r="P68" s="552">
        <f>+D68-ESF_base!D68</f>
        <v>0</v>
      </c>
      <c r="Q68" s="552">
        <f>+E68-ESF_base!E68</f>
        <v>0</v>
      </c>
      <c r="R68" s="552">
        <f>+F68-ESF_base!F68</f>
        <v>0</v>
      </c>
      <c r="S68" s="552">
        <f>+G68-ESF_base!G68</f>
        <v>0</v>
      </c>
      <c r="T68" s="551">
        <f>+H68-ESF_base!H68</f>
        <v>0</v>
      </c>
      <c r="U68" s="552">
        <f>+I68-ESF_base!I68</f>
        <v>0</v>
      </c>
      <c r="V68" s="552">
        <f>+J68-ESF_base!J68</f>
        <v>0</v>
      </c>
      <c r="W68" s="552">
        <f>+K68-ESF_base!K68</f>
        <v>0</v>
      </c>
      <c r="X68" s="553">
        <f>+L68-ESF_base!L68</f>
        <v>0</v>
      </c>
    </row>
    <row r="69" spans="1:24" x14ac:dyDescent="0.3">
      <c r="A69" s="54" t="s">
        <v>244</v>
      </c>
      <c r="B69" s="25" t="str">
        <f>+IF(ESF_base!B69="","",ESF_base!B69)</f>
        <v>Total de l'avoir des titulaires de polices</v>
      </c>
      <c r="C69" s="572">
        <f>SUM(C64:C68)</f>
        <v>0</v>
      </c>
      <c r="D69" s="573">
        <f t="shared" ref="D69:L69" si="9">SUM(D64:D68)</f>
        <v>0</v>
      </c>
      <c r="E69" s="573">
        <f t="shared" si="9"/>
        <v>0</v>
      </c>
      <c r="F69" s="573">
        <f t="shared" si="9"/>
        <v>0</v>
      </c>
      <c r="G69" s="573">
        <f t="shared" si="9"/>
        <v>0</v>
      </c>
      <c r="H69" s="572">
        <f t="shared" si="9"/>
        <v>0</v>
      </c>
      <c r="I69" s="573">
        <f t="shared" si="9"/>
        <v>0</v>
      </c>
      <c r="J69" s="573">
        <f t="shared" si="9"/>
        <v>0</v>
      </c>
      <c r="K69" s="573">
        <f t="shared" si="9"/>
        <v>0</v>
      </c>
      <c r="L69" s="574">
        <f t="shared" si="9"/>
        <v>0</v>
      </c>
      <c r="N69" s="287" t="str">
        <f>+IF(ESF_base!B69="","",ESF_base!B69)</f>
        <v>Total de l'avoir des titulaires de polices</v>
      </c>
      <c r="O69" s="572">
        <f>+C69-ESF_base!C69</f>
        <v>0</v>
      </c>
      <c r="P69" s="573">
        <f>+D69-ESF_base!D69</f>
        <v>0</v>
      </c>
      <c r="Q69" s="573">
        <f>+E69-ESF_base!E69</f>
        <v>0</v>
      </c>
      <c r="R69" s="573">
        <f>+F69-ESF_base!F69</f>
        <v>0</v>
      </c>
      <c r="S69" s="573">
        <f>+G69-ESF_base!G69</f>
        <v>0</v>
      </c>
      <c r="T69" s="572">
        <f>+H69-ESF_base!H69</f>
        <v>0</v>
      </c>
      <c r="U69" s="573">
        <f>+I69-ESF_base!I69</f>
        <v>0</v>
      </c>
      <c r="V69" s="573">
        <f>+J69-ESF_base!J69</f>
        <v>0</v>
      </c>
      <c r="W69" s="573">
        <f>+K69-ESF_base!K69</f>
        <v>0</v>
      </c>
      <c r="X69" s="574">
        <f>+L69-ESF_base!L69</f>
        <v>0</v>
      </c>
    </row>
    <row r="70" spans="1:24" x14ac:dyDescent="0.3">
      <c r="A70" s="1"/>
      <c r="B70" s="25" t="str">
        <f>+IF(ESF_base!B70="","",ESF_base!B70)</f>
        <v>Avoir des actionnaires</v>
      </c>
      <c r="C70" s="60"/>
      <c r="D70" s="60"/>
      <c r="E70" s="60"/>
      <c r="F70" s="60"/>
      <c r="G70" s="60"/>
      <c r="H70" s="60"/>
      <c r="I70" s="60"/>
      <c r="J70" s="60"/>
      <c r="K70" s="60"/>
      <c r="L70" s="61"/>
      <c r="N70" s="287" t="str">
        <f>+IF(ESF_base!B70="","",ESF_base!B70)</f>
        <v>Avoir des actionnaires</v>
      </c>
      <c r="O70" s="60"/>
      <c r="P70" s="60"/>
      <c r="Q70" s="60"/>
      <c r="R70" s="60"/>
      <c r="S70" s="60"/>
      <c r="T70" s="60"/>
      <c r="U70" s="60"/>
      <c r="V70" s="60"/>
      <c r="W70" s="60"/>
      <c r="X70" s="61"/>
    </row>
    <row r="71" spans="1:24" x14ac:dyDescent="0.3">
      <c r="A71" s="54" t="s">
        <v>249</v>
      </c>
      <c r="B71" s="41" t="str">
        <f>+IF(ESF_base!B71="","",ESF_base!B71)</f>
        <v>Actions ordinaires</v>
      </c>
      <c r="C71" s="548"/>
      <c r="D71" s="549"/>
      <c r="E71" s="549"/>
      <c r="F71" s="549"/>
      <c r="G71" s="549"/>
      <c r="H71" s="548"/>
      <c r="I71" s="549"/>
      <c r="J71" s="549"/>
      <c r="K71" s="549"/>
      <c r="L71" s="550"/>
      <c r="N71" s="290" t="str">
        <f>+IF(ESF_base!B71="","",ESF_base!B71)</f>
        <v>Actions ordinaires</v>
      </c>
      <c r="O71" s="548">
        <f>+C71-ESF_base!C71</f>
        <v>0</v>
      </c>
      <c r="P71" s="549">
        <f>+D71-ESF_base!D71</f>
        <v>0</v>
      </c>
      <c r="Q71" s="549">
        <f>+E71-ESF_base!E71</f>
        <v>0</v>
      </c>
      <c r="R71" s="549">
        <f>+F71-ESF_base!F71</f>
        <v>0</v>
      </c>
      <c r="S71" s="549">
        <f>+G71-ESF_base!G71</f>
        <v>0</v>
      </c>
      <c r="T71" s="548">
        <f>+H71-ESF_base!H71</f>
        <v>0</v>
      </c>
      <c r="U71" s="549">
        <f>+I71-ESF_base!I71</f>
        <v>0</v>
      </c>
      <c r="V71" s="549">
        <f>+J71-ESF_base!J71</f>
        <v>0</v>
      </c>
      <c r="W71" s="549">
        <f>+K71-ESF_base!K71</f>
        <v>0</v>
      </c>
      <c r="X71" s="550">
        <f>+L71-ESF_base!L71</f>
        <v>0</v>
      </c>
    </row>
    <row r="72" spans="1:24" x14ac:dyDescent="0.3">
      <c r="A72" s="54" t="s">
        <v>252</v>
      </c>
      <c r="B72" s="41" t="str">
        <f>+IF(ESF_base!B72="","",ESF_base!B72)</f>
        <v>Actions privilégiées</v>
      </c>
      <c r="C72" s="569"/>
      <c r="D72" s="570"/>
      <c r="E72" s="570"/>
      <c r="F72" s="570"/>
      <c r="G72" s="570"/>
      <c r="H72" s="569"/>
      <c r="I72" s="570"/>
      <c r="J72" s="570"/>
      <c r="K72" s="570"/>
      <c r="L72" s="571"/>
      <c r="N72" s="290" t="str">
        <f>+IF(ESF_base!B72="","",ESF_base!B72)</f>
        <v>Actions privilégiées</v>
      </c>
      <c r="O72" s="569">
        <f>+C72-ESF_base!C72</f>
        <v>0</v>
      </c>
      <c r="P72" s="570">
        <f>+D72-ESF_base!D72</f>
        <v>0</v>
      </c>
      <c r="Q72" s="570">
        <f>+E72-ESF_base!E72</f>
        <v>0</v>
      </c>
      <c r="R72" s="570">
        <f>+F72-ESF_base!F72</f>
        <v>0</v>
      </c>
      <c r="S72" s="570">
        <f>+G72-ESF_base!G72</f>
        <v>0</v>
      </c>
      <c r="T72" s="569">
        <f>+H72-ESF_base!H72</f>
        <v>0</v>
      </c>
      <c r="U72" s="570">
        <f>+I72-ESF_base!I72</f>
        <v>0</v>
      </c>
      <c r="V72" s="570">
        <f>+J72-ESF_base!J72</f>
        <v>0</v>
      </c>
      <c r="W72" s="570">
        <f>+K72-ESF_base!K72</f>
        <v>0</v>
      </c>
      <c r="X72" s="571">
        <f>+L72-ESF_base!L72</f>
        <v>0</v>
      </c>
    </row>
    <row r="73" spans="1:24" x14ac:dyDescent="0.3">
      <c r="A73" s="54" t="s">
        <v>255</v>
      </c>
      <c r="B73" s="24" t="str">
        <f>+IF(ESF_base!B73="","",ESF_base!B73)</f>
        <v>Surplus d'apport</v>
      </c>
      <c r="C73" s="551"/>
      <c r="D73" s="552"/>
      <c r="E73" s="552"/>
      <c r="F73" s="552"/>
      <c r="G73" s="552"/>
      <c r="H73" s="551"/>
      <c r="I73" s="552"/>
      <c r="J73" s="552"/>
      <c r="K73" s="552"/>
      <c r="L73" s="553"/>
      <c r="N73" s="291" t="str">
        <f>+IF(ESF_base!B73="","",ESF_base!B73)</f>
        <v>Surplus d'apport</v>
      </c>
      <c r="O73" s="551">
        <f>+C73-ESF_base!C73</f>
        <v>0</v>
      </c>
      <c r="P73" s="552">
        <f>+D73-ESF_base!D73</f>
        <v>0</v>
      </c>
      <c r="Q73" s="552">
        <f>+E73-ESF_base!E73</f>
        <v>0</v>
      </c>
      <c r="R73" s="552">
        <f>+F73-ESF_base!F73</f>
        <v>0</v>
      </c>
      <c r="S73" s="552">
        <f>+G73-ESF_base!G73</f>
        <v>0</v>
      </c>
      <c r="T73" s="551">
        <f>+H73-ESF_base!H73</f>
        <v>0</v>
      </c>
      <c r="U73" s="552">
        <f>+I73-ESF_base!I73</f>
        <v>0</v>
      </c>
      <c r="V73" s="552">
        <f>+J73-ESF_base!J73</f>
        <v>0</v>
      </c>
      <c r="W73" s="552">
        <f>+K73-ESF_base!K73</f>
        <v>0</v>
      </c>
      <c r="X73" s="553">
        <f>+L73-ESF_base!L73</f>
        <v>0</v>
      </c>
    </row>
    <row r="74" spans="1:24" x14ac:dyDescent="0.3">
      <c r="A74" s="54" t="s">
        <v>258</v>
      </c>
      <c r="B74" s="24" t="str">
        <f>+IF(ESF_base!B74="","",ESF_base!B74)</f>
        <v>Autres éléments de capital</v>
      </c>
      <c r="C74" s="551"/>
      <c r="D74" s="552"/>
      <c r="E74" s="552"/>
      <c r="F74" s="552"/>
      <c r="G74" s="552"/>
      <c r="H74" s="551"/>
      <c r="I74" s="552"/>
      <c r="J74" s="552"/>
      <c r="K74" s="552"/>
      <c r="L74" s="553"/>
      <c r="N74" s="291" t="str">
        <f>+IF(ESF_base!B74="","",ESF_base!B74)</f>
        <v>Autres éléments de capital</v>
      </c>
      <c r="O74" s="551">
        <f>+C74-ESF_base!C74</f>
        <v>0</v>
      </c>
      <c r="P74" s="552">
        <f>+D74-ESF_base!D74</f>
        <v>0</v>
      </c>
      <c r="Q74" s="552">
        <f>+E74-ESF_base!E74</f>
        <v>0</v>
      </c>
      <c r="R74" s="552">
        <f>+F74-ESF_base!F74</f>
        <v>0</v>
      </c>
      <c r="S74" s="552">
        <f>+G74-ESF_base!G74</f>
        <v>0</v>
      </c>
      <c r="T74" s="551">
        <f>+H74-ESF_base!H74</f>
        <v>0</v>
      </c>
      <c r="U74" s="552">
        <f>+I74-ESF_base!I74</f>
        <v>0</v>
      </c>
      <c r="V74" s="552">
        <f>+J74-ESF_base!J74</f>
        <v>0</v>
      </c>
      <c r="W74" s="552">
        <f>+K74-ESF_base!K74</f>
        <v>0</v>
      </c>
      <c r="X74" s="553">
        <f>+L74-ESF_base!L74</f>
        <v>0</v>
      </c>
    </row>
    <row r="75" spans="1:24" x14ac:dyDescent="0.3">
      <c r="A75" s="54" t="s">
        <v>261</v>
      </c>
      <c r="B75" s="24" t="str">
        <f>+IF(ESF_base!B75="","",ESF_base!B75)</f>
        <v>Bénéfices non répartis</v>
      </c>
      <c r="C75" s="551"/>
      <c r="D75" s="552"/>
      <c r="E75" s="552"/>
      <c r="F75" s="552"/>
      <c r="G75" s="552"/>
      <c r="H75" s="551"/>
      <c r="I75" s="552"/>
      <c r="J75" s="552"/>
      <c r="K75" s="552"/>
      <c r="L75" s="553"/>
      <c r="N75" s="291" t="str">
        <f>+IF(ESF_base!B75="","",ESF_base!B75)</f>
        <v>Bénéfices non répartis</v>
      </c>
      <c r="O75" s="551">
        <f>+C75-ESF_base!C75</f>
        <v>0</v>
      </c>
      <c r="P75" s="552">
        <f>+D75-ESF_base!D75</f>
        <v>0</v>
      </c>
      <c r="Q75" s="552">
        <f>+E75-ESF_base!E75</f>
        <v>0</v>
      </c>
      <c r="R75" s="552">
        <f>+F75-ESF_base!F75</f>
        <v>0</v>
      </c>
      <c r="S75" s="552">
        <f>+G75-ESF_base!G75</f>
        <v>0</v>
      </c>
      <c r="T75" s="551">
        <f>+H75-ESF_base!H75</f>
        <v>0</v>
      </c>
      <c r="U75" s="552">
        <f>+I75-ESF_base!I75</f>
        <v>0</v>
      </c>
      <c r="V75" s="552">
        <f>+J75-ESF_base!J75</f>
        <v>0</v>
      </c>
      <c r="W75" s="552">
        <f>+K75-ESF_base!K75</f>
        <v>0</v>
      </c>
      <c r="X75" s="553">
        <f>+L75-ESF_base!L75</f>
        <v>0</v>
      </c>
    </row>
    <row r="76" spans="1:24" x14ac:dyDescent="0.3">
      <c r="A76" s="54" t="s">
        <v>264</v>
      </c>
      <c r="B76" s="24" t="str">
        <f>+IF(ESF_base!B76="","",ESF_base!B76)</f>
        <v>Risque nucléaire et autres réserves</v>
      </c>
      <c r="C76" s="551"/>
      <c r="D76" s="552"/>
      <c r="E76" s="552"/>
      <c r="F76" s="552"/>
      <c r="G76" s="552"/>
      <c r="H76" s="551"/>
      <c r="I76" s="552"/>
      <c r="J76" s="552"/>
      <c r="K76" s="552"/>
      <c r="L76" s="553"/>
      <c r="N76" s="291" t="str">
        <f>+IF(ESF_base!B76="","",ESF_base!B76)</f>
        <v>Risque nucléaire et autres réserves</v>
      </c>
      <c r="O76" s="551">
        <f>+C76-ESF_base!C76</f>
        <v>0</v>
      </c>
      <c r="P76" s="552">
        <f>+D76-ESF_base!D76</f>
        <v>0</v>
      </c>
      <c r="Q76" s="552">
        <f>+E76-ESF_base!E76</f>
        <v>0</v>
      </c>
      <c r="R76" s="552">
        <f>+F76-ESF_base!F76</f>
        <v>0</v>
      </c>
      <c r="S76" s="552">
        <f>+G76-ESF_base!G76</f>
        <v>0</v>
      </c>
      <c r="T76" s="551">
        <f>+H76-ESF_base!H76</f>
        <v>0</v>
      </c>
      <c r="U76" s="552">
        <f>+I76-ESF_base!I76</f>
        <v>0</v>
      </c>
      <c r="V76" s="552">
        <f>+J76-ESF_base!J76</f>
        <v>0</v>
      </c>
      <c r="W76" s="552">
        <f>+K76-ESF_base!K76</f>
        <v>0</v>
      </c>
      <c r="X76" s="553">
        <f>+L76-ESF_base!L76</f>
        <v>0</v>
      </c>
    </row>
    <row r="77" spans="1:24" x14ac:dyDescent="0.3">
      <c r="A77" s="54" t="s">
        <v>267</v>
      </c>
      <c r="B77" s="24" t="str">
        <f>+IF(ESF_base!B77="","",ESF_base!B77)</f>
        <v>Cumul des AÉRÉ (perte)</v>
      </c>
      <c r="C77" s="551"/>
      <c r="D77" s="552"/>
      <c r="E77" s="552"/>
      <c r="F77" s="552"/>
      <c r="G77" s="552"/>
      <c r="H77" s="551"/>
      <c r="I77" s="552"/>
      <c r="J77" s="552"/>
      <c r="K77" s="552"/>
      <c r="L77" s="553"/>
      <c r="N77" s="291" t="str">
        <f>+IF(ESF_base!B77="","",ESF_base!B77)</f>
        <v>Cumul des AÉRÉ (perte)</v>
      </c>
      <c r="O77" s="551">
        <f>+C77-ESF_base!C77</f>
        <v>0</v>
      </c>
      <c r="P77" s="552">
        <f>+D77-ESF_base!D77</f>
        <v>0</v>
      </c>
      <c r="Q77" s="552">
        <f>+E77-ESF_base!E77</f>
        <v>0</v>
      </c>
      <c r="R77" s="552">
        <f>+F77-ESF_base!F77</f>
        <v>0</v>
      </c>
      <c r="S77" s="552">
        <f>+G77-ESF_base!G77</f>
        <v>0</v>
      </c>
      <c r="T77" s="551">
        <f>+H77-ESF_base!H77</f>
        <v>0</v>
      </c>
      <c r="U77" s="552">
        <f>+I77-ESF_base!I77</f>
        <v>0</v>
      </c>
      <c r="V77" s="552">
        <f>+J77-ESF_base!J77</f>
        <v>0</v>
      </c>
      <c r="W77" s="552">
        <f>+K77-ESF_base!K77</f>
        <v>0</v>
      </c>
      <c r="X77" s="553">
        <f>+L77-ESF_base!L77</f>
        <v>0</v>
      </c>
    </row>
    <row r="78" spans="1:24" x14ac:dyDescent="0.3">
      <c r="A78" s="54" t="s">
        <v>270</v>
      </c>
      <c r="B78" s="25" t="str">
        <f>+IF(ESF_base!B78="","",ESF_base!B78)</f>
        <v>Total de l'avoir des actionnaires</v>
      </c>
      <c r="C78" s="575">
        <f t="shared" ref="C78:L78" si="10">SUM(C71:C77)</f>
        <v>0</v>
      </c>
      <c r="D78" s="576">
        <f t="shared" si="10"/>
        <v>0</v>
      </c>
      <c r="E78" s="576">
        <f t="shared" si="10"/>
        <v>0</v>
      </c>
      <c r="F78" s="576">
        <f t="shared" si="10"/>
        <v>0</v>
      </c>
      <c r="G78" s="576">
        <f t="shared" si="10"/>
        <v>0</v>
      </c>
      <c r="H78" s="575">
        <f t="shared" si="10"/>
        <v>0</v>
      </c>
      <c r="I78" s="576">
        <f t="shared" si="10"/>
        <v>0</v>
      </c>
      <c r="J78" s="576">
        <f t="shared" si="10"/>
        <v>0</v>
      </c>
      <c r="K78" s="576">
        <f t="shared" si="10"/>
        <v>0</v>
      </c>
      <c r="L78" s="577">
        <f t="shared" si="10"/>
        <v>0</v>
      </c>
      <c r="N78" s="287" t="str">
        <f>+IF(ESF_base!B78="","",ESF_base!B78)</f>
        <v>Total de l'avoir des actionnaires</v>
      </c>
      <c r="O78" s="575">
        <f>+C78-ESF_base!C78</f>
        <v>0</v>
      </c>
      <c r="P78" s="576">
        <f>+D78-ESF_base!D78</f>
        <v>0</v>
      </c>
      <c r="Q78" s="576">
        <f>+E78-ESF_base!E78</f>
        <v>0</v>
      </c>
      <c r="R78" s="576">
        <f>+F78-ESF_base!F78</f>
        <v>0</v>
      </c>
      <c r="S78" s="576">
        <f>+G78-ESF_base!G78</f>
        <v>0</v>
      </c>
      <c r="T78" s="575">
        <f>+H78-ESF_base!H78</f>
        <v>0</v>
      </c>
      <c r="U78" s="576">
        <f>+I78-ESF_base!I78</f>
        <v>0</v>
      </c>
      <c r="V78" s="576">
        <f>+J78-ESF_base!J78</f>
        <v>0</v>
      </c>
      <c r="W78" s="576">
        <f>+K78-ESF_base!K78</f>
        <v>0</v>
      </c>
      <c r="X78" s="577">
        <f>+L78-ESF_base!L78</f>
        <v>0</v>
      </c>
    </row>
    <row r="79" spans="1:24" ht="15" thickBot="1" x14ac:dyDescent="0.35">
      <c r="A79" s="54" t="s">
        <v>273</v>
      </c>
      <c r="B79" s="84" t="str">
        <f>+IF(ESF_base!B79="","",ESF_base!B79)</f>
        <v>Participations sans contrôle</v>
      </c>
      <c r="C79" s="578"/>
      <c r="D79" s="579"/>
      <c r="E79" s="579"/>
      <c r="F79" s="579"/>
      <c r="G79" s="579"/>
      <c r="H79" s="578"/>
      <c r="I79" s="579"/>
      <c r="J79" s="579"/>
      <c r="K79" s="579"/>
      <c r="L79" s="580"/>
      <c r="N79" s="293" t="str">
        <f>+IF(ESF_base!B79="","",ESF_base!B79)</f>
        <v>Participations sans contrôle</v>
      </c>
      <c r="O79" s="578">
        <f>+C79-ESF_base!C79</f>
        <v>0</v>
      </c>
      <c r="P79" s="579">
        <f>+D79-ESF_base!D79</f>
        <v>0</v>
      </c>
      <c r="Q79" s="579">
        <f>+E79-ESF_base!E79</f>
        <v>0</v>
      </c>
      <c r="R79" s="579">
        <f>+F79-ESF_base!F79</f>
        <v>0</v>
      </c>
      <c r="S79" s="579">
        <f>+G79-ESF_base!G79</f>
        <v>0</v>
      </c>
      <c r="T79" s="578">
        <f>+H79-ESF_base!H79</f>
        <v>0</v>
      </c>
      <c r="U79" s="579">
        <f>+I79-ESF_base!I79</f>
        <v>0</v>
      </c>
      <c r="V79" s="579">
        <f>+J79-ESF_base!J79</f>
        <v>0</v>
      </c>
      <c r="W79" s="579">
        <f>+K79-ESF_base!K79</f>
        <v>0</v>
      </c>
      <c r="X79" s="580">
        <f>+L79-ESF_base!L79</f>
        <v>0</v>
      </c>
    </row>
    <row r="80" spans="1:24" ht="66.599999999999994" customHeight="1" thickBot="1" x14ac:dyDescent="0.35">
      <c r="A80" s="54" t="s">
        <v>276</v>
      </c>
      <c r="B80" s="182" t="str">
        <f>+IF(ESF_base!B80="","",ESF_base!B80)</f>
        <v>TOTAL DES CAPITAUX PROPRES
(ASSUREURS CANADIENS/QUÉBÉCOIS)
OU 
TOTAL : FONDS DU SIÈGE SOCIAL, RÉSERVES ET CAÉRÉ
(ASSUREURS ÉTRANGERS)</v>
      </c>
      <c r="C80" s="581"/>
      <c r="D80" s="582"/>
      <c r="E80" s="582"/>
      <c r="F80" s="582"/>
      <c r="G80" s="582"/>
      <c r="H80" s="581"/>
      <c r="I80" s="582"/>
      <c r="J80" s="582"/>
      <c r="K80" s="582"/>
      <c r="L80" s="583"/>
      <c r="N80" s="294" t="str">
        <f>+IF(ESF_base!B80="","",ESF_base!B80)</f>
        <v>TOTAL DES CAPITAUX PROPRES
(ASSUREURS CANADIENS/QUÉBÉCOIS)
OU 
TOTAL : FONDS DU SIÈGE SOCIAL, RÉSERVES ET CAÉRÉ
(ASSUREURS ÉTRANGERS)</v>
      </c>
      <c r="O80" s="581">
        <f>+C80-ESF_base!C80</f>
        <v>0</v>
      </c>
      <c r="P80" s="582">
        <f>+D80-ESF_base!D80</f>
        <v>0</v>
      </c>
      <c r="Q80" s="582">
        <f>+E80-ESF_base!E80</f>
        <v>0</v>
      </c>
      <c r="R80" s="582">
        <f>+F80-ESF_base!F80</f>
        <v>0</v>
      </c>
      <c r="S80" s="582">
        <f>+G80-ESF_base!G80</f>
        <v>0</v>
      </c>
      <c r="T80" s="581">
        <f>+H80-ESF_base!H80</f>
        <v>0</v>
      </c>
      <c r="U80" s="582">
        <f>+I80-ESF_base!I80</f>
        <v>0</v>
      </c>
      <c r="V80" s="582">
        <f>+J80-ESF_base!J80</f>
        <v>0</v>
      </c>
      <c r="W80" s="582">
        <f>+K80-ESF_base!K80</f>
        <v>0</v>
      </c>
      <c r="X80" s="583">
        <f>+L80-ESF_base!L80</f>
        <v>0</v>
      </c>
    </row>
    <row r="81" spans="1:24" ht="75" customHeight="1" thickBot="1" x14ac:dyDescent="0.35">
      <c r="A81" s="54" t="s">
        <v>279</v>
      </c>
      <c r="B81" s="182" t="str">
        <f>+IF(ESF_base!B81="","",ESF_base!B81)</f>
        <v>TOTAL DU PASSIF ET DES CAPITAUX PROPRES 
(ASSUREURS CANADIENS/QUÉBÉCOIS)
OU
TOTAL : PASSIF, CAPITAUX PRORPES, FONDS DU SIÈGE SOCIAL, RÉSERVES ET CAÉRÉ 
(ASSUREURS ÉTRANGER)</v>
      </c>
      <c r="C81" s="554">
        <f t="shared" ref="C81:L81" si="11">C61+C80</f>
        <v>0</v>
      </c>
      <c r="D81" s="555">
        <f t="shared" si="11"/>
        <v>0</v>
      </c>
      <c r="E81" s="555">
        <f t="shared" si="11"/>
        <v>0</v>
      </c>
      <c r="F81" s="555">
        <f t="shared" si="11"/>
        <v>0</v>
      </c>
      <c r="G81" s="555">
        <f t="shared" si="11"/>
        <v>0</v>
      </c>
      <c r="H81" s="554">
        <f t="shared" si="11"/>
        <v>0</v>
      </c>
      <c r="I81" s="555">
        <f t="shared" si="11"/>
        <v>0</v>
      </c>
      <c r="J81" s="555">
        <f t="shared" si="11"/>
        <v>0</v>
      </c>
      <c r="K81" s="555">
        <f t="shared" si="11"/>
        <v>0</v>
      </c>
      <c r="L81" s="556">
        <f t="shared" si="11"/>
        <v>0</v>
      </c>
      <c r="N81" s="294" t="str">
        <f>+IF(ESF_base!B81="","",ESF_base!B81)</f>
        <v>TOTAL DU PASSIF ET DES CAPITAUX PROPRES 
(ASSUREURS CANADIENS/QUÉBÉCOIS)
OU
TOTAL : PASSIF, CAPITAUX PRORPES, FONDS DU SIÈGE SOCIAL, RÉSERVES ET CAÉRÉ 
(ASSUREURS ÉTRANGER)</v>
      </c>
      <c r="O81" s="554">
        <f>+C81-ESF_base!C81</f>
        <v>0</v>
      </c>
      <c r="P81" s="555">
        <f>+D81-ESF_base!D81</f>
        <v>0</v>
      </c>
      <c r="Q81" s="555">
        <f>+E81-ESF_base!E81</f>
        <v>0</v>
      </c>
      <c r="R81" s="555">
        <f>+F81-ESF_base!F81</f>
        <v>0</v>
      </c>
      <c r="S81" s="555">
        <f>+G81-ESF_base!G81</f>
        <v>0</v>
      </c>
      <c r="T81" s="554">
        <f>+H81-ESF_base!H81</f>
        <v>0</v>
      </c>
      <c r="U81" s="555">
        <f>+I81-ESF_base!I81</f>
        <v>0</v>
      </c>
      <c r="V81" s="555">
        <f>+J81-ESF_base!J81</f>
        <v>0</v>
      </c>
      <c r="W81" s="555">
        <f>+K81-ESF_base!K81</f>
        <v>0</v>
      </c>
      <c r="X81" s="556">
        <f>+L81-ESF_base!L81</f>
        <v>0</v>
      </c>
    </row>
    <row r="82" spans="1:24" ht="15" thickBot="1" x14ac:dyDescent="0.35">
      <c r="B82" s="26"/>
      <c r="C82" s="27"/>
      <c r="D82" s="27"/>
      <c r="E82" s="27"/>
      <c r="F82" s="27"/>
      <c r="G82" s="27"/>
      <c r="H82" s="27"/>
      <c r="I82" s="27"/>
      <c r="J82" s="27"/>
      <c r="K82" s="27"/>
      <c r="L82" s="27"/>
      <c r="N82" s="295"/>
      <c r="O82" s="27"/>
      <c r="P82" s="27"/>
      <c r="Q82" s="27"/>
      <c r="R82" s="27"/>
      <c r="S82" s="27"/>
      <c r="T82" s="27"/>
      <c r="U82" s="27"/>
      <c r="V82" s="27"/>
      <c r="W82" s="27"/>
      <c r="X82" s="27"/>
    </row>
    <row r="83" spans="1:24" ht="24.6" x14ac:dyDescent="0.3">
      <c r="B83" s="103" t="str">
        <f>+IF(ESF_base!B83="","",ESF_base!B83)</f>
        <v>Mouvements des capitaux propres (1)
(en milliers de dollars)</v>
      </c>
      <c r="C83" s="34">
        <f t="shared" ref="C83:L83" si="12">+C6</f>
        <v>2025</v>
      </c>
      <c r="D83" s="35">
        <f t="shared" si="12"/>
        <v>2026</v>
      </c>
      <c r="E83" s="35">
        <f t="shared" si="12"/>
        <v>2027</v>
      </c>
      <c r="F83" s="35">
        <f t="shared" si="12"/>
        <v>2028</v>
      </c>
      <c r="G83" s="36">
        <f t="shared" si="12"/>
        <v>2029</v>
      </c>
      <c r="H83" s="40">
        <f t="shared" si="12"/>
        <v>2030</v>
      </c>
      <c r="I83" s="35">
        <f t="shared" si="12"/>
        <v>2031</v>
      </c>
      <c r="J83" s="35">
        <f t="shared" si="12"/>
        <v>2032</v>
      </c>
      <c r="K83" s="35">
        <f t="shared" si="12"/>
        <v>2033</v>
      </c>
      <c r="L83" s="36">
        <f t="shared" si="12"/>
        <v>2034</v>
      </c>
      <c r="N83" s="297" t="str">
        <f>+IF(ESF_base!B83="","",ESF_base!B83)</f>
        <v>Mouvements des capitaux propres (1)
(en milliers de dollars)</v>
      </c>
      <c r="O83" s="34">
        <f t="shared" ref="O83:X83" si="13">+O6</f>
        <v>2025</v>
      </c>
      <c r="P83" s="35">
        <f t="shared" si="13"/>
        <v>2026</v>
      </c>
      <c r="Q83" s="35">
        <f t="shared" si="13"/>
        <v>2027</v>
      </c>
      <c r="R83" s="35">
        <f t="shared" si="13"/>
        <v>2028</v>
      </c>
      <c r="S83" s="36">
        <f t="shared" si="13"/>
        <v>2029</v>
      </c>
      <c r="T83" s="40">
        <f t="shared" si="13"/>
        <v>2030</v>
      </c>
      <c r="U83" s="35">
        <f t="shared" si="13"/>
        <v>2031</v>
      </c>
      <c r="V83" s="35">
        <f t="shared" si="13"/>
        <v>2032</v>
      </c>
      <c r="W83" s="35">
        <f t="shared" si="13"/>
        <v>2033</v>
      </c>
      <c r="X83" s="36">
        <f t="shared" si="13"/>
        <v>2034</v>
      </c>
    </row>
    <row r="84" spans="1:24" ht="9" customHeight="1" thickBot="1" x14ac:dyDescent="0.35">
      <c r="B84" s="11" t="str">
        <f>+IF(ESF_base!B84="","",ESF_base!B84)</f>
        <v/>
      </c>
      <c r="C84" s="12" t="s">
        <v>62</v>
      </c>
      <c r="D84" s="13" t="s">
        <v>63</v>
      </c>
      <c r="E84" s="13" t="s">
        <v>64</v>
      </c>
      <c r="F84" s="13" t="s">
        <v>65</v>
      </c>
      <c r="G84" s="14" t="s">
        <v>66</v>
      </c>
      <c r="H84" s="80" t="s">
        <v>67</v>
      </c>
      <c r="I84" s="81" t="s">
        <v>68</v>
      </c>
      <c r="J84" s="81" t="s">
        <v>69</v>
      </c>
      <c r="K84" s="81" t="s">
        <v>70</v>
      </c>
      <c r="L84" s="82" t="s">
        <v>71</v>
      </c>
      <c r="N84" s="271" t="str">
        <f>+IF(ESF_base!B84="","",ESF_base!B84)</f>
        <v/>
      </c>
      <c r="O84" s="12" t="s">
        <v>321</v>
      </c>
      <c r="P84" s="13" t="s">
        <v>322</v>
      </c>
      <c r="Q84" s="13" t="s">
        <v>323</v>
      </c>
      <c r="R84" s="13" t="s">
        <v>324</v>
      </c>
      <c r="S84" s="14" t="s">
        <v>325</v>
      </c>
      <c r="T84" s="80" t="s">
        <v>326</v>
      </c>
      <c r="U84" s="81" t="s">
        <v>327</v>
      </c>
      <c r="V84" s="81" t="s">
        <v>328</v>
      </c>
      <c r="W84" s="81" t="s">
        <v>329</v>
      </c>
      <c r="X84" s="82" t="s">
        <v>330</v>
      </c>
    </row>
    <row r="85" spans="1:24" x14ac:dyDescent="0.3">
      <c r="A85" s="54" t="s">
        <v>284</v>
      </c>
      <c r="B85" s="145" t="str">
        <f>+IF(ESF_base!B85="","",ESF_base!B85)</f>
        <v>Dividendes payés aux actionnaires (2)</v>
      </c>
      <c r="C85" s="584"/>
      <c r="D85" s="585"/>
      <c r="E85" s="585"/>
      <c r="F85" s="585"/>
      <c r="G85" s="585"/>
      <c r="H85" s="584"/>
      <c r="I85" s="585"/>
      <c r="J85" s="585"/>
      <c r="K85" s="585"/>
      <c r="L85" s="586"/>
      <c r="N85" s="304" t="str">
        <f>+IF(ESF_base!B85="","",ESF_base!B85)</f>
        <v>Dividendes payés aux actionnaires (2)</v>
      </c>
      <c r="O85" s="584">
        <f>+C85-ESF_base!C85</f>
        <v>0</v>
      </c>
      <c r="P85" s="585">
        <f>+D85-ESF_base!D85</f>
        <v>0</v>
      </c>
      <c r="Q85" s="585">
        <f>+E85-ESF_base!E85</f>
        <v>0</v>
      </c>
      <c r="R85" s="585">
        <f>+F85-ESF_base!F85</f>
        <v>0</v>
      </c>
      <c r="S85" s="585">
        <f>+G85-ESF_base!G85</f>
        <v>0</v>
      </c>
      <c r="T85" s="584">
        <f>+H85-ESF_base!H85</f>
        <v>0</v>
      </c>
      <c r="U85" s="585">
        <f>+I85-ESF_base!I85</f>
        <v>0</v>
      </c>
      <c r="V85" s="585">
        <f>+J85-ESF_base!J85</f>
        <v>0</v>
      </c>
      <c r="W85" s="585">
        <f>+K85-ESF_base!K85</f>
        <v>0</v>
      </c>
      <c r="X85" s="586">
        <f>+L85-ESF_base!L85</f>
        <v>0</v>
      </c>
    </row>
    <row r="86" spans="1:24" x14ac:dyDescent="0.3">
      <c r="A86" s="54" t="s">
        <v>287</v>
      </c>
      <c r="B86" s="108" t="str">
        <f>+IF(ESF_base!B86="","",ESF_base!B86)</f>
        <v>Injections de capitaux (2)</v>
      </c>
      <c r="C86" s="587"/>
      <c r="D86" s="588"/>
      <c r="E86" s="588"/>
      <c r="F86" s="588"/>
      <c r="G86" s="588"/>
      <c r="H86" s="587"/>
      <c r="I86" s="588"/>
      <c r="J86" s="588"/>
      <c r="K86" s="588"/>
      <c r="L86" s="589"/>
      <c r="N86" s="305" t="str">
        <f>+IF(ESF_base!B86="","",ESF_base!B86)</f>
        <v>Injections de capitaux (2)</v>
      </c>
      <c r="O86" s="587">
        <f>+C86-ESF_base!C86</f>
        <v>0</v>
      </c>
      <c r="P86" s="588">
        <f>+D86-ESF_base!D86</f>
        <v>0</v>
      </c>
      <c r="Q86" s="588">
        <f>+E86-ESF_base!E86</f>
        <v>0</v>
      </c>
      <c r="R86" s="588">
        <f>+F86-ESF_base!F86</f>
        <v>0</v>
      </c>
      <c r="S86" s="588">
        <f>+G86-ESF_base!G86</f>
        <v>0</v>
      </c>
      <c r="T86" s="587">
        <f>+H86-ESF_base!H86</f>
        <v>0</v>
      </c>
      <c r="U86" s="588">
        <f>+I86-ESF_base!I86</f>
        <v>0</v>
      </c>
      <c r="V86" s="588">
        <f>+J86-ESF_base!J86</f>
        <v>0</v>
      </c>
      <c r="W86" s="588">
        <f>+K86-ESF_base!K86</f>
        <v>0</v>
      </c>
      <c r="X86" s="589">
        <f>+L86-ESF_base!L86</f>
        <v>0</v>
      </c>
    </row>
    <row r="87" spans="1:24" x14ac:dyDescent="0.3">
      <c r="A87" s="54" t="s">
        <v>290</v>
      </c>
      <c r="B87" s="144" t="str">
        <f>+IF(ESF_base!B87="","",ESF_base!B87)</f>
        <v>Sorties de capitaux (2)</v>
      </c>
      <c r="C87" s="551"/>
      <c r="D87" s="552"/>
      <c r="E87" s="552"/>
      <c r="F87" s="552"/>
      <c r="G87" s="552"/>
      <c r="H87" s="551"/>
      <c r="I87" s="552"/>
      <c r="J87" s="552"/>
      <c r="K87" s="552"/>
      <c r="L87" s="553"/>
      <c r="N87" s="306" t="str">
        <f>+IF(ESF_base!B87="","",ESF_base!B87)</f>
        <v>Sorties de capitaux (2)</v>
      </c>
      <c r="O87" s="551">
        <f>+C87-ESF_base!C87</f>
        <v>0</v>
      </c>
      <c r="P87" s="552">
        <f>+D87-ESF_base!D87</f>
        <v>0</v>
      </c>
      <c r="Q87" s="552">
        <f>+E87-ESF_base!E87</f>
        <v>0</v>
      </c>
      <c r="R87" s="552">
        <f>+F87-ESF_base!F87</f>
        <v>0</v>
      </c>
      <c r="S87" s="552">
        <f>+G87-ESF_base!G87</f>
        <v>0</v>
      </c>
      <c r="T87" s="551">
        <f>+H87-ESF_base!H87</f>
        <v>0</v>
      </c>
      <c r="U87" s="552">
        <f>+I87-ESF_base!I87</f>
        <v>0</v>
      </c>
      <c r="V87" s="552">
        <f>+J87-ESF_base!J87</f>
        <v>0</v>
      </c>
      <c r="W87" s="552">
        <f>+K87-ESF_base!K87</f>
        <v>0</v>
      </c>
      <c r="X87" s="553">
        <f>+L87-ESF_base!L87</f>
        <v>0</v>
      </c>
    </row>
    <row r="88" spans="1:24" ht="15" thickBot="1" x14ac:dyDescent="0.35">
      <c r="A88" s="54">
        <v>740</v>
      </c>
      <c r="B88" s="146" t="str">
        <f>+IF(ESF_base!B88="","",ESF_base!B88)</f>
        <v>Mouvement des capitaux propres</v>
      </c>
      <c r="C88" s="590">
        <f>C86-C87-C85</f>
        <v>0</v>
      </c>
      <c r="D88" s="591">
        <f t="shared" ref="D88:L88" si="14">D86-D87-D85</f>
        <v>0</v>
      </c>
      <c r="E88" s="591">
        <f t="shared" si="14"/>
        <v>0</v>
      </c>
      <c r="F88" s="591">
        <f t="shared" si="14"/>
        <v>0</v>
      </c>
      <c r="G88" s="591">
        <f t="shared" si="14"/>
        <v>0</v>
      </c>
      <c r="H88" s="590">
        <f t="shared" si="14"/>
        <v>0</v>
      </c>
      <c r="I88" s="591">
        <f t="shared" si="14"/>
        <v>0</v>
      </c>
      <c r="J88" s="591">
        <f t="shared" si="14"/>
        <v>0</v>
      </c>
      <c r="K88" s="591">
        <f t="shared" si="14"/>
        <v>0</v>
      </c>
      <c r="L88" s="592">
        <f t="shared" si="14"/>
        <v>0</v>
      </c>
      <c r="N88" s="307" t="str">
        <f>+IF(ESF_base!B88="","",ESF_base!B88)</f>
        <v>Mouvement des capitaux propres</v>
      </c>
      <c r="O88" s="590">
        <f>+C88-ESF_base!C88</f>
        <v>0</v>
      </c>
      <c r="P88" s="591">
        <f>+D88-ESF_base!D88</f>
        <v>0</v>
      </c>
      <c r="Q88" s="591">
        <f>+E88-ESF_base!E88</f>
        <v>0</v>
      </c>
      <c r="R88" s="591">
        <f>+F88-ESF_base!F88</f>
        <v>0</v>
      </c>
      <c r="S88" s="591">
        <f>+G88-ESF_base!G88</f>
        <v>0</v>
      </c>
      <c r="T88" s="590">
        <f>+H88-ESF_base!H88</f>
        <v>0</v>
      </c>
      <c r="U88" s="591">
        <f>+I88-ESF_base!I88</f>
        <v>0</v>
      </c>
      <c r="V88" s="591">
        <f>+J88-ESF_base!J88</f>
        <v>0</v>
      </c>
      <c r="W88" s="591">
        <f>+K88-ESF_base!K88</f>
        <v>0</v>
      </c>
      <c r="X88" s="592">
        <f>+L88-ESF_base!L88</f>
        <v>0</v>
      </c>
    </row>
    <row r="89" spans="1:24" x14ac:dyDescent="0.3">
      <c r="B89" s="28" t="str">
        <f>+IF(ESF_base!B89="","",ESF_base!B89)</f>
        <v>(1) Ces montants sont déjà considérés dans les capitaux propres présentés dans le tableau précédent et dans les ratios ESCAP/TSAV présentés aux onglets "CAP_scn#" du présent fichier Excel.</v>
      </c>
      <c r="C89" s="27"/>
      <c r="D89" s="27"/>
      <c r="E89" s="27"/>
      <c r="F89" s="27"/>
      <c r="G89" s="27"/>
      <c r="H89" s="27"/>
      <c r="I89" s="27"/>
      <c r="J89" s="27"/>
      <c r="K89" s="27"/>
      <c r="L89" s="27"/>
      <c r="N89" s="308" t="str">
        <f>+IF(ESF_base!B89="","",ESF_base!B89)</f>
        <v>(1) Ces montants sont déjà considérés dans les capitaux propres présentés dans le tableau précédent et dans les ratios ESCAP/TSAV présentés aux onglets "CAP_scn#" du présent fichier Excel.</v>
      </c>
      <c r="O89" s="27"/>
      <c r="P89" s="27"/>
      <c r="Q89" s="27"/>
      <c r="R89" s="27"/>
      <c r="S89" s="27"/>
      <c r="T89" s="27"/>
      <c r="U89" s="27"/>
      <c r="V89" s="27"/>
      <c r="W89" s="27"/>
      <c r="X89" s="27"/>
    </row>
    <row r="90" spans="1:24" x14ac:dyDescent="0.3">
      <c r="B90" s="184" t="str">
        <f>+IF(ESF_base!B90="","",ESF_base!B90)</f>
        <v>(2) Ces montants doivent être inscrits en positif et doivent être inscrits à zéro s'ils sont nuls ou ne s'appliquent pas. Les sorties de capitaux excluent les dividendes aux actionnaires.</v>
      </c>
      <c r="C90" s="27"/>
      <c r="D90" s="27"/>
      <c r="E90" s="27"/>
      <c r="F90" s="27"/>
      <c r="G90" s="27"/>
      <c r="H90" s="27"/>
      <c r="I90" s="27"/>
      <c r="J90" s="27"/>
      <c r="K90" s="27"/>
      <c r="L90" s="27"/>
      <c r="N90" s="309" t="str">
        <f>+IF(ESF_base!B90="","",ESF_base!B90)</f>
        <v>(2) Ces montants doivent être inscrits en positif et doivent être inscrits à zéro s'ils sont nuls ou ne s'appliquent pas. Les sorties de capitaux excluent les dividendes aux actionnaires.</v>
      </c>
      <c r="O90" s="27"/>
      <c r="P90" s="27"/>
      <c r="Q90" s="27"/>
      <c r="R90" s="27"/>
      <c r="S90" s="27"/>
      <c r="T90" s="27"/>
      <c r="U90" s="27"/>
      <c r="V90" s="27"/>
      <c r="W90" s="27"/>
      <c r="X90" s="27"/>
    </row>
    <row r="91" spans="1:24" ht="15" thickBot="1" x14ac:dyDescent="0.35">
      <c r="B91" s="28"/>
      <c r="C91" s="27"/>
      <c r="D91" s="27"/>
      <c r="E91" s="27"/>
      <c r="F91" s="27"/>
      <c r="G91" s="27"/>
      <c r="H91" s="27"/>
      <c r="I91" s="27"/>
      <c r="J91" s="27"/>
      <c r="K91" s="27"/>
      <c r="L91" s="27"/>
      <c r="N91" s="308"/>
      <c r="O91" s="27"/>
      <c r="P91" s="27"/>
      <c r="Q91" s="27"/>
      <c r="R91" s="27"/>
      <c r="S91" s="27"/>
      <c r="T91" s="27"/>
      <c r="U91" s="27"/>
      <c r="V91" s="27"/>
      <c r="W91" s="27"/>
      <c r="X91" s="27"/>
    </row>
    <row r="92" spans="1:24" ht="36.6" x14ac:dyDescent="0.3">
      <c r="B92" s="103" t="str">
        <f>+IF(ESF_base!B92="","",ESF_base!B92)</f>
        <v>Informations additionnelles
Montants comptabilisées dans le cumul des AÉRÉ (perte)
(en milliers de dollars)</v>
      </c>
      <c r="C92" s="34">
        <f>+C6</f>
        <v>2025</v>
      </c>
      <c r="D92" s="35">
        <f t="shared" ref="D92:L92" si="15">+D6</f>
        <v>2026</v>
      </c>
      <c r="E92" s="35">
        <f t="shared" si="15"/>
        <v>2027</v>
      </c>
      <c r="F92" s="35">
        <f t="shared" si="15"/>
        <v>2028</v>
      </c>
      <c r="G92" s="36">
        <f t="shared" si="15"/>
        <v>2029</v>
      </c>
      <c r="H92" s="40">
        <f t="shared" si="15"/>
        <v>2030</v>
      </c>
      <c r="I92" s="35">
        <f t="shared" si="15"/>
        <v>2031</v>
      </c>
      <c r="J92" s="35">
        <f t="shared" si="15"/>
        <v>2032</v>
      </c>
      <c r="K92" s="35">
        <f t="shared" si="15"/>
        <v>2033</v>
      </c>
      <c r="L92" s="36">
        <f t="shared" si="15"/>
        <v>2034</v>
      </c>
      <c r="N92" s="297" t="str">
        <f>+IF(ESF_base!B92="","",ESF_base!B92)</f>
        <v>Informations additionnelles
Montants comptabilisées dans le cumul des AÉRÉ (perte)
(en milliers de dollars)</v>
      </c>
      <c r="O92" s="34">
        <f>+O6</f>
        <v>2025</v>
      </c>
      <c r="P92" s="35">
        <f t="shared" ref="P92:X92" si="16">+P6</f>
        <v>2026</v>
      </c>
      <c r="Q92" s="35">
        <f t="shared" si="16"/>
        <v>2027</v>
      </c>
      <c r="R92" s="35">
        <f t="shared" si="16"/>
        <v>2028</v>
      </c>
      <c r="S92" s="36">
        <f t="shared" si="16"/>
        <v>2029</v>
      </c>
      <c r="T92" s="40">
        <f t="shared" si="16"/>
        <v>2030</v>
      </c>
      <c r="U92" s="35">
        <f t="shared" si="16"/>
        <v>2031</v>
      </c>
      <c r="V92" s="35">
        <f t="shared" si="16"/>
        <v>2032</v>
      </c>
      <c r="W92" s="35">
        <f t="shared" si="16"/>
        <v>2033</v>
      </c>
      <c r="X92" s="36">
        <f t="shared" si="16"/>
        <v>2034</v>
      </c>
    </row>
    <row r="93" spans="1:24" ht="9" customHeight="1" thickBot="1" x14ac:dyDescent="0.35">
      <c r="B93" s="11" t="str">
        <f>+IF(ESF_base!B93="","",ESF_base!B93)</f>
        <v/>
      </c>
      <c r="C93" s="12" t="s">
        <v>62</v>
      </c>
      <c r="D93" s="13" t="s">
        <v>63</v>
      </c>
      <c r="E93" s="13" t="s">
        <v>64</v>
      </c>
      <c r="F93" s="13" t="s">
        <v>65</v>
      </c>
      <c r="G93" s="14" t="s">
        <v>66</v>
      </c>
      <c r="H93" s="80" t="s">
        <v>67</v>
      </c>
      <c r="I93" s="81" t="s">
        <v>68</v>
      </c>
      <c r="J93" s="81" t="s">
        <v>69</v>
      </c>
      <c r="K93" s="81" t="s">
        <v>70</v>
      </c>
      <c r="L93" s="82" t="s">
        <v>71</v>
      </c>
      <c r="N93" s="271" t="str">
        <f>+IF(ESF_base!B93="","",ESF_base!B93)</f>
        <v/>
      </c>
      <c r="O93" s="12" t="s">
        <v>321</v>
      </c>
      <c r="P93" s="13" t="s">
        <v>322</v>
      </c>
      <c r="Q93" s="13" t="s">
        <v>323</v>
      </c>
      <c r="R93" s="13" t="s">
        <v>324</v>
      </c>
      <c r="S93" s="14" t="s">
        <v>325</v>
      </c>
      <c r="T93" s="80" t="s">
        <v>326</v>
      </c>
      <c r="U93" s="81" t="s">
        <v>327</v>
      </c>
      <c r="V93" s="81" t="s">
        <v>328</v>
      </c>
      <c r="W93" s="81" t="s">
        <v>329</v>
      </c>
      <c r="X93" s="82" t="s">
        <v>330</v>
      </c>
    </row>
    <row r="94" spans="1:24" x14ac:dyDescent="0.3">
      <c r="A94" s="54" t="s">
        <v>301</v>
      </c>
      <c r="B94" s="111" t="str">
        <f>+IF(ESF_base!B94="","",ESF_base!B94)</f>
        <v>Cumul des réévaluations des régimes de retraite à prestations définies (3)</v>
      </c>
      <c r="C94" s="584"/>
      <c r="D94" s="585"/>
      <c r="E94" s="585"/>
      <c r="F94" s="585"/>
      <c r="G94" s="585"/>
      <c r="H94" s="584"/>
      <c r="I94" s="585"/>
      <c r="J94" s="585"/>
      <c r="K94" s="585"/>
      <c r="L94" s="586"/>
      <c r="N94" s="310" t="str">
        <f>+IF(ESF_base!B94="","",ESF_base!B94)</f>
        <v>Cumul des réévaluations des régimes de retraite à prestations définies (3)</v>
      </c>
      <c r="O94" s="584">
        <f>+C94-ESF_base!C94</f>
        <v>0</v>
      </c>
      <c r="P94" s="585">
        <f>+D94-ESF_base!D94</f>
        <v>0</v>
      </c>
      <c r="Q94" s="585">
        <f>+E94-ESF_base!E94</f>
        <v>0</v>
      </c>
      <c r="R94" s="585">
        <f>+F94-ESF_base!F94</f>
        <v>0</v>
      </c>
      <c r="S94" s="585">
        <f>+G94-ESF_base!G94</f>
        <v>0</v>
      </c>
      <c r="T94" s="584">
        <f>+H94-ESF_base!H94</f>
        <v>0</v>
      </c>
      <c r="U94" s="585">
        <f>+I94-ESF_base!I94</f>
        <v>0</v>
      </c>
      <c r="V94" s="585">
        <f>+J94-ESF_base!J94</f>
        <v>0</v>
      </c>
      <c r="W94" s="585">
        <f>+K94-ESF_base!K94</f>
        <v>0</v>
      </c>
      <c r="X94" s="586">
        <f>+L94-ESF_base!L94</f>
        <v>0</v>
      </c>
    </row>
    <row r="95" spans="1:24" ht="24" x14ac:dyDescent="0.3">
      <c r="A95" s="54" t="s">
        <v>304</v>
      </c>
      <c r="B95" s="112" t="str">
        <f>+IF(ESF_base!B95="","",ESF_base!B95)</f>
        <v>Cumul des produits financiers ou charges financières d'assurance tirés des contrats d'assurance (3)</v>
      </c>
      <c r="C95" s="548"/>
      <c r="D95" s="549"/>
      <c r="E95" s="549"/>
      <c r="F95" s="549"/>
      <c r="G95" s="549"/>
      <c r="H95" s="548"/>
      <c r="I95" s="549"/>
      <c r="J95" s="549"/>
      <c r="K95" s="549"/>
      <c r="L95" s="550"/>
      <c r="N95" s="311" t="str">
        <f>+IF(ESF_base!B95="","",ESF_base!B95)</f>
        <v>Cumul des produits financiers ou charges financières d'assurance tirés des contrats d'assurance (3)</v>
      </c>
      <c r="O95" s="548">
        <f>+C95-ESF_base!C95</f>
        <v>0</v>
      </c>
      <c r="P95" s="549">
        <f>+D95-ESF_base!D95</f>
        <v>0</v>
      </c>
      <c r="Q95" s="549">
        <f>+E95-ESF_base!E95</f>
        <v>0</v>
      </c>
      <c r="R95" s="549">
        <f>+F95-ESF_base!F95</f>
        <v>0</v>
      </c>
      <c r="S95" s="549">
        <f>+G95-ESF_base!G95</f>
        <v>0</v>
      </c>
      <c r="T95" s="548">
        <f>+H95-ESF_base!H95</f>
        <v>0</v>
      </c>
      <c r="U95" s="549">
        <f>+I95-ESF_base!I95</f>
        <v>0</v>
      </c>
      <c r="V95" s="549">
        <f>+J95-ESF_base!J95</f>
        <v>0</v>
      </c>
      <c r="W95" s="549">
        <f>+K95-ESF_base!K95</f>
        <v>0</v>
      </c>
      <c r="X95" s="550">
        <f>+L95-ESF_base!L95</f>
        <v>0</v>
      </c>
    </row>
    <row r="96" spans="1:24" ht="24.6" thickBot="1" x14ac:dyDescent="0.35">
      <c r="A96" s="54" t="s">
        <v>307</v>
      </c>
      <c r="B96" s="113" t="str">
        <f>+IF(ESF_base!B96="","",ESF_base!B96)</f>
        <v>Cumul des produits financiers ou charges financières d'assurance tirés des traités de réassurance détenus (3)</v>
      </c>
      <c r="C96" s="593"/>
      <c r="D96" s="594"/>
      <c r="E96" s="594"/>
      <c r="F96" s="594"/>
      <c r="G96" s="594"/>
      <c r="H96" s="593"/>
      <c r="I96" s="594"/>
      <c r="J96" s="594"/>
      <c r="K96" s="594"/>
      <c r="L96" s="595"/>
      <c r="N96" s="312" t="str">
        <f>+IF(ESF_base!B96="","",ESF_base!B96)</f>
        <v>Cumul des produits financiers ou charges financières d'assurance tirés des traités de réassurance détenus (3)</v>
      </c>
      <c r="O96" s="593">
        <f>+C96-ESF_base!C96</f>
        <v>0</v>
      </c>
      <c r="P96" s="594">
        <f>+D96-ESF_base!D96</f>
        <v>0</v>
      </c>
      <c r="Q96" s="594">
        <f>+E96-ESF_base!E96</f>
        <v>0</v>
      </c>
      <c r="R96" s="594">
        <f>+F96-ESF_base!F96</f>
        <v>0</v>
      </c>
      <c r="S96" s="594">
        <f>+G96-ESF_base!G96</f>
        <v>0</v>
      </c>
      <c r="T96" s="593">
        <f>+H96-ESF_base!H96</f>
        <v>0</v>
      </c>
      <c r="U96" s="594">
        <f>+I96-ESF_base!I96</f>
        <v>0</v>
      </c>
      <c r="V96" s="594">
        <f>+J96-ESF_base!J96</f>
        <v>0</v>
      </c>
      <c r="W96" s="594">
        <f>+K96-ESF_base!K96</f>
        <v>0</v>
      </c>
      <c r="X96" s="595">
        <f>+L96-ESF_base!L96</f>
        <v>0</v>
      </c>
    </row>
    <row r="97" spans="2:14" ht="15" thickBot="1" x14ac:dyDescent="0.35">
      <c r="B97" s="184" t="str">
        <f>+IF(ESF_base!B97="","",ESF_base!B97)</f>
        <v>(3) Ces montants doivent être inscrits à zéro s'ils sont nuls ou ne s'appliquent pas.</v>
      </c>
      <c r="N97" s="309" t="str">
        <f>+IF(ESF_base!B97="","",ESF_base!B97)</f>
        <v>(3) Ces montants doivent être inscrits à zéro s'ils sont nuls ou ne s'appliquent pas.</v>
      </c>
    </row>
  </sheetData>
  <sheetProtection algorithmName="SHA-512" hashValue="ymDhaxwKN976+qUextHmfZ3tXu2pyBL9iKdHwDQOIK0kloArXL03QcwJPhKbm6L2Kmev2Vb6lT6wzfmv1ftrDw==" saltValue="w44z8KxgKZ9IgrIjPDVPxw==" spinCount="100000" sheet="1" objects="1" scenarios="1" formatColumns="0" formatRows="0"/>
  <mergeCells count="19">
    <mergeCell ref="C56:L56"/>
    <mergeCell ref="O56:X56"/>
    <mergeCell ref="C39:L39"/>
    <mergeCell ref="O39:X39"/>
    <mergeCell ref="C51:L51"/>
    <mergeCell ref="O51:X51"/>
    <mergeCell ref="A2:A3"/>
    <mergeCell ref="H1:L1"/>
    <mergeCell ref="T1:X1"/>
    <mergeCell ref="C34:L34"/>
    <mergeCell ref="O34:X34"/>
    <mergeCell ref="B5:B6"/>
    <mergeCell ref="N5:N6"/>
    <mergeCell ref="C5:L5"/>
    <mergeCell ref="O5:X5"/>
    <mergeCell ref="D2:L3"/>
    <mergeCell ref="P2:X3"/>
    <mergeCell ref="C4:E4"/>
    <mergeCell ref="F4:L4"/>
  </mergeCells>
  <printOptions horizontalCentered="1"/>
  <pageMargins left="0.196850393700787" right="0.23622047244094499" top="0.35433070866141703" bottom="0.39370078740157499" header="0.23622047244094499" footer="0.15748031496063"/>
  <pageSetup scale="55" orientation="portrait" r:id="rId1"/>
  <headerFooter>
    <oddFooter>&amp;LAutorité des marchés financiers &amp;CESF - Scn #2&amp;R&amp;P</oddFooter>
  </headerFooter>
  <rowBreaks count="1" manualBreakCount="1">
    <brk id="82" max="24" man="1"/>
  </rowBreaks>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D97"/>
  <sheetViews>
    <sheetView zoomScale="85" zoomScaleNormal="85" zoomScaleSheetLayoutView="100" workbookViewId="0">
      <selection activeCell="D2" sqref="D2:L3"/>
    </sheetView>
  </sheetViews>
  <sheetFormatPr baseColWidth="10" defaultColWidth="11.44140625" defaultRowHeight="14.4" x14ac:dyDescent="0.3"/>
  <cols>
    <col min="1" max="1" width="3.6640625" style="7" customWidth="1"/>
    <col min="2" max="2" width="64.6640625" customWidth="1"/>
    <col min="13" max="13" width="2" customWidth="1"/>
    <col min="14" max="14" width="64.5546875" style="262" customWidth="1"/>
    <col min="15" max="24" width="11.44140625" style="262"/>
    <col min="25" max="25" width="2.109375" style="260" customWidth="1"/>
    <col min="26" max="26" width="34.109375" style="262" hidden="1" customWidth="1"/>
    <col min="27" max="27" width="30.109375" style="262" hidden="1" customWidth="1"/>
    <col min="28" max="28" width="29.88671875" style="262" hidden="1" customWidth="1"/>
    <col min="29" max="29" width="27.5546875" style="262" hidden="1" customWidth="1"/>
    <col min="30" max="30" width="20.109375" style="262" hidden="1" customWidth="1"/>
    <col min="31" max="36" width="0" style="262" hidden="1" customWidth="1"/>
    <col min="37" max="16384" width="11.44140625" style="262"/>
  </cols>
  <sheetData>
    <row r="1" spans="1:30" ht="15" thickBot="1" x14ac:dyDescent="0.35">
      <c r="A1" s="3" t="s">
        <v>27</v>
      </c>
      <c r="B1" s="2" t="str">
        <f>+IF(ESF_base!B1="","",ESF_base!B1)</f>
        <v>Résumé des indicateurs financiers</v>
      </c>
      <c r="C1" s="1"/>
      <c r="D1" s="4" t="s">
        <v>28</v>
      </c>
      <c r="F1" s="4" t="s">
        <v>29</v>
      </c>
      <c r="G1" s="230" t="str">
        <f>+IF(ESF_base!G1="","",ESF_base!G1)</f>
        <v>Assureur :</v>
      </c>
      <c r="H1" s="760" t="str">
        <f>IF(+LEFT(Instructions!$C$33,3)="","",Instructions!$C$33)</f>
        <v/>
      </c>
      <c r="I1" s="760"/>
      <c r="J1" s="760"/>
      <c r="K1" s="760"/>
      <c r="L1" s="761"/>
      <c r="N1" s="259" t="str">
        <f>+IF(ESF_base!B1="","",ESF_base!B1)</f>
        <v>Résumé des indicateurs financiers</v>
      </c>
      <c r="O1" s="260"/>
      <c r="P1" s="261" t="s">
        <v>312</v>
      </c>
      <c r="Q1" s="259"/>
      <c r="S1" s="263" t="str">
        <f>+IF(ESF_base!G1="","",ESF_base!G1)</f>
        <v>Assureur :</v>
      </c>
      <c r="T1" s="736" t="str">
        <f>IF(+LEFT(Instructions!$C$33,3)="","",Instructions!$C$33)</f>
        <v/>
      </c>
      <c r="U1" s="736"/>
      <c r="V1" s="736"/>
      <c r="W1" s="736"/>
      <c r="X1" s="764"/>
    </row>
    <row r="2" spans="1:30" ht="15" customHeight="1" x14ac:dyDescent="0.3">
      <c r="A2" s="770" t="s">
        <v>30</v>
      </c>
      <c r="C2" s="55" t="str">
        <f>IF(Lang,Z2,AB2)</f>
        <v>Description du scénario défavorable #3 :</v>
      </c>
      <c r="D2" s="775"/>
      <c r="E2" s="776"/>
      <c r="F2" s="776"/>
      <c r="G2" s="776"/>
      <c r="H2" s="776"/>
      <c r="I2" s="776"/>
      <c r="J2" s="776"/>
      <c r="K2" s="776"/>
      <c r="L2" s="777"/>
      <c r="P2" s="781" t="str">
        <f>IF(Lang,AA2,AC2)</f>
        <v>Scénario #3 moins scénario de base</v>
      </c>
      <c r="Q2" s="782"/>
      <c r="R2" s="782"/>
      <c r="S2" s="782"/>
      <c r="T2" s="782"/>
      <c r="U2" s="782"/>
      <c r="V2" s="782"/>
      <c r="W2" s="782"/>
      <c r="X2" s="783"/>
      <c r="Z2" s="262" t="s">
        <v>337</v>
      </c>
      <c r="AA2" s="262" t="s">
        <v>338</v>
      </c>
      <c r="AB2" s="262" t="s">
        <v>339</v>
      </c>
      <c r="AC2" s="262" t="s">
        <v>340</v>
      </c>
    </row>
    <row r="3" spans="1:30" ht="15" thickBot="1" x14ac:dyDescent="0.35">
      <c r="A3" s="771"/>
      <c r="D3" s="778"/>
      <c r="E3" s="779"/>
      <c r="F3" s="779"/>
      <c r="G3" s="779"/>
      <c r="H3" s="779"/>
      <c r="I3" s="779"/>
      <c r="J3" s="779"/>
      <c r="K3" s="779"/>
      <c r="L3" s="780"/>
      <c r="P3" s="784"/>
      <c r="Q3" s="785"/>
      <c r="R3" s="785"/>
      <c r="S3" s="785"/>
      <c r="T3" s="785"/>
      <c r="U3" s="785"/>
      <c r="V3" s="785"/>
      <c r="W3" s="785"/>
      <c r="X3" s="786"/>
    </row>
    <row r="4" spans="1:30" ht="15" customHeight="1" thickBot="1" x14ac:dyDescent="0.35">
      <c r="A4" s="54" t="s">
        <v>35</v>
      </c>
      <c r="B4" s="1"/>
      <c r="C4" s="790" t="str">
        <f>IF(Lang,AA4,AC4)</f>
        <v>Type de scénario :</v>
      </c>
      <c r="D4" s="791"/>
      <c r="E4" s="791"/>
      <c r="F4" s="794" t="str">
        <f>IF(Lang,AB4,AD4)</f>
        <v>Scénario de continuité (le 1er ayant le plus d'impact sur les ratios ESCAP/TSAV)</v>
      </c>
      <c r="G4" s="795"/>
      <c r="H4" s="795"/>
      <c r="I4" s="795"/>
      <c r="J4" s="795"/>
      <c r="K4" s="795"/>
      <c r="L4" s="796"/>
      <c r="N4" s="260"/>
      <c r="O4" s="260"/>
      <c r="P4" s="264"/>
      <c r="Q4" s="265"/>
      <c r="R4" s="265"/>
      <c r="S4" s="265"/>
      <c r="T4" s="265"/>
      <c r="U4" s="265"/>
      <c r="V4" s="265"/>
      <c r="W4" s="265"/>
      <c r="X4" s="265"/>
      <c r="AA4" s="262" t="s">
        <v>317</v>
      </c>
      <c r="AB4" s="262" t="s">
        <v>341</v>
      </c>
      <c r="AC4" s="262" t="s">
        <v>319</v>
      </c>
      <c r="AD4" s="262" t="s">
        <v>342</v>
      </c>
    </row>
    <row r="5" spans="1:30" ht="15.75" customHeight="1" x14ac:dyDescent="0.3">
      <c r="B5" s="762" t="str">
        <f>+IF(ESF_base!B5="","",ESF_base!B5)</f>
        <v>ÉTAT DE LA SITUATION FINANCIÈRE
(en milliers de dollars)</v>
      </c>
      <c r="C5" s="773" t="str">
        <f>+IF(ESF_base!C5="","",ESF_base!C5)</f>
        <v>Projeté</v>
      </c>
      <c r="D5" s="768">
        <f>+IF(ESF_base!D5="","",ESF_base!D5)</f>
        <v>0</v>
      </c>
      <c r="E5" s="768">
        <f>+IF(ESF_base!E5="","",ESF_base!E5)</f>
        <v>0</v>
      </c>
      <c r="F5" s="768">
        <f>+IF(ESF_base!F5="","",ESF_base!F5)</f>
        <v>0</v>
      </c>
      <c r="G5" s="768">
        <f>+IF(ESF_base!G5="","",ESF_base!G5)</f>
        <v>0</v>
      </c>
      <c r="H5" s="768">
        <f>+IF(ESF_base!H5="","",ESF_base!H5)</f>
        <v>0</v>
      </c>
      <c r="I5" s="768">
        <f>+IF(ESF_base!I5="","",ESF_base!I5)</f>
        <v>0</v>
      </c>
      <c r="J5" s="768">
        <f>+IF(ESF_base!J5="","",ESF_base!J5)</f>
        <v>0</v>
      </c>
      <c r="K5" s="768">
        <f>+IF(ESF_base!K5="","",ESF_base!K5)</f>
        <v>0</v>
      </c>
      <c r="L5" s="769">
        <f>+IF(ESF_base!L5="","",ESF_base!L5)</f>
        <v>0</v>
      </c>
      <c r="N5" s="745" t="str">
        <f>+IF(ESF_base!B5="","",ESF_base!B5)</f>
        <v>ÉTAT DE LA SITUATION FINANCIÈRE
(en milliers de dollars)</v>
      </c>
      <c r="O5" s="774" t="str">
        <f>+IF(ESF_base!C5="","",ESF_base!C5)</f>
        <v>Projeté</v>
      </c>
      <c r="P5" s="748" t="str">
        <f>+IF(ESF_base!P5="","",ESF_base!P5)</f>
        <v/>
      </c>
      <c r="Q5" s="748" t="str">
        <f>+IF(ESF_base!Q5="","",ESF_base!Q5)</f>
        <v/>
      </c>
      <c r="R5" s="748" t="str">
        <f>+IF(ESF_base!R5="","",ESF_base!R5)</f>
        <v/>
      </c>
      <c r="S5" s="748" t="str">
        <f>+IF(ESF_base!S5="","",ESF_base!S5)</f>
        <v/>
      </c>
      <c r="T5" s="748" t="str">
        <f>+IF(ESF_base!T5="","",ESF_base!T5)</f>
        <v/>
      </c>
      <c r="U5" s="748" t="str">
        <f>+IF(ESF_base!U5="","",ESF_base!U5)</f>
        <v/>
      </c>
      <c r="V5" s="748" t="str">
        <f>+IF(ESF_base!V5="","",ESF_base!V5)</f>
        <v/>
      </c>
      <c r="W5" s="748" t="str">
        <f>+IF(ESF_base!W5="","",ESF_base!W5)</f>
        <v/>
      </c>
      <c r="X5" s="749" t="str">
        <f>+IF(ESF_base!X5="","",ESF_base!X5)</f>
        <v/>
      </c>
    </row>
    <row r="6" spans="1:30" x14ac:dyDescent="0.3">
      <c r="B6" s="763">
        <f>+IF(ESF_base!B6="","",ESF_base!B6)</f>
        <v>0</v>
      </c>
      <c r="C6" s="234">
        <f>+ESF_base!C6</f>
        <v>2025</v>
      </c>
      <c r="D6" s="8">
        <f>C6+1</f>
        <v>2026</v>
      </c>
      <c r="E6" s="9">
        <f>D6+1</f>
        <v>2027</v>
      </c>
      <c r="F6" s="9">
        <f>E6+1</f>
        <v>2028</v>
      </c>
      <c r="G6" s="10">
        <f t="shared" ref="G6:L6" si="0">F6+1</f>
        <v>2029</v>
      </c>
      <c r="H6" s="39">
        <f t="shared" si="0"/>
        <v>2030</v>
      </c>
      <c r="I6" s="38">
        <f t="shared" si="0"/>
        <v>2031</v>
      </c>
      <c r="J6" s="38">
        <f t="shared" si="0"/>
        <v>2032</v>
      </c>
      <c r="K6" s="38">
        <f t="shared" si="0"/>
        <v>2033</v>
      </c>
      <c r="L6" s="10">
        <f t="shared" si="0"/>
        <v>2034</v>
      </c>
      <c r="N6" s="772">
        <f>+IF(ESF_base!B6="","",ESF_base!B6)</f>
        <v>0</v>
      </c>
      <c r="O6" s="37">
        <f>+C6</f>
        <v>2025</v>
      </c>
      <c r="P6" s="266">
        <f>O6+1</f>
        <v>2026</v>
      </c>
      <c r="Q6" s="267">
        <f>P6+1</f>
        <v>2027</v>
      </c>
      <c r="R6" s="267">
        <f>Q6+1</f>
        <v>2028</v>
      </c>
      <c r="S6" s="268">
        <f t="shared" ref="S6:X6" si="1">R6+1</f>
        <v>2029</v>
      </c>
      <c r="T6" s="269">
        <f t="shared" si="1"/>
        <v>2030</v>
      </c>
      <c r="U6" s="270">
        <f t="shared" si="1"/>
        <v>2031</v>
      </c>
      <c r="V6" s="270">
        <f t="shared" si="1"/>
        <v>2032</v>
      </c>
      <c r="W6" s="270">
        <f t="shared" si="1"/>
        <v>2033</v>
      </c>
      <c r="X6" s="268">
        <f t="shared" si="1"/>
        <v>2034</v>
      </c>
    </row>
    <row r="7" spans="1:30" ht="9" customHeight="1" thickBot="1" x14ac:dyDescent="0.35">
      <c r="B7" s="11"/>
      <c r="C7" s="16" t="s">
        <v>62</v>
      </c>
      <c r="D7" s="17" t="s">
        <v>63</v>
      </c>
      <c r="E7" s="17" t="s">
        <v>64</v>
      </c>
      <c r="F7" s="17" t="s">
        <v>65</v>
      </c>
      <c r="G7" s="18" t="s">
        <v>66</v>
      </c>
      <c r="H7" s="77" t="s">
        <v>67</v>
      </c>
      <c r="I7" s="78" t="s">
        <v>68</v>
      </c>
      <c r="J7" s="78" t="s">
        <v>69</v>
      </c>
      <c r="K7" s="78" t="s">
        <v>70</v>
      </c>
      <c r="L7" s="79" t="s">
        <v>71</v>
      </c>
      <c r="N7" s="271"/>
      <c r="O7" s="272" t="s">
        <v>321</v>
      </c>
      <c r="P7" s="273" t="s">
        <v>322</v>
      </c>
      <c r="Q7" s="273" t="s">
        <v>323</v>
      </c>
      <c r="R7" s="273" t="s">
        <v>324</v>
      </c>
      <c r="S7" s="274" t="s">
        <v>325</v>
      </c>
      <c r="T7" s="275" t="s">
        <v>326</v>
      </c>
      <c r="U7" s="276" t="s">
        <v>327</v>
      </c>
      <c r="V7" s="276" t="s">
        <v>328</v>
      </c>
      <c r="W7" s="276" t="s">
        <v>329</v>
      </c>
      <c r="X7" s="277" t="s">
        <v>330</v>
      </c>
    </row>
    <row r="8" spans="1:30" x14ac:dyDescent="0.3">
      <c r="B8" s="48" t="str">
        <f>+IF(ESF_base!B8="","",ESF_base!B8)</f>
        <v>ACTIF :</v>
      </c>
      <c r="C8" s="56"/>
      <c r="D8" s="56"/>
      <c r="E8" s="56"/>
      <c r="F8" s="56"/>
      <c r="G8" s="56"/>
      <c r="H8" s="56"/>
      <c r="I8" s="56"/>
      <c r="J8" s="56"/>
      <c r="K8" s="56"/>
      <c r="L8" s="57"/>
      <c r="N8" s="278" t="str">
        <f>+IF(ESF_base!B8="","",ESF_base!B8)</f>
        <v>ACTIF :</v>
      </c>
      <c r="O8" s="279"/>
      <c r="P8" s="279"/>
      <c r="Q8" s="279"/>
      <c r="R8" s="279"/>
      <c r="S8" s="279"/>
      <c r="T8" s="279"/>
      <c r="U8" s="279"/>
      <c r="V8" s="279"/>
      <c r="W8" s="279"/>
      <c r="X8" s="280"/>
    </row>
    <row r="9" spans="1:30" x14ac:dyDescent="0.3">
      <c r="A9" s="231" t="s">
        <v>74</v>
      </c>
      <c r="B9" s="430" t="str">
        <f>+IF(ESF_base!B9="","",ESF_base!B9)</f>
        <v>Encaisse et quasi-espèces</v>
      </c>
      <c r="C9" s="548"/>
      <c r="D9" s="549"/>
      <c r="E9" s="549"/>
      <c r="F9" s="549"/>
      <c r="G9" s="549"/>
      <c r="H9" s="548"/>
      <c r="I9" s="549"/>
      <c r="J9" s="549"/>
      <c r="K9" s="549"/>
      <c r="L9" s="550"/>
      <c r="N9" s="431" t="str">
        <f>+IF(ESF_base!B9="","",ESF_base!B9)</f>
        <v>Encaisse et quasi-espèces</v>
      </c>
      <c r="O9" s="548">
        <f>+C9-ESF_base!C9</f>
        <v>0</v>
      </c>
      <c r="P9" s="549">
        <f>+D9-ESF_base!D9</f>
        <v>0</v>
      </c>
      <c r="Q9" s="549">
        <f>+E9-ESF_base!E9</f>
        <v>0</v>
      </c>
      <c r="R9" s="549">
        <f>+F9-ESF_base!F9</f>
        <v>0</v>
      </c>
      <c r="S9" s="549">
        <f>+G9-ESF_base!G9</f>
        <v>0</v>
      </c>
      <c r="T9" s="548">
        <f>+H9-ESF_base!H9</f>
        <v>0</v>
      </c>
      <c r="U9" s="549">
        <f>+I9-ESF_base!I9</f>
        <v>0</v>
      </c>
      <c r="V9" s="549">
        <f>+J9-ESF_base!J9</f>
        <v>0</v>
      </c>
      <c r="W9" s="549">
        <f>+K9-ESF_base!K9</f>
        <v>0</v>
      </c>
      <c r="X9" s="550">
        <f>+L9-ESF_base!L9</f>
        <v>0</v>
      </c>
    </row>
    <row r="10" spans="1:30" x14ac:dyDescent="0.3">
      <c r="A10" s="231" t="s">
        <v>77</v>
      </c>
      <c r="B10" s="434" t="str">
        <f>+IF(ESF_base!B10="","",ESF_base!B10)</f>
        <v>Revenu d'investissement couru</v>
      </c>
      <c r="C10" s="551"/>
      <c r="D10" s="552"/>
      <c r="E10" s="552"/>
      <c r="F10" s="552"/>
      <c r="G10" s="552"/>
      <c r="H10" s="551"/>
      <c r="I10" s="552"/>
      <c r="J10" s="552"/>
      <c r="K10" s="552"/>
      <c r="L10" s="553"/>
      <c r="N10" s="435" t="str">
        <f>+IF(ESF_base!B10="","",ESF_base!B10)</f>
        <v>Revenu d'investissement couru</v>
      </c>
      <c r="O10" s="551">
        <f>+C10-ESF_base!C10</f>
        <v>0</v>
      </c>
      <c r="P10" s="552">
        <f>+D10-ESF_base!D10</f>
        <v>0</v>
      </c>
      <c r="Q10" s="552">
        <f>+E10-ESF_base!E10</f>
        <v>0</v>
      </c>
      <c r="R10" s="552">
        <f>+F10-ESF_base!F10</f>
        <v>0</v>
      </c>
      <c r="S10" s="552">
        <f>+G10-ESF_base!G10</f>
        <v>0</v>
      </c>
      <c r="T10" s="551">
        <f>+H10-ESF_base!H10</f>
        <v>0</v>
      </c>
      <c r="U10" s="552">
        <f>+I10-ESF_base!I10</f>
        <v>0</v>
      </c>
      <c r="V10" s="552">
        <f>+J10-ESF_base!J10</f>
        <v>0</v>
      </c>
      <c r="W10" s="552">
        <f>+K10-ESF_base!K10</f>
        <v>0</v>
      </c>
      <c r="X10" s="553">
        <f>+L10-ESF_base!L10</f>
        <v>0</v>
      </c>
    </row>
    <row r="11" spans="1:30" x14ac:dyDescent="0.3">
      <c r="A11" s="231" t="s">
        <v>80</v>
      </c>
      <c r="B11" s="434" t="str">
        <f>+IF(ESF_base!B11="","",ESF_base!B11)</f>
        <v>Actifs d'impôt exigible</v>
      </c>
      <c r="C11" s="551"/>
      <c r="D11" s="552"/>
      <c r="E11" s="552"/>
      <c r="F11" s="552"/>
      <c r="G11" s="552"/>
      <c r="H11" s="551"/>
      <c r="I11" s="552"/>
      <c r="J11" s="552"/>
      <c r="K11" s="552"/>
      <c r="L11" s="553"/>
      <c r="N11" s="435" t="str">
        <f>+IF(ESF_base!B11="","",ESF_base!B11)</f>
        <v>Actifs d'impôt exigible</v>
      </c>
      <c r="O11" s="551">
        <f>+C11-ESF_base!C11</f>
        <v>0</v>
      </c>
      <c r="P11" s="552">
        <f>+D11-ESF_base!D11</f>
        <v>0</v>
      </c>
      <c r="Q11" s="552">
        <f>+E11-ESF_base!E11</f>
        <v>0</v>
      </c>
      <c r="R11" s="552">
        <f>+F11-ESF_base!F11</f>
        <v>0</v>
      </c>
      <c r="S11" s="552">
        <f>+G11-ESF_base!G11</f>
        <v>0</v>
      </c>
      <c r="T11" s="551">
        <f>+H11-ESF_base!H11</f>
        <v>0</v>
      </c>
      <c r="U11" s="552">
        <f>+I11-ESF_base!I11</f>
        <v>0</v>
      </c>
      <c r="V11" s="552">
        <f>+J11-ESF_base!J11</f>
        <v>0</v>
      </c>
      <c r="W11" s="552">
        <f>+K11-ESF_base!K11</f>
        <v>0</v>
      </c>
      <c r="X11" s="553">
        <f>+L11-ESF_base!L11</f>
        <v>0</v>
      </c>
    </row>
    <row r="12" spans="1:30" x14ac:dyDescent="0.3">
      <c r="A12" s="231" t="s">
        <v>83</v>
      </c>
      <c r="B12" s="434" t="str">
        <f>+IF(ESF_base!B12="","",ESF_base!B12)</f>
        <v>Actifs détenus en vue de la vente</v>
      </c>
      <c r="C12" s="551"/>
      <c r="D12" s="552"/>
      <c r="E12" s="552"/>
      <c r="F12" s="552"/>
      <c r="G12" s="552"/>
      <c r="H12" s="551"/>
      <c r="I12" s="552"/>
      <c r="J12" s="552"/>
      <c r="K12" s="552"/>
      <c r="L12" s="553"/>
      <c r="N12" s="435" t="str">
        <f>+IF(ESF_base!B12="","",ESF_base!B12)</f>
        <v>Actifs détenus en vue de la vente</v>
      </c>
      <c r="O12" s="551">
        <f>+C12-ESF_base!C12</f>
        <v>0</v>
      </c>
      <c r="P12" s="552">
        <f>+D12-ESF_base!D12</f>
        <v>0</v>
      </c>
      <c r="Q12" s="552">
        <f>+E12-ESF_base!E12</f>
        <v>0</v>
      </c>
      <c r="R12" s="552">
        <f>+F12-ESF_base!F12</f>
        <v>0</v>
      </c>
      <c r="S12" s="552">
        <f>+G12-ESF_base!G12</f>
        <v>0</v>
      </c>
      <c r="T12" s="551">
        <f>+H12-ESF_base!H12</f>
        <v>0</v>
      </c>
      <c r="U12" s="552">
        <f>+I12-ESF_base!I12</f>
        <v>0</v>
      </c>
      <c r="V12" s="552">
        <f>+J12-ESF_base!J12</f>
        <v>0</v>
      </c>
      <c r="W12" s="552">
        <f>+K12-ESF_base!K12</f>
        <v>0</v>
      </c>
      <c r="X12" s="553">
        <f>+L12-ESF_base!L12</f>
        <v>0</v>
      </c>
    </row>
    <row r="13" spans="1:30" x14ac:dyDescent="0.3">
      <c r="A13" s="231" t="s">
        <v>86</v>
      </c>
      <c r="B13" s="434" t="str">
        <f>+IF(ESF_base!B13="","",ESF_base!B13)</f>
        <v>Actif au titre des flux de trésorerie liés aux frais d'acquisition</v>
      </c>
      <c r="C13" s="551"/>
      <c r="D13" s="552"/>
      <c r="E13" s="552"/>
      <c r="F13" s="552"/>
      <c r="G13" s="552"/>
      <c r="H13" s="551"/>
      <c r="I13" s="552"/>
      <c r="J13" s="552"/>
      <c r="K13" s="552"/>
      <c r="L13" s="553"/>
      <c r="N13" s="435" t="str">
        <f>+IF(ESF_base!B13="","",ESF_base!B13)</f>
        <v>Actif au titre des flux de trésorerie liés aux frais d'acquisition</v>
      </c>
      <c r="O13" s="551">
        <f>+C13-ESF_base!C13</f>
        <v>0</v>
      </c>
      <c r="P13" s="552">
        <f>+D13-ESF_base!D13</f>
        <v>0</v>
      </c>
      <c r="Q13" s="552">
        <f>+E13-ESF_base!E13</f>
        <v>0</v>
      </c>
      <c r="R13" s="552">
        <f>+F13-ESF_base!F13</f>
        <v>0</v>
      </c>
      <c r="S13" s="552">
        <f>+G13-ESF_base!G13</f>
        <v>0</v>
      </c>
      <c r="T13" s="551">
        <f>+H13-ESF_base!H13</f>
        <v>0</v>
      </c>
      <c r="U13" s="552">
        <f>+I13-ESF_base!I13</f>
        <v>0</v>
      </c>
      <c r="V13" s="552">
        <f>+J13-ESF_base!J13</f>
        <v>0</v>
      </c>
      <c r="W13" s="552">
        <f>+K13-ESF_base!K13</f>
        <v>0</v>
      </c>
      <c r="X13" s="553">
        <f>+L13-ESF_base!L13</f>
        <v>0</v>
      </c>
    </row>
    <row r="14" spans="1:30" x14ac:dyDescent="0.3">
      <c r="A14" s="231" t="s">
        <v>89</v>
      </c>
      <c r="B14" s="434" t="str">
        <f>+IF(ESF_base!B14="","",ESF_base!B14)</f>
        <v>Investissements</v>
      </c>
      <c r="C14" s="551"/>
      <c r="D14" s="552"/>
      <c r="E14" s="552"/>
      <c r="F14" s="552"/>
      <c r="G14" s="552"/>
      <c r="H14" s="551"/>
      <c r="I14" s="552"/>
      <c r="J14" s="552"/>
      <c r="K14" s="552"/>
      <c r="L14" s="553"/>
      <c r="N14" s="435" t="str">
        <f>+IF(ESF_base!B14="","",ESF_base!B14)</f>
        <v>Investissements</v>
      </c>
      <c r="O14" s="551">
        <f>+C14-ESF_base!C14</f>
        <v>0</v>
      </c>
      <c r="P14" s="552">
        <f>+D14-ESF_base!D14</f>
        <v>0</v>
      </c>
      <c r="Q14" s="552">
        <f>+E14-ESF_base!E14</f>
        <v>0</v>
      </c>
      <c r="R14" s="552">
        <f>+F14-ESF_base!F14</f>
        <v>0</v>
      </c>
      <c r="S14" s="552">
        <f>+G14-ESF_base!G14</f>
        <v>0</v>
      </c>
      <c r="T14" s="551">
        <f>+H14-ESF_base!H14</f>
        <v>0</v>
      </c>
      <c r="U14" s="552">
        <f>+I14-ESF_base!I14</f>
        <v>0</v>
      </c>
      <c r="V14" s="552">
        <f>+J14-ESF_base!J14</f>
        <v>0</v>
      </c>
      <c r="W14" s="552">
        <f>+K14-ESF_base!K14</f>
        <v>0</v>
      </c>
      <c r="X14" s="553">
        <f>+L14-ESF_base!L14</f>
        <v>0</v>
      </c>
    </row>
    <row r="15" spans="1:30" x14ac:dyDescent="0.3">
      <c r="A15" s="231" t="s">
        <v>92</v>
      </c>
      <c r="B15" s="434" t="str">
        <f>+IF(ESF_base!B15="","",ESF_base!B15)</f>
        <v>Placements comptabilisés selon la méthode de la mise en équivalence</v>
      </c>
      <c r="C15" s="551"/>
      <c r="D15" s="552"/>
      <c r="E15" s="552"/>
      <c r="F15" s="552"/>
      <c r="G15" s="552"/>
      <c r="H15" s="551"/>
      <c r="I15" s="552"/>
      <c r="J15" s="552"/>
      <c r="K15" s="552"/>
      <c r="L15" s="553"/>
      <c r="N15" s="435" t="str">
        <f>+IF(ESF_base!B15="","",ESF_base!B15)</f>
        <v>Placements comptabilisés selon la méthode de la mise en équivalence</v>
      </c>
      <c r="O15" s="551">
        <f>+C15-ESF_base!C15</f>
        <v>0</v>
      </c>
      <c r="P15" s="552">
        <f>+D15-ESF_base!D15</f>
        <v>0</v>
      </c>
      <c r="Q15" s="552">
        <f>+E15-ESF_base!E15</f>
        <v>0</v>
      </c>
      <c r="R15" s="552">
        <f>+F15-ESF_base!F15</f>
        <v>0</v>
      </c>
      <c r="S15" s="552">
        <f>+G15-ESF_base!G15</f>
        <v>0</v>
      </c>
      <c r="T15" s="551">
        <f>+H15-ESF_base!H15</f>
        <v>0</v>
      </c>
      <c r="U15" s="552">
        <f>+I15-ESF_base!I15</f>
        <v>0</v>
      </c>
      <c r="V15" s="552">
        <f>+J15-ESF_base!J15</f>
        <v>0</v>
      </c>
      <c r="W15" s="552">
        <f>+K15-ESF_base!K15</f>
        <v>0</v>
      </c>
      <c r="X15" s="553">
        <f>+L15-ESF_base!L15</f>
        <v>0</v>
      </c>
    </row>
    <row r="16" spans="1:30" x14ac:dyDescent="0.3">
      <c r="A16" s="231" t="s">
        <v>95</v>
      </c>
      <c r="B16" s="434" t="str">
        <f>+IF(ESF_base!B16="","",ESF_base!B16)</f>
        <v>Instruments financiers dérivés - Actifs</v>
      </c>
      <c r="C16" s="551"/>
      <c r="D16" s="552"/>
      <c r="E16" s="552"/>
      <c r="F16" s="552"/>
      <c r="G16" s="552"/>
      <c r="H16" s="551"/>
      <c r="I16" s="552"/>
      <c r="J16" s="552"/>
      <c r="K16" s="552"/>
      <c r="L16" s="553"/>
      <c r="N16" s="435" t="str">
        <f>+IF(ESF_base!B16="","",ESF_base!B16)</f>
        <v>Instruments financiers dérivés - Actifs</v>
      </c>
      <c r="O16" s="551">
        <f>+C16-ESF_base!C16</f>
        <v>0</v>
      </c>
      <c r="P16" s="552">
        <f>+D16-ESF_base!D16</f>
        <v>0</v>
      </c>
      <c r="Q16" s="552">
        <f>+E16-ESF_base!E16</f>
        <v>0</v>
      </c>
      <c r="R16" s="552">
        <f>+F16-ESF_base!F16</f>
        <v>0</v>
      </c>
      <c r="S16" s="552">
        <f>+G16-ESF_base!G16</f>
        <v>0</v>
      </c>
      <c r="T16" s="551">
        <f>+H16-ESF_base!H16</f>
        <v>0</v>
      </c>
      <c r="U16" s="552">
        <f>+I16-ESF_base!I16</f>
        <v>0</v>
      </c>
      <c r="V16" s="552">
        <f>+J16-ESF_base!J16</f>
        <v>0</v>
      </c>
      <c r="W16" s="552">
        <f>+K16-ESF_base!K16</f>
        <v>0</v>
      </c>
      <c r="X16" s="553">
        <f>+L16-ESF_base!L16</f>
        <v>0</v>
      </c>
    </row>
    <row r="17" spans="1:24" x14ac:dyDescent="0.3">
      <c r="A17" s="231" t="s">
        <v>98</v>
      </c>
      <c r="B17" s="434" t="str">
        <f>+IF(ESF_base!B17="","",ESF_base!B17)</f>
        <v>Actifs au titre des contrats d'assurance (3)</v>
      </c>
      <c r="C17" s="551"/>
      <c r="D17" s="552"/>
      <c r="E17" s="552"/>
      <c r="F17" s="552"/>
      <c r="G17" s="552"/>
      <c r="H17" s="551"/>
      <c r="I17" s="552"/>
      <c r="J17" s="552"/>
      <c r="K17" s="552"/>
      <c r="L17" s="553"/>
      <c r="N17" s="435" t="str">
        <f>+IF(ESF_base!B17="","",ESF_base!B17)</f>
        <v>Actifs au titre des contrats d'assurance (3)</v>
      </c>
      <c r="O17" s="551">
        <f>+C17-ESF_base!C17</f>
        <v>0</v>
      </c>
      <c r="P17" s="552">
        <f>+D17-ESF_base!D17</f>
        <v>0</v>
      </c>
      <c r="Q17" s="552">
        <f>+E17-ESF_base!E17</f>
        <v>0</v>
      </c>
      <c r="R17" s="552">
        <f>+F17-ESF_base!F17</f>
        <v>0</v>
      </c>
      <c r="S17" s="552">
        <f>+G17-ESF_base!G17</f>
        <v>0</v>
      </c>
      <c r="T17" s="551">
        <f>+H17-ESF_base!H17</f>
        <v>0</v>
      </c>
      <c r="U17" s="552">
        <f>+I17-ESF_base!I17</f>
        <v>0</v>
      </c>
      <c r="V17" s="552">
        <f>+J17-ESF_base!J17</f>
        <v>0</v>
      </c>
      <c r="W17" s="552">
        <f>+K17-ESF_base!K17</f>
        <v>0</v>
      </c>
      <c r="X17" s="553">
        <f>+L17-ESF_base!L17</f>
        <v>0</v>
      </c>
    </row>
    <row r="18" spans="1:24" x14ac:dyDescent="0.3">
      <c r="A18" s="231" t="s">
        <v>101</v>
      </c>
      <c r="B18" s="434" t="str">
        <f>+IF(ESF_base!B18="","",ESF_base!B18)</f>
        <v>Actifs au titre des traités de réassurance détenus (3)</v>
      </c>
      <c r="C18" s="551"/>
      <c r="D18" s="552"/>
      <c r="E18" s="552"/>
      <c r="F18" s="552"/>
      <c r="G18" s="552"/>
      <c r="H18" s="551"/>
      <c r="I18" s="552"/>
      <c r="J18" s="552"/>
      <c r="K18" s="552"/>
      <c r="L18" s="553"/>
      <c r="N18" s="435" t="str">
        <f>+IF(ESF_base!B18="","",ESF_base!B18)</f>
        <v>Actifs au titre des traités de réassurance détenus (3)</v>
      </c>
      <c r="O18" s="551">
        <f>+C18-ESF_base!C18</f>
        <v>0</v>
      </c>
      <c r="P18" s="552">
        <f>+D18-ESF_base!D18</f>
        <v>0</v>
      </c>
      <c r="Q18" s="552">
        <f>+E18-ESF_base!E18</f>
        <v>0</v>
      </c>
      <c r="R18" s="552">
        <f>+F18-ESF_base!F18</f>
        <v>0</v>
      </c>
      <c r="S18" s="552">
        <f>+G18-ESF_base!G18</f>
        <v>0</v>
      </c>
      <c r="T18" s="551">
        <f>+H18-ESF_base!H18</f>
        <v>0</v>
      </c>
      <c r="U18" s="552">
        <f>+I18-ESF_base!I18</f>
        <v>0</v>
      </c>
      <c r="V18" s="552">
        <f>+J18-ESF_base!J18</f>
        <v>0</v>
      </c>
      <c r="W18" s="552">
        <f>+K18-ESF_base!K18</f>
        <v>0</v>
      </c>
      <c r="X18" s="553">
        <f>+L18-ESF_base!L18</f>
        <v>0</v>
      </c>
    </row>
    <row r="19" spans="1:24" x14ac:dyDescent="0.3">
      <c r="A19" s="231" t="s">
        <v>104</v>
      </c>
      <c r="B19" s="434" t="str">
        <f>+IF(ESF_base!B19="","",ESF_base!B19)</f>
        <v>Immeubles de placement</v>
      </c>
      <c r="C19" s="551"/>
      <c r="D19" s="552"/>
      <c r="E19" s="552"/>
      <c r="F19" s="552"/>
      <c r="G19" s="552"/>
      <c r="H19" s="551"/>
      <c r="I19" s="552"/>
      <c r="J19" s="552"/>
      <c r="K19" s="552"/>
      <c r="L19" s="553"/>
      <c r="N19" s="435" t="str">
        <f>+IF(ESF_base!B19="","",ESF_base!B19)</f>
        <v>Immeubles de placement</v>
      </c>
      <c r="O19" s="551">
        <f>+C19-ESF_base!C19</f>
        <v>0</v>
      </c>
      <c r="P19" s="552">
        <f>+D19-ESF_base!D19</f>
        <v>0</v>
      </c>
      <c r="Q19" s="552">
        <f>+E19-ESF_base!E19</f>
        <v>0</v>
      </c>
      <c r="R19" s="552">
        <f>+F19-ESF_base!F19</f>
        <v>0</v>
      </c>
      <c r="S19" s="552">
        <f>+G19-ESF_base!G19</f>
        <v>0</v>
      </c>
      <c r="T19" s="551">
        <f>+H19-ESF_base!H19</f>
        <v>0</v>
      </c>
      <c r="U19" s="552">
        <f>+I19-ESF_base!I19</f>
        <v>0</v>
      </c>
      <c r="V19" s="552">
        <f>+J19-ESF_base!J19</f>
        <v>0</v>
      </c>
      <c r="W19" s="552">
        <f>+K19-ESF_base!K19</f>
        <v>0</v>
      </c>
      <c r="X19" s="553">
        <f>+L19-ESF_base!L19</f>
        <v>0</v>
      </c>
    </row>
    <row r="20" spans="1:24" x14ac:dyDescent="0.3">
      <c r="A20" s="231" t="s">
        <v>107</v>
      </c>
      <c r="B20" s="434" t="str">
        <f>+IF(ESF_base!B20="","",ESF_base!B20)</f>
        <v>Immobilisations corporelles</v>
      </c>
      <c r="C20" s="551"/>
      <c r="D20" s="552"/>
      <c r="E20" s="552"/>
      <c r="F20" s="552"/>
      <c r="G20" s="552"/>
      <c r="H20" s="551"/>
      <c r="I20" s="552"/>
      <c r="J20" s="552"/>
      <c r="K20" s="552"/>
      <c r="L20" s="553"/>
      <c r="N20" s="435" t="str">
        <f>+IF(ESF_base!B20="","",ESF_base!B20)</f>
        <v>Immobilisations corporelles</v>
      </c>
      <c r="O20" s="551">
        <f>+C20-ESF_base!C20</f>
        <v>0</v>
      </c>
      <c r="P20" s="552">
        <f>+D20-ESF_base!D20</f>
        <v>0</v>
      </c>
      <c r="Q20" s="552">
        <f>+E20-ESF_base!E20</f>
        <v>0</v>
      </c>
      <c r="R20" s="552">
        <f>+F20-ESF_base!F20</f>
        <v>0</v>
      </c>
      <c r="S20" s="552">
        <f>+G20-ESF_base!G20</f>
        <v>0</v>
      </c>
      <c r="T20" s="551">
        <f>+H20-ESF_base!H20</f>
        <v>0</v>
      </c>
      <c r="U20" s="552">
        <f>+I20-ESF_base!I20</f>
        <v>0</v>
      </c>
      <c r="V20" s="552">
        <f>+J20-ESF_base!J20</f>
        <v>0</v>
      </c>
      <c r="W20" s="552">
        <f>+K20-ESF_base!K20</f>
        <v>0</v>
      </c>
      <c r="X20" s="553">
        <f>+L20-ESF_base!L20</f>
        <v>0</v>
      </c>
    </row>
    <row r="21" spans="1:24" x14ac:dyDescent="0.3">
      <c r="A21" s="231" t="s">
        <v>110</v>
      </c>
      <c r="B21" s="434" t="str">
        <f>+IF(ESF_base!B21="","",ESF_base!B21)</f>
        <v>Immobilisations incorporelles</v>
      </c>
      <c r="C21" s="551"/>
      <c r="D21" s="552"/>
      <c r="E21" s="552"/>
      <c r="F21" s="552"/>
      <c r="G21" s="552"/>
      <c r="H21" s="551"/>
      <c r="I21" s="552"/>
      <c r="J21" s="552"/>
      <c r="K21" s="552"/>
      <c r="L21" s="553"/>
      <c r="N21" s="435" t="str">
        <f>+IF(ESF_base!B21="","",ESF_base!B21)</f>
        <v>Immobilisations incorporelles</v>
      </c>
      <c r="O21" s="551">
        <f>+C21-ESF_base!C21</f>
        <v>0</v>
      </c>
      <c r="P21" s="552">
        <f>+D21-ESF_base!D21</f>
        <v>0</v>
      </c>
      <c r="Q21" s="552">
        <f>+E21-ESF_base!E21</f>
        <v>0</v>
      </c>
      <c r="R21" s="552">
        <f>+F21-ESF_base!F21</f>
        <v>0</v>
      </c>
      <c r="S21" s="552">
        <f>+G21-ESF_base!G21</f>
        <v>0</v>
      </c>
      <c r="T21" s="551">
        <f>+H21-ESF_base!H21</f>
        <v>0</v>
      </c>
      <c r="U21" s="552">
        <f>+I21-ESF_base!I21</f>
        <v>0</v>
      </c>
      <c r="V21" s="552">
        <f>+J21-ESF_base!J21</f>
        <v>0</v>
      </c>
      <c r="W21" s="552">
        <f>+K21-ESF_base!K21</f>
        <v>0</v>
      </c>
      <c r="X21" s="553">
        <f>+L21-ESF_base!L21</f>
        <v>0</v>
      </c>
    </row>
    <row r="22" spans="1:24" x14ac:dyDescent="0.3">
      <c r="A22" s="231" t="s">
        <v>113</v>
      </c>
      <c r="B22" s="434" t="str">
        <f>+IF(ESF_base!B22="","",ESF_base!B22)</f>
        <v>Écart d'acquisition</v>
      </c>
      <c r="C22" s="551"/>
      <c r="D22" s="552"/>
      <c r="E22" s="552"/>
      <c r="F22" s="552"/>
      <c r="G22" s="552"/>
      <c r="H22" s="551"/>
      <c r="I22" s="552"/>
      <c r="J22" s="552"/>
      <c r="K22" s="552"/>
      <c r="L22" s="553"/>
      <c r="N22" s="435" t="str">
        <f>+IF(ESF_base!B22="","",ESF_base!B22)</f>
        <v>Écart d'acquisition</v>
      </c>
      <c r="O22" s="551">
        <f>+C22-ESF_base!C22</f>
        <v>0</v>
      </c>
      <c r="P22" s="552">
        <f>+D22-ESF_base!D22</f>
        <v>0</v>
      </c>
      <c r="Q22" s="552">
        <f>+E22-ESF_base!E22</f>
        <v>0</v>
      </c>
      <c r="R22" s="552">
        <f>+F22-ESF_base!F22</f>
        <v>0</v>
      </c>
      <c r="S22" s="552">
        <f>+G22-ESF_base!G22</f>
        <v>0</v>
      </c>
      <c r="T22" s="551">
        <f>+H22-ESF_base!H22</f>
        <v>0</v>
      </c>
      <c r="U22" s="552">
        <f>+I22-ESF_base!I22</f>
        <v>0</v>
      </c>
      <c r="V22" s="552">
        <f>+J22-ESF_base!J22</f>
        <v>0</v>
      </c>
      <c r="W22" s="552">
        <f>+K22-ESF_base!K22</f>
        <v>0</v>
      </c>
      <c r="X22" s="553">
        <f>+L22-ESF_base!L22</f>
        <v>0</v>
      </c>
    </row>
    <row r="23" spans="1:24" x14ac:dyDescent="0.3">
      <c r="A23" s="231" t="s">
        <v>116</v>
      </c>
      <c r="B23" s="434" t="str">
        <f>+IF(ESF_base!B23="","",ESF_base!B23)</f>
        <v>Actifs des régimes de retraite à prestations définies</v>
      </c>
      <c r="C23" s="551"/>
      <c r="D23" s="552"/>
      <c r="E23" s="552"/>
      <c r="F23" s="552"/>
      <c r="G23" s="552"/>
      <c r="H23" s="551"/>
      <c r="I23" s="552"/>
      <c r="J23" s="552"/>
      <c r="K23" s="552"/>
      <c r="L23" s="553"/>
      <c r="N23" s="435" t="str">
        <f>+IF(ESF_base!B23="","",ESF_base!B23)</f>
        <v>Actifs des régimes de retraite à prestations définies</v>
      </c>
      <c r="O23" s="551">
        <f>+C23-ESF_base!C23</f>
        <v>0</v>
      </c>
      <c r="P23" s="552">
        <f>+D23-ESF_base!D23</f>
        <v>0</v>
      </c>
      <c r="Q23" s="552">
        <f>+E23-ESF_base!E23</f>
        <v>0</v>
      </c>
      <c r="R23" s="552">
        <f>+F23-ESF_base!F23</f>
        <v>0</v>
      </c>
      <c r="S23" s="552">
        <f>+G23-ESF_base!G23</f>
        <v>0</v>
      </c>
      <c r="T23" s="551">
        <f>+H23-ESF_base!H23</f>
        <v>0</v>
      </c>
      <c r="U23" s="552">
        <f>+I23-ESF_base!I23</f>
        <v>0</v>
      </c>
      <c r="V23" s="552">
        <f>+J23-ESF_base!J23</f>
        <v>0</v>
      </c>
      <c r="W23" s="552">
        <f>+K23-ESF_base!K23</f>
        <v>0</v>
      </c>
      <c r="X23" s="553">
        <f>+L23-ESF_base!L23</f>
        <v>0</v>
      </c>
    </row>
    <row r="24" spans="1:24" x14ac:dyDescent="0.3">
      <c r="A24" s="231" t="s">
        <v>119</v>
      </c>
      <c r="B24" s="434" t="str">
        <f>+IF(ESF_base!B24="","",ESF_base!B24)</f>
        <v>Actif net des fonds distincts</v>
      </c>
      <c r="C24" s="551"/>
      <c r="D24" s="552"/>
      <c r="E24" s="552"/>
      <c r="F24" s="552"/>
      <c r="G24" s="552"/>
      <c r="H24" s="551"/>
      <c r="I24" s="552"/>
      <c r="J24" s="552"/>
      <c r="K24" s="552"/>
      <c r="L24" s="553"/>
      <c r="N24" s="435" t="str">
        <f>+IF(ESF_base!B24="","",ESF_base!B24)</f>
        <v>Actif net des fonds distincts</v>
      </c>
      <c r="O24" s="551">
        <f>+C24-ESF_base!C24</f>
        <v>0</v>
      </c>
      <c r="P24" s="552">
        <f>+D24-ESF_base!D24</f>
        <v>0</v>
      </c>
      <c r="Q24" s="552">
        <f>+E24-ESF_base!E24</f>
        <v>0</v>
      </c>
      <c r="R24" s="552">
        <f>+F24-ESF_base!F24</f>
        <v>0</v>
      </c>
      <c r="S24" s="552">
        <f>+G24-ESF_base!G24</f>
        <v>0</v>
      </c>
      <c r="T24" s="551">
        <f>+H24-ESF_base!H24</f>
        <v>0</v>
      </c>
      <c r="U24" s="552">
        <f>+I24-ESF_base!I24</f>
        <v>0</v>
      </c>
      <c r="V24" s="552">
        <f>+J24-ESF_base!J24</f>
        <v>0</v>
      </c>
      <c r="W24" s="552">
        <f>+K24-ESF_base!K24</f>
        <v>0</v>
      </c>
      <c r="X24" s="553">
        <f>+L24-ESF_base!L24</f>
        <v>0</v>
      </c>
    </row>
    <row r="25" spans="1:24" x14ac:dyDescent="0.3">
      <c r="A25" s="231" t="s">
        <v>122</v>
      </c>
      <c r="B25" s="434" t="str">
        <f>+IF(ESF_base!B25="","",ESF_base!B25)</f>
        <v>Actifs d'impôt différé</v>
      </c>
      <c r="C25" s="551"/>
      <c r="D25" s="552"/>
      <c r="E25" s="552"/>
      <c r="F25" s="552"/>
      <c r="G25" s="552"/>
      <c r="H25" s="551"/>
      <c r="I25" s="552"/>
      <c r="J25" s="552"/>
      <c r="K25" s="552"/>
      <c r="L25" s="553"/>
      <c r="N25" s="435" t="str">
        <f>+IF(ESF_base!B25="","",ESF_base!B25)</f>
        <v>Actifs d'impôt différé</v>
      </c>
      <c r="O25" s="551">
        <f>+C25-ESF_base!C25</f>
        <v>0</v>
      </c>
      <c r="P25" s="552">
        <f>+D25-ESF_base!D25</f>
        <v>0</v>
      </c>
      <c r="Q25" s="552">
        <f>+E25-ESF_base!E25</f>
        <v>0</v>
      </c>
      <c r="R25" s="552">
        <f>+F25-ESF_base!F25</f>
        <v>0</v>
      </c>
      <c r="S25" s="552">
        <f>+G25-ESF_base!G25</f>
        <v>0</v>
      </c>
      <c r="T25" s="551">
        <f>+H25-ESF_base!H25</f>
        <v>0</v>
      </c>
      <c r="U25" s="552">
        <f>+I25-ESF_base!I25</f>
        <v>0</v>
      </c>
      <c r="V25" s="552">
        <f>+J25-ESF_base!J25</f>
        <v>0</v>
      </c>
      <c r="W25" s="552">
        <f>+K25-ESF_base!K25</f>
        <v>0</v>
      </c>
      <c r="X25" s="553">
        <f>+L25-ESF_base!L25</f>
        <v>0</v>
      </c>
    </row>
    <row r="26" spans="1:24" ht="15" thickBot="1" x14ac:dyDescent="0.35">
      <c r="A26" s="231" t="s">
        <v>125</v>
      </c>
      <c r="B26" s="438" t="str">
        <f>+IF(ESF_base!B26="","",ESF_base!B26)</f>
        <v>Autres éléments d'actif</v>
      </c>
      <c r="C26" s="551"/>
      <c r="D26" s="552"/>
      <c r="E26" s="552"/>
      <c r="F26" s="552"/>
      <c r="G26" s="552"/>
      <c r="H26" s="551"/>
      <c r="I26" s="552"/>
      <c r="J26" s="552"/>
      <c r="K26" s="552"/>
      <c r="L26" s="553"/>
      <c r="N26" s="439" t="str">
        <f>+IF(ESF_base!B26="","",ESF_base!B26)</f>
        <v>Autres éléments d'actif</v>
      </c>
      <c r="O26" s="551">
        <f>+C26-ESF_base!C26</f>
        <v>0</v>
      </c>
      <c r="P26" s="552">
        <f>+D26-ESF_base!D26</f>
        <v>0</v>
      </c>
      <c r="Q26" s="552">
        <f>+E26-ESF_base!E26</f>
        <v>0</v>
      </c>
      <c r="R26" s="552">
        <f>+F26-ESF_base!F26</f>
        <v>0</v>
      </c>
      <c r="S26" s="552">
        <f>+G26-ESF_base!G26</f>
        <v>0</v>
      </c>
      <c r="T26" s="551">
        <f>+H26-ESF_base!H26</f>
        <v>0</v>
      </c>
      <c r="U26" s="552">
        <f>+I26-ESF_base!I26</f>
        <v>0</v>
      </c>
      <c r="V26" s="552">
        <f>+J26-ESF_base!J26</f>
        <v>0</v>
      </c>
      <c r="W26" s="552">
        <f>+K26-ESF_base!K26</f>
        <v>0</v>
      </c>
      <c r="X26" s="553">
        <f>+L26-ESF_base!L26</f>
        <v>0</v>
      </c>
    </row>
    <row r="27" spans="1:24" ht="15" thickBot="1" x14ac:dyDescent="0.35">
      <c r="A27" s="54" t="s">
        <v>128</v>
      </c>
      <c r="B27" s="232" t="str">
        <f>+IF(ESF_base!B27="","",ESF_base!B27)</f>
        <v>TOTAL DE L'ACTIF</v>
      </c>
      <c r="C27" s="554">
        <f t="shared" ref="C27:L27" si="2">SUM(C9:C26)</f>
        <v>0</v>
      </c>
      <c r="D27" s="555">
        <f t="shared" si="2"/>
        <v>0</v>
      </c>
      <c r="E27" s="555">
        <f t="shared" si="2"/>
        <v>0</v>
      </c>
      <c r="F27" s="555">
        <f t="shared" si="2"/>
        <v>0</v>
      </c>
      <c r="G27" s="555">
        <f t="shared" si="2"/>
        <v>0</v>
      </c>
      <c r="H27" s="554">
        <f t="shared" si="2"/>
        <v>0</v>
      </c>
      <c r="I27" s="555">
        <f t="shared" si="2"/>
        <v>0</v>
      </c>
      <c r="J27" s="555">
        <f t="shared" si="2"/>
        <v>0</v>
      </c>
      <c r="K27" s="555">
        <f t="shared" si="2"/>
        <v>0</v>
      </c>
      <c r="L27" s="556">
        <f t="shared" si="2"/>
        <v>0</v>
      </c>
      <c r="N27" s="281" t="str">
        <f>+IF(ESF_base!B27="","",ESF_base!B27)</f>
        <v>TOTAL DE L'ACTIF</v>
      </c>
      <c r="O27" s="554">
        <f>+C27-ESF_base!C27</f>
        <v>0</v>
      </c>
      <c r="P27" s="555">
        <f>+D27-ESF_base!D27</f>
        <v>0</v>
      </c>
      <c r="Q27" s="555">
        <f>+E27-ESF_base!E27</f>
        <v>0</v>
      </c>
      <c r="R27" s="555">
        <f>+F27-ESF_base!F27</f>
        <v>0</v>
      </c>
      <c r="S27" s="555">
        <f>+G27-ESF_base!G27</f>
        <v>0</v>
      </c>
      <c r="T27" s="554">
        <f>+H27-ESF_base!H27</f>
        <v>0</v>
      </c>
      <c r="U27" s="555">
        <f>+I27-ESF_base!I27</f>
        <v>0</v>
      </c>
      <c r="V27" s="555">
        <f>+J27-ESF_base!J27</f>
        <v>0</v>
      </c>
      <c r="W27" s="555">
        <f>+K27-ESF_base!K27</f>
        <v>0</v>
      </c>
      <c r="X27" s="556">
        <f>+L27-ESF_base!L27</f>
        <v>0</v>
      </c>
    </row>
    <row r="28" spans="1:24" x14ac:dyDescent="0.3">
      <c r="A28" s="1"/>
      <c r="B28" s="48" t="str">
        <f>+IF(ESF_base!B28="","",ESF_base!B28)</f>
        <v>PASSIF :</v>
      </c>
      <c r="C28" s="60"/>
      <c r="D28" s="60"/>
      <c r="E28" s="60"/>
      <c r="F28" s="60"/>
      <c r="G28" s="60"/>
      <c r="H28" s="60"/>
      <c r="I28" s="60"/>
      <c r="J28" s="60"/>
      <c r="K28" s="60"/>
      <c r="L28" s="61"/>
      <c r="N28" s="278" t="str">
        <f>+IF(ESF_base!B28="","",ESF_base!B28)</f>
        <v>PASSIF :</v>
      </c>
      <c r="O28" s="60"/>
      <c r="P28" s="60"/>
      <c r="Q28" s="60"/>
      <c r="R28" s="60"/>
      <c r="S28" s="60"/>
      <c r="T28" s="60"/>
      <c r="U28" s="60"/>
      <c r="V28" s="60"/>
      <c r="W28" s="60"/>
      <c r="X28" s="61"/>
    </row>
    <row r="29" spans="1:24" x14ac:dyDescent="0.3">
      <c r="A29" s="231" t="s">
        <v>133</v>
      </c>
      <c r="B29" s="430" t="str">
        <f>+IF(ESF_base!B29="","",ESF_base!B29)</f>
        <v>Provisions, charges à payer et autres éléments de passif</v>
      </c>
      <c r="C29" s="548"/>
      <c r="D29" s="549"/>
      <c r="E29" s="549"/>
      <c r="F29" s="549"/>
      <c r="G29" s="549"/>
      <c r="H29" s="548"/>
      <c r="I29" s="549"/>
      <c r="J29" s="549"/>
      <c r="K29" s="549"/>
      <c r="L29" s="550"/>
      <c r="N29" s="431" t="str">
        <f>+IF(ESF_base!B29="","",ESF_base!B29)</f>
        <v>Provisions, charges à payer et autres éléments de passif</v>
      </c>
      <c r="O29" s="548">
        <f>+C29-ESF_base!C29</f>
        <v>0</v>
      </c>
      <c r="P29" s="549">
        <f>+D29-ESF_base!D29</f>
        <v>0</v>
      </c>
      <c r="Q29" s="549">
        <f>+E29-ESF_base!E29</f>
        <v>0</v>
      </c>
      <c r="R29" s="549">
        <f>+F29-ESF_base!F29</f>
        <v>0</v>
      </c>
      <c r="S29" s="549">
        <f>+G29-ESF_base!G29</f>
        <v>0</v>
      </c>
      <c r="T29" s="548">
        <f>+H29-ESF_base!H29</f>
        <v>0</v>
      </c>
      <c r="U29" s="549">
        <f>+I29-ESF_base!I29</f>
        <v>0</v>
      </c>
      <c r="V29" s="549">
        <f>+J29-ESF_base!J29</f>
        <v>0</v>
      </c>
      <c r="W29" s="549">
        <f>+K29-ESF_base!K29</f>
        <v>0</v>
      </c>
      <c r="X29" s="550">
        <f>+L29-ESF_base!L29</f>
        <v>0</v>
      </c>
    </row>
    <row r="30" spans="1:24" x14ac:dyDescent="0.3">
      <c r="A30" s="231" t="s">
        <v>136</v>
      </c>
      <c r="B30" s="434" t="str">
        <f>+IF(ESF_base!B30="","",ESF_base!B30)</f>
        <v>Passifs détenus en vue de la vente</v>
      </c>
      <c r="C30" s="551"/>
      <c r="D30" s="552"/>
      <c r="E30" s="552"/>
      <c r="F30" s="552"/>
      <c r="G30" s="552"/>
      <c r="H30" s="551"/>
      <c r="I30" s="552"/>
      <c r="J30" s="552"/>
      <c r="K30" s="552"/>
      <c r="L30" s="553"/>
      <c r="N30" s="435" t="str">
        <f>+IF(ESF_base!B30="","",ESF_base!B30)</f>
        <v>Passifs détenus en vue de la vente</v>
      </c>
      <c r="O30" s="551">
        <f>+C30-ESF_base!C30</f>
        <v>0</v>
      </c>
      <c r="P30" s="552">
        <f>+D30-ESF_base!D30</f>
        <v>0</v>
      </c>
      <c r="Q30" s="552">
        <f>+E30-ESF_base!E30</f>
        <v>0</v>
      </c>
      <c r="R30" s="552">
        <f>+F30-ESF_base!F30</f>
        <v>0</v>
      </c>
      <c r="S30" s="552">
        <f>+G30-ESF_base!G30</f>
        <v>0</v>
      </c>
      <c r="T30" s="551">
        <f>+H30-ESF_base!H30</f>
        <v>0</v>
      </c>
      <c r="U30" s="552">
        <f>+I30-ESF_base!I30</f>
        <v>0</v>
      </c>
      <c r="V30" s="552">
        <f>+J30-ESF_base!J30</f>
        <v>0</v>
      </c>
      <c r="W30" s="552">
        <f>+K30-ESF_base!K30</f>
        <v>0</v>
      </c>
      <c r="X30" s="553">
        <f>+L30-ESF_base!L30</f>
        <v>0</v>
      </c>
    </row>
    <row r="31" spans="1:24" x14ac:dyDescent="0.3">
      <c r="A31" s="231" t="s">
        <v>139</v>
      </c>
      <c r="B31" s="434" t="str">
        <f>+IF(ESF_base!B31="","",ESF_base!B31)</f>
        <v>Passifs d'impôt exigible</v>
      </c>
      <c r="C31" s="551"/>
      <c r="D31" s="552"/>
      <c r="E31" s="552"/>
      <c r="F31" s="552"/>
      <c r="G31" s="552"/>
      <c r="H31" s="551"/>
      <c r="I31" s="552"/>
      <c r="J31" s="552"/>
      <c r="K31" s="552"/>
      <c r="L31" s="553"/>
      <c r="N31" s="435" t="str">
        <f>+IF(ESF_base!B31="","",ESF_base!B31)</f>
        <v>Passifs d'impôt exigible</v>
      </c>
      <c r="O31" s="551">
        <f>+C31-ESF_base!C31</f>
        <v>0</v>
      </c>
      <c r="P31" s="552">
        <f>+D31-ESF_base!D31</f>
        <v>0</v>
      </c>
      <c r="Q31" s="552">
        <f>+E31-ESF_base!E31</f>
        <v>0</v>
      </c>
      <c r="R31" s="552">
        <f>+F31-ESF_base!F31</f>
        <v>0</v>
      </c>
      <c r="S31" s="552">
        <f>+G31-ESF_base!G31</f>
        <v>0</v>
      </c>
      <c r="T31" s="551">
        <f>+H31-ESF_base!H31</f>
        <v>0</v>
      </c>
      <c r="U31" s="552">
        <f>+I31-ESF_base!I31</f>
        <v>0</v>
      </c>
      <c r="V31" s="552">
        <f>+J31-ESF_base!J31</f>
        <v>0</v>
      </c>
      <c r="W31" s="552">
        <f>+K31-ESF_base!K31</f>
        <v>0</v>
      </c>
      <c r="X31" s="553">
        <f>+L31-ESF_base!L31</f>
        <v>0</v>
      </c>
    </row>
    <row r="32" spans="1:24" x14ac:dyDescent="0.3">
      <c r="A32" s="231" t="s">
        <v>142</v>
      </c>
      <c r="B32" s="434" t="str">
        <f>+IF(ESF_base!B32="","",ESF_base!B32)</f>
        <v>Charges sur les prêts hypothécaires et autres charges immobilières</v>
      </c>
      <c r="C32" s="551"/>
      <c r="D32" s="552"/>
      <c r="E32" s="552"/>
      <c r="F32" s="552"/>
      <c r="G32" s="552"/>
      <c r="H32" s="551"/>
      <c r="I32" s="552"/>
      <c r="J32" s="552"/>
      <c r="K32" s="552"/>
      <c r="L32" s="553"/>
      <c r="N32" s="435" t="str">
        <f>+IF(ESF_base!B32="","",ESF_base!B32)</f>
        <v>Charges sur les prêts hypothécaires et autres charges immobilières</v>
      </c>
      <c r="O32" s="551">
        <f>+C32-ESF_base!C32</f>
        <v>0</v>
      </c>
      <c r="P32" s="552">
        <f>+D32-ESF_base!D32</f>
        <v>0</v>
      </c>
      <c r="Q32" s="552">
        <f>+E32-ESF_base!E32</f>
        <v>0</v>
      </c>
      <c r="R32" s="552">
        <f>+F32-ESF_base!F32</f>
        <v>0</v>
      </c>
      <c r="S32" s="552">
        <f>+G32-ESF_base!G32</f>
        <v>0</v>
      </c>
      <c r="T32" s="551">
        <f>+H32-ESF_base!H32</f>
        <v>0</v>
      </c>
      <c r="U32" s="552">
        <f>+I32-ESF_base!I32</f>
        <v>0</v>
      </c>
      <c r="V32" s="552">
        <f>+J32-ESF_base!J32</f>
        <v>0</v>
      </c>
      <c r="W32" s="552">
        <f>+K32-ESF_base!K32</f>
        <v>0</v>
      </c>
      <c r="X32" s="553">
        <f>+L32-ESF_base!L32</f>
        <v>0</v>
      </c>
    </row>
    <row r="33" spans="1:24" x14ac:dyDescent="0.3">
      <c r="A33" s="231" t="s">
        <v>145</v>
      </c>
      <c r="B33" s="434" t="str">
        <f>+IF(ESF_base!B33="","",ESF_base!B33)</f>
        <v>Instruments financiers dérivés - Passifs</v>
      </c>
      <c r="C33" s="557"/>
      <c r="D33" s="558"/>
      <c r="E33" s="558"/>
      <c r="F33" s="558"/>
      <c r="G33" s="558"/>
      <c r="H33" s="557"/>
      <c r="I33" s="558"/>
      <c r="J33" s="558"/>
      <c r="K33" s="558"/>
      <c r="L33" s="559"/>
      <c r="N33" s="435" t="str">
        <f>+IF(ESF_base!B33="","",ESF_base!B33)</f>
        <v>Instruments financiers dérivés - Passifs</v>
      </c>
      <c r="O33" s="557">
        <f>+C33-ESF_base!C33</f>
        <v>0</v>
      </c>
      <c r="P33" s="558">
        <f>+D33-ESF_base!D33</f>
        <v>0</v>
      </c>
      <c r="Q33" s="558">
        <f>+E33-ESF_base!E33</f>
        <v>0</v>
      </c>
      <c r="R33" s="558">
        <f>+F33-ESF_base!F33</f>
        <v>0</v>
      </c>
      <c r="S33" s="558">
        <f>+G33-ESF_base!G33</f>
        <v>0</v>
      </c>
      <c r="T33" s="557">
        <f>+H33-ESF_base!H33</f>
        <v>0</v>
      </c>
      <c r="U33" s="558">
        <f>+I33-ESF_base!I33</f>
        <v>0</v>
      </c>
      <c r="V33" s="558">
        <f>+J33-ESF_base!J33</f>
        <v>0</v>
      </c>
      <c r="W33" s="558">
        <f>+K33-ESF_base!K33</f>
        <v>0</v>
      </c>
      <c r="X33" s="559">
        <f>+L33-ESF_base!L33</f>
        <v>0</v>
      </c>
    </row>
    <row r="34" spans="1:24" x14ac:dyDescent="0.3">
      <c r="A34" s="101"/>
      <c r="B34" s="442" t="str">
        <f>+IF(ESF_base!B34="","",ESF_base!B34)</f>
        <v>Passifs au titre des contrats d'assurance :</v>
      </c>
      <c r="C34" s="765"/>
      <c r="D34" s="765"/>
      <c r="E34" s="765"/>
      <c r="F34" s="765"/>
      <c r="G34" s="765"/>
      <c r="H34" s="765"/>
      <c r="I34" s="765"/>
      <c r="J34" s="765"/>
      <c r="K34" s="765"/>
      <c r="L34" s="766"/>
      <c r="N34" s="443" t="str">
        <f>+IF(ESF_base!B34="","",ESF_base!B34)</f>
        <v>Passifs au titre des contrats d'assurance :</v>
      </c>
      <c r="O34" s="765"/>
      <c r="P34" s="765"/>
      <c r="Q34" s="765"/>
      <c r="R34" s="765"/>
      <c r="S34" s="765"/>
      <c r="T34" s="765"/>
      <c r="U34" s="765"/>
      <c r="V34" s="765"/>
      <c r="W34" s="765"/>
      <c r="X34" s="766"/>
    </row>
    <row r="35" spans="1:24" x14ac:dyDescent="0.3">
      <c r="A35" s="231" t="s">
        <v>150</v>
      </c>
      <c r="B35" s="430" t="str">
        <f>+IF(ESF_base!B35="","",ESF_base!B35)</f>
        <v xml:space="preserve">     Passifs au titre des contrats d'assurance - excluant les fonds distincts (3)</v>
      </c>
      <c r="C35" s="548"/>
      <c r="D35" s="549"/>
      <c r="E35" s="549"/>
      <c r="F35" s="549"/>
      <c r="G35" s="549"/>
      <c r="H35" s="548"/>
      <c r="I35" s="549"/>
      <c r="J35" s="549"/>
      <c r="K35" s="549"/>
      <c r="L35" s="550"/>
      <c r="N35" s="431" t="str">
        <f>+IF(ESF_base!B35="","",ESF_base!B35)</f>
        <v xml:space="preserve">     Passifs au titre des contrats d'assurance - excluant les fonds distincts (3)</v>
      </c>
      <c r="O35" s="548">
        <f>+C35-ESF_base!C35</f>
        <v>0</v>
      </c>
      <c r="P35" s="549">
        <f>+D35-ESF_base!D35</f>
        <v>0</v>
      </c>
      <c r="Q35" s="549">
        <f>+E35-ESF_base!E35</f>
        <v>0</v>
      </c>
      <c r="R35" s="549">
        <f>+F35-ESF_base!F35</f>
        <v>0</v>
      </c>
      <c r="S35" s="549">
        <f>+G35-ESF_base!G35</f>
        <v>0</v>
      </c>
      <c r="T35" s="548">
        <f>+H35-ESF_base!H35</f>
        <v>0</v>
      </c>
      <c r="U35" s="549">
        <f>+I35-ESF_base!I35</f>
        <v>0</v>
      </c>
      <c r="V35" s="549">
        <f>+J35-ESF_base!J35</f>
        <v>0</v>
      </c>
      <c r="W35" s="549">
        <f>+K35-ESF_base!K35</f>
        <v>0</v>
      </c>
      <c r="X35" s="550">
        <f>+L35-ESF_base!L35</f>
        <v>0</v>
      </c>
    </row>
    <row r="36" spans="1:24" x14ac:dyDescent="0.3">
      <c r="A36" s="231" t="s">
        <v>153</v>
      </c>
      <c r="B36" s="434" t="str">
        <f>+IF(ESF_base!B36="","",ESF_base!B36)</f>
        <v xml:space="preserve">     Passifs au titre des contrats d'assurance - Garanties de fonds distincts (3)</v>
      </c>
      <c r="C36" s="551"/>
      <c r="D36" s="552"/>
      <c r="E36" s="552"/>
      <c r="F36" s="552"/>
      <c r="G36" s="552"/>
      <c r="H36" s="551"/>
      <c r="I36" s="552"/>
      <c r="J36" s="552"/>
      <c r="K36" s="552"/>
      <c r="L36" s="553"/>
      <c r="N36" s="435" t="str">
        <f>+IF(ESF_base!B36="","",ESF_base!B36)</f>
        <v xml:space="preserve">     Passifs au titre des contrats d'assurance - Garanties de fonds distincts (3)</v>
      </c>
      <c r="O36" s="551">
        <f>+C36-ESF_base!C36</f>
        <v>0</v>
      </c>
      <c r="P36" s="552">
        <f>+D36-ESF_base!D36</f>
        <v>0</v>
      </c>
      <c r="Q36" s="552">
        <f>+E36-ESF_base!E36</f>
        <v>0</v>
      </c>
      <c r="R36" s="552">
        <f>+F36-ESF_base!F36</f>
        <v>0</v>
      </c>
      <c r="S36" s="552">
        <f>+G36-ESF_base!G36</f>
        <v>0</v>
      </c>
      <c r="T36" s="551">
        <f>+H36-ESF_base!H36</f>
        <v>0</v>
      </c>
      <c r="U36" s="552">
        <f>+I36-ESF_base!I36</f>
        <v>0</v>
      </c>
      <c r="V36" s="552">
        <f>+J36-ESF_base!J36</f>
        <v>0</v>
      </c>
      <c r="W36" s="552">
        <f>+K36-ESF_base!K36</f>
        <v>0</v>
      </c>
      <c r="X36" s="553">
        <f>+L36-ESF_base!L36</f>
        <v>0</v>
      </c>
    </row>
    <row r="37" spans="1:24" x14ac:dyDescent="0.3">
      <c r="A37" s="231" t="s">
        <v>156</v>
      </c>
      <c r="B37" s="434" t="str">
        <f>+IF(ESF_base!B37="","",ESF_base!B37)</f>
        <v xml:space="preserve">     Passifs au titre des contrats d'assurance - Passif net des fonds distincts</v>
      </c>
      <c r="C37" s="551"/>
      <c r="D37" s="552"/>
      <c r="E37" s="552"/>
      <c r="F37" s="552"/>
      <c r="G37" s="552"/>
      <c r="H37" s="551"/>
      <c r="I37" s="552"/>
      <c r="J37" s="552"/>
      <c r="K37" s="552"/>
      <c r="L37" s="553"/>
      <c r="N37" s="435" t="str">
        <f>+IF(ESF_base!B37="","",ESF_base!B37)</f>
        <v xml:space="preserve">     Passifs au titre des contrats d'assurance - Passif net des fonds distincts</v>
      </c>
      <c r="O37" s="551">
        <f>+C37-ESF_base!C37</f>
        <v>0</v>
      </c>
      <c r="P37" s="552">
        <f>+D37-ESF_base!D37</f>
        <v>0</v>
      </c>
      <c r="Q37" s="552">
        <f>+E37-ESF_base!E37</f>
        <v>0</v>
      </c>
      <c r="R37" s="552">
        <f>+F37-ESF_base!F37</f>
        <v>0</v>
      </c>
      <c r="S37" s="552">
        <f>+G37-ESF_base!G37</f>
        <v>0</v>
      </c>
      <c r="T37" s="551">
        <f>+H37-ESF_base!H37</f>
        <v>0</v>
      </c>
      <c r="U37" s="552">
        <f>+I37-ESF_base!I37</f>
        <v>0</v>
      </c>
      <c r="V37" s="552">
        <f>+J37-ESF_base!J37</f>
        <v>0</v>
      </c>
      <c r="W37" s="552">
        <f>+K37-ESF_base!K37</f>
        <v>0</v>
      </c>
      <c r="X37" s="553">
        <f>+L37-ESF_base!L37</f>
        <v>0</v>
      </c>
    </row>
    <row r="38" spans="1:24" x14ac:dyDescent="0.3">
      <c r="A38" s="231" t="s">
        <v>159</v>
      </c>
      <c r="B38" s="442" t="str">
        <f>+IF(ESF_base!B38="","",ESF_base!B38)</f>
        <v>Total des passifs au titre des contrats d'assurance</v>
      </c>
      <c r="C38" s="560">
        <f>SUM(C35:C37)</f>
        <v>0</v>
      </c>
      <c r="D38" s="561">
        <f t="shared" ref="D38:L38" si="3">SUM(D35:D37)</f>
        <v>0</v>
      </c>
      <c r="E38" s="561">
        <f t="shared" si="3"/>
        <v>0</v>
      </c>
      <c r="F38" s="561">
        <f t="shared" si="3"/>
        <v>0</v>
      </c>
      <c r="G38" s="561">
        <f t="shared" si="3"/>
        <v>0</v>
      </c>
      <c r="H38" s="560">
        <f t="shared" si="3"/>
        <v>0</v>
      </c>
      <c r="I38" s="561">
        <f t="shared" si="3"/>
        <v>0</v>
      </c>
      <c r="J38" s="561">
        <f t="shared" si="3"/>
        <v>0</v>
      </c>
      <c r="K38" s="561">
        <f t="shared" si="3"/>
        <v>0</v>
      </c>
      <c r="L38" s="562">
        <f t="shared" si="3"/>
        <v>0</v>
      </c>
      <c r="N38" s="443" t="str">
        <f>+IF(ESF_base!B38="","",ESF_base!B38)</f>
        <v>Total des passifs au titre des contrats d'assurance</v>
      </c>
      <c r="O38" s="560">
        <f>+C38-ESF_base!C38</f>
        <v>0</v>
      </c>
      <c r="P38" s="561">
        <f>+D38-ESF_base!D38</f>
        <v>0</v>
      </c>
      <c r="Q38" s="561">
        <f>+E38-ESF_base!E38</f>
        <v>0</v>
      </c>
      <c r="R38" s="561">
        <f>+F38-ESF_base!F38</f>
        <v>0</v>
      </c>
      <c r="S38" s="561">
        <f>+G38-ESF_base!G38</f>
        <v>0</v>
      </c>
      <c r="T38" s="560">
        <f>+H38-ESF_base!H38</f>
        <v>0</v>
      </c>
      <c r="U38" s="561">
        <f>+I38-ESF_base!I38</f>
        <v>0</v>
      </c>
      <c r="V38" s="561">
        <f>+J38-ESF_base!J38</f>
        <v>0</v>
      </c>
      <c r="W38" s="561">
        <f>+K38-ESF_base!K38</f>
        <v>0</v>
      </c>
      <c r="X38" s="562">
        <f>+L38-ESF_base!L38</f>
        <v>0</v>
      </c>
    </row>
    <row r="39" spans="1:24" x14ac:dyDescent="0.3">
      <c r="A39" s="101"/>
      <c r="B39" s="442" t="str">
        <f>+IF(ESF_base!B39="","",ESF_base!B39)</f>
        <v>Passifs au titre des traités de réassurance détenus :</v>
      </c>
      <c r="C39" s="765"/>
      <c r="D39" s="765"/>
      <c r="E39" s="765"/>
      <c r="F39" s="765"/>
      <c r="G39" s="765"/>
      <c r="H39" s="765"/>
      <c r="I39" s="765"/>
      <c r="J39" s="765"/>
      <c r="K39" s="765"/>
      <c r="L39" s="766"/>
      <c r="N39" s="443" t="str">
        <f>+IF(ESF_base!B39="","",ESF_base!B39)</f>
        <v>Passifs au titre des traités de réassurance détenus :</v>
      </c>
      <c r="O39" s="765"/>
      <c r="P39" s="765"/>
      <c r="Q39" s="765"/>
      <c r="R39" s="765"/>
      <c r="S39" s="765"/>
      <c r="T39" s="765"/>
      <c r="U39" s="765"/>
      <c r="V39" s="765"/>
      <c r="W39" s="765"/>
      <c r="X39" s="766"/>
    </row>
    <row r="40" spans="1:24" x14ac:dyDescent="0.3">
      <c r="A40" s="231" t="s">
        <v>164</v>
      </c>
      <c r="B40" s="430" t="str">
        <f>+IF(ESF_base!B40="","",ESF_base!B40)</f>
        <v xml:space="preserve">    Passifs au titre des traités de réassurance détenus - excluant les fonds distincts (3)</v>
      </c>
      <c r="C40" s="548"/>
      <c r="D40" s="549"/>
      <c r="E40" s="549"/>
      <c r="F40" s="549"/>
      <c r="G40" s="549"/>
      <c r="H40" s="548"/>
      <c r="I40" s="549"/>
      <c r="J40" s="549"/>
      <c r="K40" s="549"/>
      <c r="L40" s="550"/>
      <c r="N40" s="431" t="str">
        <f>+IF(ESF_base!B40="","",ESF_base!B40)</f>
        <v xml:space="preserve">    Passifs au titre des traités de réassurance détenus - excluant les fonds distincts (3)</v>
      </c>
      <c r="O40" s="548">
        <f>+C40-ESF_base!C40</f>
        <v>0</v>
      </c>
      <c r="P40" s="549">
        <f>+D40-ESF_base!D40</f>
        <v>0</v>
      </c>
      <c r="Q40" s="549">
        <f>+E40-ESF_base!E40</f>
        <v>0</v>
      </c>
      <c r="R40" s="549">
        <f>+F40-ESF_base!F40</f>
        <v>0</v>
      </c>
      <c r="S40" s="549">
        <f>+G40-ESF_base!G40</f>
        <v>0</v>
      </c>
      <c r="T40" s="548">
        <f>+H40-ESF_base!H40</f>
        <v>0</v>
      </c>
      <c r="U40" s="549">
        <f>+I40-ESF_base!I40</f>
        <v>0</v>
      </c>
      <c r="V40" s="549">
        <f>+J40-ESF_base!J40</f>
        <v>0</v>
      </c>
      <c r="W40" s="549">
        <f>+K40-ESF_base!K40</f>
        <v>0</v>
      </c>
      <c r="X40" s="550">
        <f>+L40-ESF_base!L40</f>
        <v>0</v>
      </c>
    </row>
    <row r="41" spans="1:24" x14ac:dyDescent="0.3">
      <c r="A41" s="231" t="s">
        <v>167</v>
      </c>
      <c r="B41" s="434" t="str">
        <f>+IF(ESF_base!B41="","",ESF_base!B41)</f>
        <v xml:space="preserve">    Passifs au titre des traités de réassurance détenus - Garanties de fonds distincts (3)</v>
      </c>
      <c r="C41" s="551"/>
      <c r="D41" s="552"/>
      <c r="E41" s="552"/>
      <c r="F41" s="552"/>
      <c r="G41" s="552"/>
      <c r="H41" s="551"/>
      <c r="I41" s="552"/>
      <c r="J41" s="552"/>
      <c r="K41" s="552"/>
      <c r="L41" s="553"/>
      <c r="N41" s="435" t="str">
        <f>+IF(ESF_base!B41="","",ESF_base!B41)</f>
        <v xml:space="preserve">    Passifs au titre des traités de réassurance détenus - Garanties de fonds distincts (3)</v>
      </c>
      <c r="O41" s="551">
        <f>+C41-ESF_base!C41</f>
        <v>0</v>
      </c>
      <c r="P41" s="552">
        <f>+D41-ESF_base!D42</f>
        <v>0</v>
      </c>
      <c r="Q41" s="552">
        <f>+E41-ESF_base!E41</f>
        <v>0</v>
      </c>
      <c r="R41" s="552">
        <f>+F41-ESF_base!F41</f>
        <v>0</v>
      </c>
      <c r="S41" s="552">
        <f>+G41-ESF_base!G41</f>
        <v>0</v>
      </c>
      <c r="T41" s="551">
        <f>+H41-ESF_base!H41</f>
        <v>0</v>
      </c>
      <c r="U41" s="552">
        <f>+I41-ESF_base!I41</f>
        <v>0</v>
      </c>
      <c r="V41" s="552">
        <f>+J41-ESF_base!J41</f>
        <v>0</v>
      </c>
      <c r="W41" s="552">
        <f>+K41-ESF_base!K41</f>
        <v>0</v>
      </c>
      <c r="X41" s="553">
        <f>+L41-ESF_base!L41</f>
        <v>0</v>
      </c>
    </row>
    <row r="42" spans="1:24" x14ac:dyDescent="0.3">
      <c r="A42" s="231" t="s">
        <v>170</v>
      </c>
      <c r="B42" s="434" t="str">
        <f>+IF(ESF_base!B42="","",ESF_base!B42)</f>
        <v xml:space="preserve">    Passifs au titre des traités de réassurance détenus - Passif net des fonds distincts</v>
      </c>
      <c r="C42" s="551"/>
      <c r="D42" s="552"/>
      <c r="E42" s="552"/>
      <c r="F42" s="552"/>
      <c r="G42" s="552"/>
      <c r="H42" s="551"/>
      <c r="I42" s="552"/>
      <c r="J42" s="552"/>
      <c r="K42" s="552"/>
      <c r="L42" s="553"/>
      <c r="N42" s="435" t="str">
        <f>+IF(ESF_base!B42="","",ESF_base!B42)</f>
        <v xml:space="preserve">    Passifs au titre des traités de réassurance détenus - Passif net des fonds distincts</v>
      </c>
      <c r="O42" s="551">
        <f>+C42-ESF_base!C42</f>
        <v>0</v>
      </c>
      <c r="P42" s="552" t="e">
        <f>+D42-#REF!</f>
        <v>#REF!</v>
      </c>
      <c r="Q42" s="552">
        <f>+E42-ESF_base!E42</f>
        <v>0</v>
      </c>
      <c r="R42" s="552">
        <f>+F42-ESF_base!F42</f>
        <v>0</v>
      </c>
      <c r="S42" s="552">
        <f>+G42-ESF_base!G42</f>
        <v>0</v>
      </c>
      <c r="T42" s="551">
        <f>+H42-ESF_base!H42</f>
        <v>0</v>
      </c>
      <c r="U42" s="552">
        <f>+I42-ESF_base!I42</f>
        <v>0</v>
      </c>
      <c r="V42" s="552">
        <f>+J42-ESF_base!J42</f>
        <v>0</v>
      </c>
      <c r="W42" s="552">
        <f>+K42-ESF_base!K42</f>
        <v>0</v>
      </c>
      <c r="X42" s="553">
        <f>+L42-ESF_base!L42</f>
        <v>0</v>
      </c>
    </row>
    <row r="43" spans="1:24" x14ac:dyDescent="0.3">
      <c r="A43" s="231" t="s">
        <v>173</v>
      </c>
      <c r="B43" s="442" t="str">
        <f>+IF(ESF_base!B43="","",ESF_base!B43)</f>
        <v>Total des passifs au titre des traités de réassurance détenus</v>
      </c>
      <c r="C43" s="563">
        <f>SUM(C40:C42)</f>
        <v>0</v>
      </c>
      <c r="D43" s="564">
        <f t="shared" ref="D43:L43" si="4">SUM(D40:D42)</f>
        <v>0</v>
      </c>
      <c r="E43" s="564">
        <f t="shared" si="4"/>
        <v>0</v>
      </c>
      <c r="F43" s="564">
        <f t="shared" si="4"/>
        <v>0</v>
      </c>
      <c r="G43" s="564">
        <f t="shared" si="4"/>
        <v>0</v>
      </c>
      <c r="H43" s="563">
        <f t="shared" si="4"/>
        <v>0</v>
      </c>
      <c r="I43" s="564">
        <f t="shared" si="4"/>
        <v>0</v>
      </c>
      <c r="J43" s="564">
        <f t="shared" si="4"/>
        <v>0</v>
      </c>
      <c r="K43" s="564">
        <f t="shared" si="4"/>
        <v>0</v>
      </c>
      <c r="L43" s="565">
        <f t="shared" si="4"/>
        <v>0</v>
      </c>
      <c r="N43" s="443" t="str">
        <f>+IF(ESF_base!B43="","",ESF_base!B43)</f>
        <v>Total des passifs au titre des traités de réassurance détenus</v>
      </c>
      <c r="O43" s="563">
        <f>+C43-ESF_base!C43</f>
        <v>0</v>
      </c>
      <c r="P43" s="564">
        <f>+D43-ESF_base!D43</f>
        <v>0</v>
      </c>
      <c r="Q43" s="564">
        <f>+E43-ESF_base!E43</f>
        <v>0</v>
      </c>
      <c r="R43" s="564">
        <f>+F43-ESF_base!F43</f>
        <v>0</v>
      </c>
      <c r="S43" s="564">
        <f>+G43-ESF_base!G43</f>
        <v>0</v>
      </c>
      <c r="T43" s="563">
        <f>+H43-ESF_base!H43</f>
        <v>0</v>
      </c>
      <c r="U43" s="564">
        <f>+I43-ESF_base!I43</f>
        <v>0</v>
      </c>
      <c r="V43" s="564">
        <f>+J43-ESF_base!J43</f>
        <v>0</v>
      </c>
      <c r="W43" s="564">
        <f>+K43-ESF_base!K43</f>
        <v>0</v>
      </c>
      <c r="X43" s="565">
        <f>+L43-ESF_base!L43</f>
        <v>0</v>
      </c>
    </row>
    <row r="44" spans="1:24" x14ac:dyDescent="0.3">
      <c r="A44" s="231" t="s">
        <v>176</v>
      </c>
      <c r="B44" s="430" t="str">
        <f>+IF(ESF_base!B44="","",ESF_base!B44)</f>
        <v>Dépôts bancaires et dépôts en fiducie</v>
      </c>
      <c r="C44" s="548"/>
      <c r="D44" s="549"/>
      <c r="E44" s="549"/>
      <c r="F44" s="549"/>
      <c r="G44" s="549"/>
      <c r="H44" s="548"/>
      <c r="I44" s="549"/>
      <c r="J44" s="549"/>
      <c r="K44" s="549"/>
      <c r="L44" s="550"/>
      <c r="N44" s="431" t="str">
        <f>+IF(ESF_base!B44="","",ESF_base!B44)</f>
        <v>Dépôts bancaires et dépôts en fiducie</v>
      </c>
      <c r="O44" s="548">
        <f>+C44-ESF_base!C44</f>
        <v>0</v>
      </c>
      <c r="P44" s="549">
        <f>+D44-ESF_base!D44</f>
        <v>0</v>
      </c>
      <c r="Q44" s="549">
        <f>+E44-ESF_base!E44</f>
        <v>0</v>
      </c>
      <c r="R44" s="549">
        <f>+F44-ESF_base!F44</f>
        <v>0</v>
      </c>
      <c r="S44" s="549">
        <f>+G44-ESF_base!G44</f>
        <v>0</v>
      </c>
      <c r="T44" s="548">
        <f>+H44-ESF_base!H44</f>
        <v>0</v>
      </c>
      <c r="U44" s="549">
        <f>+I44-ESF_base!I44</f>
        <v>0</v>
      </c>
      <c r="V44" s="549">
        <f>+J44-ESF_base!J44</f>
        <v>0</v>
      </c>
      <c r="W44" s="549">
        <f>+K44-ESF_base!K44</f>
        <v>0</v>
      </c>
      <c r="X44" s="550">
        <f>+L44-ESF_base!L44</f>
        <v>0</v>
      </c>
    </row>
    <row r="45" spans="1:24" x14ac:dyDescent="0.3">
      <c r="A45" s="231" t="s">
        <v>179</v>
      </c>
      <c r="B45" s="434" t="str">
        <f>+IF(ESF_base!B45="","",ESF_base!B45)</f>
        <v>Autres dettes</v>
      </c>
      <c r="C45" s="551"/>
      <c r="D45" s="552"/>
      <c r="E45" s="552"/>
      <c r="F45" s="552"/>
      <c r="G45" s="552"/>
      <c r="H45" s="551"/>
      <c r="I45" s="552"/>
      <c r="J45" s="552"/>
      <c r="K45" s="552"/>
      <c r="L45" s="553"/>
      <c r="N45" s="435" t="str">
        <f>+IF(ESF_base!B45="","",ESF_base!B45)</f>
        <v>Autres dettes</v>
      </c>
      <c r="O45" s="551">
        <f>+C45-ESF_base!C45</f>
        <v>0</v>
      </c>
      <c r="P45" s="552">
        <f>+D45-ESF_base!D45</f>
        <v>0</v>
      </c>
      <c r="Q45" s="552">
        <f>+E45-ESF_base!E45</f>
        <v>0</v>
      </c>
      <c r="R45" s="552">
        <f>+F45-ESF_base!F45</f>
        <v>0</v>
      </c>
      <c r="S45" s="552">
        <f>+G45-ESF_base!G45</f>
        <v>0</v>
      </c>
      <c r="T45" s="551">
        <f>+H45-ESF_base!H45</f>
        <v>0</v>
      </c>
      <c r="U45" s="552">
        <f>+I45-ESF_base!I45</f>
        <v>0</v>
      </c>
      <c r="V45" s="552">
        <f>+J45-ESF_base!J45</f>
        <v>0</v>
      </c>
      <c r="W45" s="552">
        <f>+K45-ESF_base!K45</f>
        <v>0</v>
      </c>
      <c r="X45" s="553">
        <f>+L45-ESF_base!L45</f>
        <v>0</v>
      </c>
    </row>
    <row r="46" spans="1:24" x14ac:dyDescent="0.3">
      <c r="A46" s="231" t="s">
        <v>182</v>
      </c>
      <c r="B46" s="434" t="str">
        <f>+IF(ESF_base!B46="","",ESF_base!B46)</f>
        <v>Régimes de retraite à prestations définies</v>
      </c>
      <c r="C46" s="551"/>
      <c r="D46" s="552"/>
      <c r="E46" s="552"/>
      <c r="F46" s="552"/>
      <c r="G46" s="552"/>
      <c r="H46" s="551"/>
      <c r="I46" s="552"/>
      <c r="J46" s="552"/>
      <c r="K46" s="552"/>
      <c r="L46" s="553"/>
      <c r="N46" s="435" t="str">
        <f>+IF(ESF_base!B46="","",ESF_base!B46)</f>
        <v>Régimes de retraite à prestations définies</v>
      </c>
      <c r="O46" s="551">
        <f>+C46-ESF_base!C46</f>
        <v>0</v>
      </c>
      <c r="P46" s="552">
        <f>+D46-ESF_base!D46</f>
        <v>0</v>
      </c>
      <c r="Q46" s="552">
        <f>+E46-ESF_base!E46</f>
        <v>0</v>
      </c>
      <c r="R46" s="552">
        <f>+F46-ESF_base!F46</f>
        <v>0</v>
      </c>
      <c r="S46" s="552">
        <f>+G46-ESF_base!G46</f>
        <v>0</v>
      </c>
      <c r="T46" s="551">
        <f>+H46-ESF_base!H46</f>
        <v>0</v>
      </c>
      <c r="U46" s="552">
        <f>+I46-ESF_base!I46</f>
        <v>0</v>
      </c>
      <c r="V46" s="552">
        <f>+J46-ESF_base!J46</f>
        <v>0</v>
      </c>
      <c r="W46" s="552">
        <f>+K46-ESF_base!K46</f>
        <v>0</v>
      </c>
      <c r="X46" s="553">
        <f>+L46-ESF_base!L46</f>
        <v>0</v>
      </c>
    </row>
    <row r="47" spans="1:24" x14ac:dyDescent="0.3">
      <c r="A47" s="231" t="s">
        <v>184</v>
      </c>
      <c r="B47" s="434" t="str">
        <f>+IF(ESF_base!B47="","",ESF_base!B47)</f>
        <v>Avantages du personnel (autres que les montants susmentionnés)</v>
      </c>
      <c r="C47" s="551"/>
      <c r="D47" s="552"/>
      <c r="E47" s="552"/>
      <c r="F47" s="552"/>
      <c r="G47" s="552"/>
      <c r="H47" s="551"/>
      <c r="I47" s="552"/>
      <c r="J47" s="552"/>
      <c r="K47" s="552"/>
      <c r="L47" s="553"/>
      <c r="N47" s="435" t="str">
        <f>+IF(ESF_base!B47="","",ESF_base!B47)</f>
        <v>Avantages du personnel (autres que les montants susmentionnés)</v>
      </c>
      <c r="O47" s="551">
        <f>+C47-ESF_base!C47</f>
        <v>0</v>
      </c>
      <c r="P47" s="552">
        <f>+D47-ESF_base!D47</f>
        <v>0</v>
      </c>
      <c r="Q47" s="552">
        <f>+E47-ESF_base!E47</f>
        <v>0</v>
      </c>
      <c r="R47" s="552">
        <f>+F47-ESF_base!F47</f>
        <v>0</v>
      </c>
      <c r="S47" s="552">
        <f>+G47-ESF_base!G47</f>
        <v>0</v>
      </c>
      <c r="T47" s="551">
        <f>+H47-ESF_base!H47</f>
        <v>0</v>
      </c>
      <c r="U47" s="552">
        <f>+I47-ESF_base!I47</f>
        <v>0</v>
      </c>
      <c r="V47" s="552">
        <f>+J47-ESF_base!J47</f>
        <v>0</v>
      </c>
      <c r="W47" s="552">
        <f>+K47-ESF_base!K47</f>
        <v>0</v>
      </c>
      <c r="X47" s="553">
        <f>+L47-ESF_base!L47</f>
        <v>0</v>
      </c>
    </row>
    <row r="48" spans="1:24" x14ac:dyDescent="0.3">
      <c r="A48" s="231" t="s">
        <v>187</v>
      </c>
      <c r="B48" s="434" t="str">
        <f>+IF(ESF_base!B48="","",ESF_base!B48)</f>
        <v>Dettes subordonnées</v>
      </c>
      <c r="C48" s="551"/>
      <c r="D48" s="552"/>
      <c r="E48" s="552"/>
      <c r="F48" s="552"/>
      <c r="G48" s="552"/>
      <c r="H48" s="551"/>
      <c r="I48" s="552"/>
      <c r="J48" s="552"/>
      <c r="K48" s="552"/>
      <c r="L48" s="553"/>
      <c r="N48" s="435" t="str">
        <f>+IF(ESF_base!B48="","",ESF_base!B48)</f>
        <v>Dettes subordonnées</v>
      </c>
      <c r="O48" s="551">
        <f>+C48-ESF_base!C48</f>
        <v>0</v>
      </c>
      <c r="P48" s="552">
        <f>+D48-ESF_base!D48</f>
        <v>0</v>
      </c>
      <c r="Q48" s="552">
        <f>+E48-ESF_base!E48</f>
        <v>0</v>
      </c>
      <c r="R48" s="552">
        <f>+F48-ESF_base!F48</f>
        <v>0</v>
      </c>
      <c r="S48" s="552">
        <f>+G48-ESF_base!G48</f>
        <v>0</v>
      </c>
      <c r="T48" s="551">
        <f>+H48-ESF_base!H48</f>
        <v>0</v>
      </c>
      <c r="U48" s="552">
        <f>+I48-ESF_base!I48</f>
        <v>0</v>
      </c>
      <c r="V48" s="552">
        <f>+J48-ESF_base!J48</f>
        <v>0</v>
      </c>
      <c r="W48" s="552">
        <f>+K48-ESF_base!K48</f>
        <v>0</v>
      </c>
      <c r="X48" s="553">
        <f>+L48-ESF_base!L48</f>
        <v>0</v>
      </c>
    </row>
    <row r="49" spans="1:24" x14ac:dyDescent="0.3">
      <c r="A49" s="231" t="s">
        <v>190</v>
      </c>
      <c r="B49" s="434" t="str">
        <f>+IF(ESF_base!B49="","",ESF_base!B49)</f>
        <v>Actions privilégiées -Dettes</v>
      </c>
      <c r="C49" s="551"/>
      <c r="D49" s="552"/>
      <c r="E49" s="552"/>
      <c r="F49" s="552"/>
      <c r="G49" s="552"/>
      <c r="H49" s="551"/>
      <c r="I49" s="552"/>
      <c r="J49" s="552"/>
      <c r="K49" s="552"/>
      <c r="L49" s="553"/>
      <c r="N49" s="435" t="str">
        <f>+IF(ESF_base!B49="","",ESF_base!B49)</f>
        <v>Actions privilégiées -Dettes</v>
      </c>
      <c r="O49" s="551">
        <f>+C49-ESF_base!C49</f>
        <v>0</v>
      </c>
      <c r="P49" s="552">
        <f>+D49-ESF_base!D49</f>
        <v>0</v>
      </c>
      <c r="Q49" s="552">
        <f>+E49-ESF_base!E49</f>
        <v>0</v>
      </c>
      <c r="R49" s="552">
        <f>+F49-ESF_base!F49</f>
        <v>0</v>
      </c>
      <c r="S49" s="552">
        <f>+G49-ESF_base!G49</f>
        <v>0</v>
      </c>
      <c r="T49" s="551">
        <f>+H49-ESF_base!H49</f>
        <v>0</v>
      </c>
      <c r="U49" s="552">
        <f>+I49-ESF_base!I49</f>
        <v>0</v>
      </c>
      <c r="V49" s="552">
        <f>+J49-ESF_base!J49</f>
        <v>0</v>
      </c>
      <c r="W49" s="552">
        <f>+K49-ESF_base!K49</f>
        <v>0</v>
      </c>
      <c r="X49" s="553">
        <f>+L49-ESF_base!L49</f>
        <v>0</v>
      </c>
    </row>
    <row r="50" spans="1:24" x14ac:dyDescent="0.3">
      <c r="A50" s="231" t="s">
        <v>193</v>
      </c>
      <c r="B50" s="434" t="str">
        <f>+IF(ESF_base!B50="","",ESF_base!B50)</f>
        <v>Passifs d'impôt différé</v>
      </c>
      <c r="C50" s="557"/>
      <c r="D50" s="558"/>
      <c r="E50" s="558"/>
      <c r="F50" s="558"/>
      <c r="G50" s="558"/>
      <c r="H50" s="557"/>
      <c r="I50" s="558"/>
      <c r="J50" s="558"/>
      <c r="K50" s="558"/>
      <c r="L50" s="559"/>
      <c r="N50" s="435" t="str">
        <f>+IF(ESF_base!B50="","",ESF_base!B50)</f>
        <v>Passifs d'impôt différé</v>
      </c>
      <c r="O50" s="557">
        <f>+C50-ESF_base!C50</f>
        <v>0</v>
      </c>
      <c r="P50" s="558">
        <f>+D50-ESF_base!D50</f>
        <v>0</v>
      </c>
      <c r="Q50" s="558">
        <f>+E50-ESF_base!E50</f>
        <v>0</v>
      </c>
      <c r="R50" s="558">
        <f>+F50-ESF_base!F50</f>
        <v>0</v>
      </c>
      <c r="S50" s="558">
        <f>+G50-ESF_base!G50</f>
        <v>0</v>
      </c>
      <c r="T50" s="557">
        <f>+H50-ESF_base!H50</f>
        <v>0</v>
      </c>
      <c r="U50" s="558">
        <f>+I50-ESF_base!I50</f>
        <v>0</v>
      </c>
      <c r="V50" s="558">
        <f>+J50-ESF_base!J50</f>
        <v>0</v>
      </c>
      <c r="W50" s="558">
        <f>+K50-ESF_base!K50</f>
        <v>0</v>
      </c>
      <c r="X50" s="559">
        <f>+L50-ESF_base!L50</f>
        <v>0</v>
      </c>
    </row>
    <row r="51" spans="1:24" x14ac:dyDescent="0.3">
      <c r="A51" s="101"/>
      <c r="B51" s="442" t="str">
        <f>+IF(ESF_base!B51="","",ESF_base!B51)</f>
        <v>Passif au titre des contrats d'investissement :</v>
      </c>
      <c r="C51" s="765"/>
      <c r="D51" s="765"/>
      <c r="E51" s="765"/>
      <c r="F51" s="765"/>
      <c r="G51" s="765"/>
      <c r="H51" s="765"/>
      <c r="I51" s="765"/>
      <c r="J51" s="765"/>
      <c r="K51" s="765"/>
      <c r="L51" s="766"/>
      <c r="N51" s="443" t="str">
        <f>+IF(ESF_base!B51="","",ESF_base!B51)</f>
        <v>Passif au titre des contrats d'investissement :</v>
      </c>
      <c r="O51" s="765"/>
      <c r="P51" s="765"/>
      <c r="Q51" s="765"/>
      <c r="R51" s="765"/>
      <c r="S51" s="765"/>
      <c r="T51" s="765"/>
      <c r="U51" s="765"/>
      <c r="V51" s="765"/>
      <c r="W51" s="765"/>
      <c r="X51" s="766"/>
    </row>
    <row r="52" spans="1:24" x14ac:dyDescent="0.3">
      <c r="A52" s="231" t="s">
        <v>198</v>
      </c>
      <c r="B52" s="430" t="str">
        <f>+IF(ESF_base!B52="","",ESF_base!B52)</f>
        <v xml:space="preserve">    Passifs des contrats d'investissement - excluant les fonds distincts</v>
      </c>
      <c r="C52" s="548"/>
      <c r="D52" s="549"/>
      <c r="E52" s="549"/>
      <c r="F52" s="549"/>
      <c r="G52" s="549"/>
      <c r="H52" s="548"/>
      <c r="I52" s="549"/>
      <c r="J52" s="549"/>
      <c r="K52" s="549"/>
      <c r="L52" s="550"/>
      <c r="N52" s="431" t="str">
        <f>+IF(ESF_base!B52="","",ESF_base!B52)</f>
        <v xml:space="preserve">    Passifs des contrats d'investissement - excluant les fonds distincts</v>
      </c>
      <c r="O52" s="548">
        <f>+C52-ESF_base!C52</f>
        <v>0</v>
      </c>
      <c r="P52" s="549">
        <f>+D52-ESF_base!D52</f>
        <v>0</v>
      </c>
      <c r="Q52" s="549">
        <f>+E52-ESF_base!E52</f>
        <v>0</v>
      </c>
      <c r="R52" s="549">
        <f>+F52-ESF_base!F52</f>
        <v>0</v>
      </c>
      <c r="S52" s="549">
        <f>+G52-ESF_base!G52</f>
        <v>0</v>
      </c>
      <c r="T52" s="548">
        <f>+H52-ESF_base!H52</f>
        <v>0</v>
      </c>
      <c r="U52" s="549">
        <f>+I52-ESF_base!I52</f>
        <v>0</v>
      </c>
      <c r="V52" s="549">
        <f>+J52-ESF_base!J52</f>
        <v>0</v>
      </c>
      <c r="W52" s="549">
        <f>+K52-ESF_base!K52</f>
        <v>0</v>
      </c>
      <c r="X52" s="550">
        <f>+L52-ESF_base!L52</f>
        <v>0</v>
      </c>
    </row>
    <row r="53" spans="1:24" x14ac:dyDescent="0.3">
      <c r="A53" s="231" t="s">
        <v>201</v>
      </c>
      <c r="B53" s="434" t="str">
        <f>+IF(ESF_base!B53="","",ESF_base!B53)</f>
        <v xml:space="preserve">    Passifs des contrats d'investissement - Passif net des fonds distincts</v>
      </c>
      <c r="C53" s="551"/>
      <c r="D53" s="552"/>
      <c r="E53" s="552"/>
      <c r="F53" s="552"/>
      <c r="G53" s="552"/>
      <c r="H53" s="551"/>
      <c r="I53" s="552"/>
      <c r="J53" s="552"/>
      <c r="K53" s="552"/>
      <c r="L53" s="553"/>
      <c r="N53" s="435" t="str">
        <f>+IF(ESF_base!B53="","",ESF_base!B53)</f>
        <v xml:space="preserve">    Passifs des contrats d'investissement - Passif net des fonds distincts</v>
      </c>
      <c r="O53" s="551">
        <f>+C53-ESF_base!C53</f>
        <v>0</v>
      </c>
      <c r="P53" s="552">
        <f>+D53-ESF_base!D53</f>
        <v>0</v>
      </c>
      <c r="Q53" s="552">
        <f>+E53-ESF_base!E53</f>
        <v>0</v>
      </c>
      <c r="R53" s="552">
        <f>+F53-ESF_base!F53</f>
        <v>0</v>
      </c>
      <c r="S53" s="552">
        <f>+G53-ESF_base!G53</f>
        <v>0</v>
      </c>
      <c r="T53" s="551">
        <f>+H53-ESF_base!H53</f>
        <v>0</v>
      </c>
      <c r="U53" s="552">
        <f>+I53-ESF_base!I53</f>
        <v>0</v>
      </c>
      <c r="V53" s="552">
        <f>+J53-ESF_base!J53</f>
        <v>0</v>
      </c>
      <c r="W53" s="552">
        <f>+K53-ESF_base!K53</f>
        <v>0</v>
      </c>
      <c r="X53" s="553">
        <f>+L53-ESF_base!L53</f>
        <v>0</v>
      </c>
    </row>
    <row r="54" spans="1:24" x14ac:dyDescent="0.3">
      <c r="A54" s="231" t="s">
        <v>204</v>
      </c>
      <c r="B54" s="442" t="str">
        <f>+IF(ESF_base!B54="","",ESF_base!B54)</f>
        <v>Total des passifs au titre des contrats d'investissement</v>
      </c>
      <c r="C54" s="563">
        <f>SUM(C52:C53)</f>
        <v>0</v>
      </c>
      <c r="D54" s="564">
        <f t="shared" ref="D54:L54" si="5">SUM(D52:D53)</f>
        <v>0</v>
      </c>
      <c r="E54" s="564">
        <f t="shared" si="5"/>
        <v>0</v>
      </c>
      <c r="F54" s="564">
        <f t="shared" si="5"/>
        <v>0</v>
      </c>
      <c r="G54" s="564">
        <f t="shared" si="5"/>
        <v>0</v>
      </c>
      <c r="H54" s="563">
        <f t="shared" si="5"/>
        <v>0</v>
      </c>
      <c r="I54" s="564">
        <f t="shared" si="5"/>
        <v>0</v>
      </c>
      <c r="J54" s="564">
        <f t="shared" si="5"/>
        <v>0</v>
      </c>
      <c r="K54" s="564">
        <f t="shared" si="5"/>
        <v>0</v>
      </c>
      <c r="L54" s="565">
        <f t="shared" si="5"/>
        <v>0</v>
      </c>
      <c r="N54" s="443" t="str">
        <f>+IF(ESF_base!B54="","",ESF_base!B54)</f>
        <v>Total des passifs au titre des contrats d'investissement</v>
      </c>
      <c r="O54" s="563">
        <f>+C54-ESF_base!C54</f>
        <v>0</v>
      </c>
      <c r="P54" s="564">
        <f>+D54-ESF_base!D54</f>
        <v>0</v>
      </c>
      <c r="Q54" s="564">
        <f>+E54-ESF_base!E54</f>
        <v>0</v>
      </c>
      <c r="R54" s="564">
        <f>+F54-ESF_base!F54</f>
        <v>0</v>
      </c>
      <c r="S54" s="564">
        <f>+G54-ESF_base!G54</f>
        <v>0</v>
      </c>
      <c r="T54" s="563">
        <f>+H54-ESF_base!H54</f>
        <v>0</v>
      </c>
      <c r="U54" s="564">
        <f>+I54-ESF_base!I54</f>
        <v>0</v>
      </c>
      <c r="V54" s="564">
        <f>+J54-ESF_base!J54</f>
        <v>0</v>
      </c>
      <c r="W54" s="564">
        <f>+K54-ESF_base!K54</f>
        <v>0</v>
      </c>
      <c r="X54" s="565">
        <f>+L54-ESF_base!L54</f>
        <v>0</v>
      </c>
    </row>
    <row r="55" spans="1:24" x14ac:dyDescent="0.3">
      <c r="A55" s="231" t="s">
        <v>207</v>
      </c>
      <c r="B55" s="442" t="str">
        <f>+IF(ESF_base!B55="","",ESF_base!B55)</f>
        <v>Passif avant les obligations envers les titulaires de polices</v>
      </c>
      <c r="C55" s="560">
        <f>SUM(C29:C33)+C38+C43+SUM(C44:C50)+C54</f>
        <v>0</v>
      </c>
      <c r="D55" s="561">
        <f t="shared" ref="D55:L55" si="6">SUM(D29:D33)+D38+D43+SUM(D44:D50)+D54</f>
        <v>0</v>
      </c>
      <c r="E55" s="561">
        <f t="shared" si="6"/>
        <v>0</v>
      </c>
      <c r="F55" s="561">
        <f t="shared" si="6"/>
        <v>0</v>
      </c>
      <c r="G55" s="561">
        <f t="shared" si="6"/>
        <v>0</v>
      </c>
      <c r="H55" s="560">
        <f t="shared" si="6"/>
        <v>0</v>
      </c>
      <c r="I55" s="561">
        <f t="shared" si="6"/>
        <v>0</v>
      </c>
      <c r="J55" s="561">
        <f t="shared" si="6"/>
        <v>0</v>
      </c>
      <c r="K55" s="561">
        <f t="shared" si="6"/>
        <v>0</v>
      </c>
      <c r="L55" s="562">
        <f t="shared" si="6"/>
        <v>0</v>
      </c>
      <c r="N55" s="443" t="str">
        <f>+IF(ESF_base!B55="","",ESF_base!B55)</f>
        <v>Passif avant les obligations envers les titulaires de polices</v>
      </c>
      <c r="O55" s="560">
        <f>+C55-ESF_base!C55</f>
        <v>0</v>
      </c>
      <c r="P55" s="561">
        <f>+D55-ESF_base!D55</f>
        <v>0</v>
      </c>
      <c r="Q55" s="561">
        <f>+E55-ESF_base!E55</f>
        <v>0</v>
      </c>
      <c r="R55" s="561">
        <f>+F55-ESF_base!F55</f>
        <v>0</v>
      </c>
      <c r="S55" s="561">
        <f>+G55-ESF_base!G55</f>
        <v>0</v>
      </c>
      <c r="T55" s="560">
        <f>+H55-ESF_base!H55</f>
        <v>0</v>
      </c>
      <c r="U55" s="561">
        <f>+I55-ESF_base!I55</f>
        <v>0</v>
      </c>
      <c r="V55" s="561">
        <f>+J55-ESF_base!J55</f>
        <v>0</v>
      </c>
      <c r="W55" s="561">
        <f>+K55-ESF_base!K55</f>
        <v>0</v>
      </c>
      <c r="X55" s="562">
        <f>+L55-ESF_base!L55</f>
        <v>0</v>
      </c>
    </row>
    <row r="56" spans="1:24" x14ac:dyDescent="0.3">
      <c r="A56" s="101"/>
      <c r="B56" s="442" t="str">
        <f>+IF(ESF_base!B56="","",ESF_base!B56)</f>
        <v>Obligations envers les titulaires de polices :</v>
      </c>
      <c r="C56" s="765"/>
      <c r="D56" s="765"/>
      <c r="E56" s="765"/>
      <c r="F56" s="765"/>
      <c r="G56" s="765"/>
      <c r="H56" s="765"/>
      <c r="I56" s="765"/>
      <c r="J56" s="765"/>
      <c r="K56" s="765"/>
      <c r="L56" s="766"/>
      <c r="N56" s="443" t="str">
        <f>+IF(ESF_base!B56="","",ESF_base!B56)</f>
        <v>Obligations envers les titulaires de polices :</v>
      </c>
      <c r="O56" s="765"/>
      <c r="P56" s="765"/>
      <c r="Q56" s="765"/>
      <c r="R56" s="765"/>
      <c r="S56" s="765"/>
      <c r="T56" s="765"/>
      <c r="U56" s="765"/>
      <c r="V56" s="765"/>
      <c r="W56" s="765"/>
      <c r="X56" s="766"/>
    </row>
    <row r="57" spans="1:24" x14ac:dyDescent="0.3">
      <c r="A57" s="231" t="s">
        <v>212</v>
      </c>
      <c r="B57" s="430" t="str">
        <f>+IF(ESF_base!B57="","",ESF_base!B57)</f>
        <v>Intérêt résiduel (sociétés non cotées en bourse)</v>
      </c>
      <c r="C57" s="548"/>
      <c r="D57" s="549"/>
      <c r="E57" s="549"/>
      <c r="F57" s="549"/>
      <c r="G57" s="549"/>
      <c r="H57" s="548"/>
      <c r="I57" s="549"/>
      <c r="J57" s="549"/>
      <c r="K57" s="549"/>
      <c r="L57" s="550"/>
      <c r="N57" s="431" t="str">
        <f>+IF(ESF_base!B57="","",ESF_base!B57)</f>
        <v>Intérêt résiduel (sociétés non cotées en bourse)</v>
      </c>
      <c r="O57" s="548">
        <f>+C57-ESF_base!C57</f>
        <v>0</v>
      </c>
      <c r="P57" s="549">
        <f>+D57-ESF_base!D57</f>
        <v>0</v>
      </c>
      <c r="Q57" s="549">
        <f>+E57-ESF_base!E57</f>
        <v>0</v>
      </c>
      <c r="R57" s="549">
        <f>+F57-ESF_base!F57</f>
        <v>0</v>
      </c>
      <c r="S57" s="549">
        <f>+G57-ESF_base!G57</f>
        <v>0</v>
      </c>
      <c r="T57" s="548">
        <f>+H57-ESF_base!H57</f>
        <v>0</v>
      </c>
      <c r="U57" s="549">
        <f>+I57-ESF_base!I57</f>
        <v>0</v>
      </c>
      <c r="V57" s="549">
        <f>+J57-ESF_base!J57</f>
        <v>0</v>
      </c>
      <c r="W57" s="549">
        <f>+K57-ESF_base!K57</f>
        <v>0</v>
      </c>
      <c r="X57" s="550">
        <f>+L57-ESF_base!L57</f>
        <v>0</v>
      </c>
    </row>
    <row r="58" spans="1:24" x14ac:dyDescent="0.3">
      <c r="A58" s="231" t="s">
        <v>215</v>
      </c>
      <c r="B58" s="434" t="str">
        <f>+IF(ESF_base!B58="","",ESF_base!B58)</f>
        <v>Comptes avec participation</v>
      </c>
      <c r="C58" s="551"/>
      <c r="D58" s="552"/>
      <c r="E58" s="552"/>
      <c r="F58" s="552"/>
      <c r="G58" s="552"/>
      <c r="H58" s="551"/>
      <c r="I58" s="552"/>
      <c r="J58" s="552"/>
      <c r="K58" s="552"/>
      <c r="L58" s="553"/>
      <c r="N58" s="435" t="str">
        <f>+IF(ESF_base!B58="","",ESF_base!B58)</f>
        <v>Comptes avec participation</v>
      </c>
      <c r="O58" s="551">
        <f>+C58-ESF_base!C58</f>
        <v>0</v>
      </c>
      <c r="P58" s="552">
        <f>+D58-ESF_base!D58</f>
        <v>0</v>
      </c>
      <c r="Q58" s="552">
        <f>+E58-ESF_base!E58</f>
        <v>0</v>
      </c>
      <c r="R58" s="552">
        <f>+F58-ESF_base!F58</f>
        <v>0</v>
      </c>
      <c r="S58" s="552">
        <f>+G58-ESF_base!G58</f>
        <v>0</v>
      </c>
      <c r="T58" s="551">
        <f>+H58-ESF_base!H58</f>
        <v>0</v>
      </c>
      <c r="U58" s="552">
        <f>+I58-ESF_base!I58</f>
        <v>0</v>
      </c>
      <c r="V58" s="552">
        <f>+J58-ESF_base!J58</f>
        <v>0</v>
      </c>
      <c r="W58" s="552">
        <f>+K58-ESF_base!K58</f>
        <v>0</v>
      </c>
      <c r="X58" s="553">
        <f>+L58-ESF_base!L58</f>
        <v>0</v>
      </c>
    </row>
    <row r="59" spans="1:24" x14ac:dyDescent="0.3">
      <c r="A59" s="231" t="s">
        <v>218</v>
      </c>
      <c r="B59" s="434" t="str">
        <f>+IF(ESF_base!B59="","",ESF_base!B59)</f>
        <v>Comptes sans participation (sociétés non cotées en bourse)</v>
      </c>
      <c r="C59" s="551"/>
      <c r="D59" s="552"/>
      <c r="E59" s="552"/>
      <c r="F59" s="552"/>
      <c r="G59" s="552"/>
      <c r="H59" s="551"/>
      <c r="I59" s="552"/>
      <c r="J59" s="552"/>
      <c r="K59" s="552"/>
      <c r="L59" s="553"/>
      <c r="N59" s="435" t="str">
        <f>+IF(ESF_base!B59="","",ESF_base!B59)</f>
        <v>Comptes sans participation (sociétés non cotées en bourse)</v>
      </c>
      <c r="O59" s="551">
        <f>+C59-ESF_base!C59</f>
        <v>0</v>
      </c>
      <c r="P59" s="552">
        <f>+D59-ESF_base!D59</f>
        <v>0</v>
      </c>
      <c r="Q59" s="552">
        <f>+E59-ESF_base!E59</f>
        <v>0</v>
      </c>
      <c r="R59" s="552">
        <f>+F59-ESF_base!F59</f>
        <v>0</v>
      </c>
      <c r="S59" s="552">
        <f>+G59-ESF_base!G59</f>
        <v>0</v>
      </c>
      <c r="T59" s="551">
        <f>+H59-ESF_base!H59</f>
        <v>0</v>
      </c>
      <c r="U59" s="552">
        <f>+I59-ESF_base!I59</f>
        <v>0</v>
      </c>
      <c r="V59" s="552">
        <f>+J59-ESF_base!J59</f>
        <v>0</v>
      </c>
      <c r="W59" s="552">
        <f>+K59-ESF_base!K59</f>
        <v>0</v>
      </c>
      <c r="X59" s="553">
        <f>+L59-ESF_base!L59</f>
        <v>0</v>
      </c>
    </row>
    <row r="60" spans="1:24" ht="15" thickBot="1" x14ac:dyDescent="0.35">
      <c r="A60" s="231" t="s">
        <v>221</v>
      </c>
      <c r="B60" s="99" t="str">
        <f>+IF(ESF_base!B60="","",ESF_base!B60)</f>
        <v>Total des obligations envers les titulaires de polices</v>
      </c>
      <c r="C60" s="563">
        <f>SUM(C57:C59)</f>
        <v>0</v>
      </c>
      <c r="D60" s="564">
        <f t="shared" ref="D60:L60" si="7">SUM(D57:D59)</f>
        <v>0</v>
      </c>
      <c r="E60" s="564">
        <f t="shared" si="7"/>
        <v>0</v>
      </c>
      <c r="F60" s="564">
        <f t="shared" si="7"/>
        <v>0</v>
      </c>
      <c r="G60" s="564">
        <f t="shared" si="7"/>
        <v>0</v>
      </c>
      <c r="H60" s="563">
        <f t="shared" si="7"/>
        <v>0</v>
      </c>
      <c r="I60" s="564">
        <f t="shared" si="7"/>
        <v>0</v>
      </c>
      <c r="J60" s="564">
        <f t="shared" si="7"/>
        <v>0</v>
      </c>
      <c r="K60" s="564">
        <f t="shared" si="7"/>
        <v>0</v>
      </c>
      <c r="L60" s="565">
        <f t="shared" si="7"/>
        <v>0</v>
      </c>
      <c r="N60" s="391" t="str">
        <f>+IF(ESF_base!B60="","",ESF_base!B60)</f>
        <v>Total des obligations envers les titulaires de polices</v>
      </c>
      <c r="O60" s="563">
        <f>+C60-ESF_base!C60</f>
        <v>0</v>
      </c>
      <c r="P60" s="564">
        <f>+D60-ESF_base!D60</f>
        <v>0</v>
      </c>
      <c r="Q60" s="564">
        <f>+E60-ESF_base!E60</f>
        <v>0</v>
      </c>
      <c r="R60" s="564">
        <f>+F60-ESF_base!F60</f>
        <v>0</v>
      </c>
      <c r="S60" s="564">
        <f>+G60-ESF_base!G60</f>
        <v>0</v>
      </c>
      <c r="T60" s="563">
        <f>+H60-ESF_base!H60</f>
        <v>0</v>
      </c>
      <c r="U60" s="564">
        <f>+I60-ESF_base!I60</f>
        <v>0</v>
      </c>
      <c r="V60" s="564">
        <f>+J60-ESF_base!J60</f>
        <v>0</v>
      </c>
      <c r="W60" s="564">
        <f>+K60-ESF_base!K60</f>
        <v>0</v>
      </c>
      <c r="X60" s="565">
        <f>+L60-ESF_base!L60</f>
        <v>0</v>
      </c>
    </row>
    <row r="61" spans="1:24" ht="15" thickBot="1" x14ac:dyDescent="0.35">
      <c r="A61" s="54" t="s">
        <v>224</v>
      </c>
      <c r="B61" s="232" t="str">
        <f>+IF(ESF_base!B61="","",ESF_base!B61)</f>
        <v>TOTAL DU PASSIF</v>
      </c>
      <c r="C61" s="566">
        <f>C55+C60</f>
        <v>0</v>
      </c>
      <c r="D61" s="567">
        <f t="shared" ref="D61:L61" si="8">D55+D60</f>
        <v>0</v>
      </c>
      <c r="E61" s="567">
        <f t="shared" si="8"/>
        <v>0</v>
      </c>
      <c r="F61" s="567">
        <f t="shared" si="8"/>
        <v>0</v>
      </c>
      <c r="G61" s="567">
        <f t="shared" si="8"/>
        <v>0</v>
      </c>
      <c r="H61" s="566">
        <f t="shared" si="8"/>
        <v>0</v>
      </c>
      <c r="I61" s="567">
        <f t="shared" si="8"/>
        <v>0</v>
      </c>
      <c r="J61" s="567">
        <f t="shared" si="8"/>
        <v>0</v>
      </c>
      <c r="K61" s="567">
        <f t="shared" si="8"/>
        <v>0</v>
      </c>
      <c r="L61" s="568">
        <f t="shared" si="8"/>
        <v>0</v>
      </c>
      <c r="N61" s="281" t="str">
        <f>+IF(ESF_base!B61="","",ESF_base!B61)</f>
        <v>TOTAL DU PASSIF</v>
      </c>
      <c r="O61" s="566">
        <f>+C61-ESF_base!C61</f>
        <v>0</v>
      </c>
      <c r="P61" s="567">
        <f>+D61-ESF_base!D61</f>
        <v>0</v>
      </c>
      <c r="Q61" s="567">
        <f>+E61-ESF_base!E61</f>
        <v>0</v>
      </c>
      <c r="R61" s="567">
        <f>+F61-ESF_base!F61</f>
        <v>0</v>
      </c>
      <c r="S61" s="567">
        <f>+G61-ESF_base!G61</f>
        <v>0</v>
      </c>
      <c r="T61" s="566">
        <f>+H61-ESF_base!H61</f>
        <v>0</v>
      </c>
      <c r="U61" s="567">
        <f>+I61-ESF_base!I61</f>
        <v>0</v>
      </c>
      <c r="V61" s="567">
        <f>+J61-ESF_base!J61</f>
        <v>0</v>
      </c>
      <c r="W61" s="567">
        <f>+K61-ESF_base!K61</f>
        <v>0</v>
      </c>
      <c r="X61" s="568">
        <f>+L61-ESF_base!L61</f>
        <v>0</v>
      </c>
    </row>
    <row r="62" spans="1:24" x14ac:dyDescent="0.3">
      <c r="A62" s="147"/>
      <c r="B62" s="45" t="str">
        <f>+IF(ESF_base!B62="","",ESF_base!B62)</f>
        <v>CAPITAUX PROPRES - ASSUREURS CANADIENS/QUÉBÉCOIS SEULEMENT :</v>
      </c>
      <c r="C62" s="58"/>
      <c r="D62" s="58"/>
      <c r="E62" s="58"/>
      <c r="F62" s="58"/>
      <c r="G62" s="58"/>
      <c r="H62" s="58"/>
      <c r="I62" s="58"/>
      <c r="J62" s="58"/>
      <c r="K62" s="58"/>
      <c r="L62" s="59"/>
      <c r="N62" s="284" t="str">
        <f>+IF(ESF_base!B62="","",ESF_base!B62)</f>
        <v>CAPITAUX PROPRES - ASSUREURS CANADIENS/QUÉBÉCOIS SEULEMENT :</v>
      </c>
      <c r="O62" s="58"/>
      <c r="P62" s="58"/>
      <c r="Q62" s="58"/>
      <c r="R62" s="58"/>
      <c r="S62" s="58"/>
      <c r="T62" s="58"/>
      <c r="U62" s="58"/>
      <c r="V62" s="58"/>
      <c r="W62" s="58"/>
      <c r="X62" s="59"/>
    </row>
    <row r="63" spans="1:24" x14ac:dyDescent="0.3">
      <c r="A63" s="1"/>
      <c r="B63" s="25" t="str">
        <f>+IF(ESF_base!B63="","",ESF_base!B63)</f>
        <v>Avoir des titulaires de polices</v>
      </c>
      <c r="C63" s="62"/>
      <c r="D63" s="62"/>
      <c r="E63" s="62"/>
      <c r="F63" s="62"/>
      <c r="G63" s="62"/>
      <c r="H63" s="62"/>
      <c r="I63" s="62"/>
      <c r="J63" s="62"/>
      <c r="K63" s="62"/>
      <c r="L63" s="63"/>
      <c r="N63" s="287" t="str">
        <f>+IF(ESF_base!B63="","",ESF_base!B63)</f>
        <v>Avoir des titulaires de polices</v>
      </c>
      <c r="O63" s="62"/>
      <c r="P63" s="62"/>
      <c r="Q63" s="62"/>
      <c r="R63" s="62"/>
      <c r="S63" s="62"/>
      <c r="T63" s="62"/>
      <c r="U63" s="62"/>
      <c r="V63" s="62"/>
      <c r="W63" s="62"/>
      <c r="X63" s="63"/>
    </row>
    <row r="64" spans="1:24" x14ac:dyDescent="0.3">
      <c r="A64" s="54" t="s">
        <v>231</v>
      </c>
      <c r="B64" s="41" t="str">
        <f>+IF(ESF_base!B64="","",ESF_base!B64)</f>
        <v>Intérêt résiduel (sociétés non cotées en bourse)</v>
      </c>
      <c r="C64" s="548"/>
      <c r="D64" s="549"/>
      <c r="E64" s="549"/>
      <c r="F64" s="549"/>
      <c r="G64" s="549"/>
      <c r="H64" s="548"/>
      <c r="I64" s="549"/>
      <c r="J64" s="549"/>
      <c r="K64" s="549"/>
      <c r="L64" s="550"/>
      <c r="N64" s="290" t="str">
        <f>+IF(ESF_base!B64="","",ESF_base!B64)</f>
        <v>Intérêt résiduel (sociétés non cotées en bourse)</v>
      </c>
      <c r="O64" s="548">
        <f>+C64-ESF_base!C64</f>
        <v>0</v>
      </c>
      <c r="P64" s="549">
        <f>+D64-ESF_base!D64</f>
        <v>0</v>
      </c>
      <c r="Q64" s="549">
        <f>+E64-ESF_base!E64</f>
        <v>0</v>
      </c>
      <c r="R64" s="549">
        <f>+F64-ESF_base!F64</f>
        <v>0</v>
      </c>
      <c r="S64" s="549">
        <f>+G64-ESF_base!G64</f>
        <v>0</v>
      </c>
      <c r="T64" s="548">
        <f>+H64-ESF_base!H64</f>
        <v>0</v>
      </c>
      <c r="U64" s="549">
        <f>+I64-ESF_base!I64</f>
        <v>0</v>
      </c>
      <c r="V64" s="549">
        <f>+J64-ESF_base!J64</f>
        <v>0</v>
      </c>
      <c r="W64" s="549">
        <f>+K64-ESF_base!K64</f>
        <v>0</v>
      </c>
      <c r="X64" s="550">
        <f>+L64-ESF_base!L64</f>
        <v>0</v>
      </c>
    </row>
    <row r="65" spans="1:24" x14ac:dyDescent="0.3">
      <c r="A65" s="54" t="s">
        <v>232</v>
      </c>
      <c r="B65" s="41" t="str">
        <f>+IF(ESF_base!B65="","",ESF_base!B65)</f>
        <v>Compte avec participation</v>
      </c>
      <c r="C65" s="569"/>
      <c r="D65" s="570"/>
      <c r="E65" s="570"/>
      <c r="F65" s="570"/>
      <c r="G65" s="570"/>
      <c r="H65" s="569"/>
      <c r="I65" s="570"/>
      <c r="J65" s="570"/>
      <c r="K65" s="570"/>
      <c r="L65" s="571"/>
      <c r="N65" s="290" t="str">
        <f>+IF(ESF_base!B65="","",ESF_base!B65)</f>
        <v>Compte avec participation</v>
      </c>
      <c r="O65" s="569">
        <f>+C65-ESF_base!C65</f>
        <v>0</v>
      </c>
      <c r="P65" s="570">
        <f>+D65-ESF_base!D65</f>
        <v>0</v>
      </c>
      <c r="Q65" s="570">
        <f>+E65-ESF_base!E65</f>
        <v>0</v>
      </c>
      <c r="R65" s="570">
        <f>+F65-ESF_base!F65</f>
        <v>0</v>
      </c>
      <c r="S65" s="570">
        <f>+G65-ESF_base!G65</f>
        <v>0</v>
      </c>
      <c r="T65" s="569">
        <f>+H65-ESF_base!H65</f>
        <v>0</v>
      </c>
      <c r="U65" s="570">
        <f>+I65-ESF_base!I65</f>
        <v>0</v>
      </c>
      <c r="V65" s="570">
        <f>+J65-ESF_base!J65</f>
        <v>0</v>
      </c>
      <c r="W65" s="570">
        <f>+K65-ESF_base!K65</f>
        <v>0</v>
      </c>
      <c r="X65" s="571">
        <f>+L65-ESF_base!L65</f>
        <v>0</v>
      </c>
    </row>
    <row r="66" spans="1:24" x14ac:dyDescent="0.3">
      <c r="A66" s="54" t="s">
        <v>235</v>
      </c>
      <c r="B66" s="24" t="str">
        <f>+IF(ESF_base!B66="","",ESF_base!B66)</f>
        <v>Compte avec participation - Cumul des AÉRÉ (perte)</v>
      </c>
      <c r="C66" s="551"/>
      <c r="D66" s="552"/>
      <c r="E66" s="552"/>
      <c r="F66" s="552"/>
      <c r="G66" s="552"/>
      <c r="H66" s="551"/>
      <c r="I66" s="552"/>
      <c r="J66" s="552"/>
      <c r="K66" s="552"/>
      <c r="L66" s="553"/>
      <c r="N66" s="291" t="str">
        <f>+IF(ESF_base!B66="","",ESF_base!B66)</f>
        <v>Compte avec participation - Cumul des AÉRÉ (perte)</v>
      </c>
      <c r="O66" s="551">
        <f>+C66-ESF_base!C66</f>
        <v>0</v>
      </c>
      <c r="P66" s="552">
        <f>+D66-ESF_base!D66</f>
        <v>0</v>
      </c>
      <c r="Q66" s="552">
        <f>+E66-ESF_base!E66</f>
        <v>0</v>
      </c>
      <c r="R66" s="552">
        <f>+F66-ESF_base!F66</f>
        <v>0</v>
      </c>
      <c r="S66" s="552">
        <f>+G66-ESF_base!G66</f>
        <v>0</v>
      </c>
      <c r="T66" s="551">
        <f>+H66-ESF_base!H66</f>
        <v>0</v>
      </c>
      <c r="U66" s="552">
        <f>+I66-ESF_base!I66</f>
        <v>0</v>
      </c>
      <c r="V66" s="552">
        <f>+J66-ESF_base!J66</f>
        <v>0</v>
      </c>
      <c r="W66" s="552">
        <f>+K66-ESF_base!K66</f>
        <v>0</v>
      </c>
      <c r="X66" s="553">
        <f>+L66-ESF_base!L66</f>
        <v>0</v>
      </c>
    </row>
    <row r="67" spans="1:24" x14ac:dyDescent="0.3">
      <c r="A67" s="54" t="s">
        <v>238</v>
      </c>
      <c r="B67" s="24" t="str">
        <f>+IF(ESF_base!B67="","",ESF_base!B67)</f>
        <v>Compte sans participation</v>
      </c>
      <c r="C67" s="551"/>
      <c r="D67" s="552"/>
      <c r="E67" s="552"/>
      <c r="F67" s="552"/>
      <c r="G67" s="552"/>
      <c r="H67" s="551"/>
      <c r="I67" s="552"/>
      <c r="J67" s="552"/>
      <c r="K67" s="552"/>
      <c r="L67" s="553"/>
      <c r="N67" s="291" t="str">
        <f>+IF(ESF_base!B67="","",ESF_base!B67)</f>
        <v>Compte sans participation</v>
      </c>
      <c r="O67" s="551">
        <f>+C67-ESF_base!C67</f>
        <v>0</v>
      </c>
      <c r="P67" s="552">
        <f>+D67-ESF_base!D67</f>
        <v>0</v>
      </c>
      <c r="Q67" s="552">
        <f>+E67-ESF_base!E67</f>
        <v>0</v>
      </c>
      <c r="R67" s="552">
        <f>+F67-ESF_base!F67</f>
        <v>0</v>
      </c>
      <c r="S67" s="552">
        <f>+G67-ESF_base!G67</f>
        <v>0</v>
      </c>
      <c r="T67" s="551">
        <f>+H67-ESF_base!H67</f>
        <v>0</v>
      </c>
      <c r="U67" s="552">
        <f>+I67-ESF_base!I67</f>
        <v>0</v>
      </c>
      <c r="V67" s="552">
        <f>+J67-ESF_base!J67</f>
        <v>0</v>
      </c>
      <c r="W67" s="552">
        <f>+K67-ESF_base!K67</f>
        <v>0</v>
      </c>
      <c r="X67" s="553">
        <f>+L67-ESF_base!L67</f>
        <v>0</v>
      </c>
    </row>
    <row r="68" spans="1:24" x14ac:dyDescent="0.3">
      <c r="A68" s="54" t="s">
        <v>241</v>
      </c>
      <c r="B68" s="42" t="str">
        <f>+IF(ESF_base!B68="","",ESF_base!B68)</f>
        <v>Compte sans participation - Cumul des AÉRÉ (perte)</v>
      </c>
      <c r="C68" s="551"/>
      <c r="D68" s="552"/>
      <c r="E68" s="552"/>
      <c r="F68" s="552"/>
      <c r="G68" s="552"/>
      <c r="H68" s="551"/>
      <c r="I68" s="552"/>
      <c r="J68" s="552"/>
      <c r="K68" s="552"/>
      <c r="L68" s="553"/>
      <c r="N68" s="292" t="str">
        <f>+IF(ESF_base!B68="","",ESF_base!B68)</f>
        <v>Compte sans participation - Cumul des AÉRÉ (perte)</v>
      </c>
      <c r="O68" s="551">
        <f>+C68-ESF_base!C68</f>
        <v>0</v>
      </c>
      <c r="P68" s="552">
        <f>+D68-ESF_base!D68</f>
        <v>0</v>
      </c>
      <c r="Q68" s="552">
        <f>+E68-ESF_base!E68</f>
        <v>0</v>
      </c>
      <c r="R68" s="552">
        <f>+F68-ESF_base!F68</f>
        <v>0</v>
      </c>
      <c r="S68" s="552">
        <f>+G68-ESF_base!G68</f>
        <v>0</v>
      </c>
      <c r="T68" s="551">
        <f>+H68-ESF_base!H68</f>
        <v>0</v>
      </c>
      <c r="U68" s="552">
        <f>+I68-ESF_base!I68</f>
        <v>0</v>
      </c>
      <c r="V68" s="552">
        <f>+J68-ESF_base!J68</f>
        <v>0</v>
      </c>
      <c r="W68" s="552">
        <f>+K68-ESF_base!K68</f>
        <v>0</v>
      </c>
      <c r="X68" s="553">
        <f>+L68-ESF_base!L68</f>
        <v>0</v>
      </c>
    </row>
    <row r="69" spans="1:24" x14ac:dyDescent="0.3">
      <c r="A69" s="54" t="s">
        <v>244</v>
      </c>
      <c r="B69" s="25" t="str">
        <f>+IF(ESF_base!B69="","",ESF_base!B69)</f>
        <v>Total de l'avoir des titulaires de polices</v>
      </c>
      <c r="C69" s="572">
        <f>SUM(C64:C68)</f>
        <v>0</v>
      </c>
      <c r="D69" s="573">
        <f t="shared" ref="D69:L69" si="9">SUM(D64:D68)</f>
        <v>0</v>
      </c>
      <c r="E69" s="573">
        <f t="shared" si="9"/>
        <v>0</v>
      </c>
      <c r="F69" s="573">
        <f t="shared" si="9"/>
        <v>0</v>
      </c>
      <c r="G69" s="573">
        <f t="shared" si="9"/>
        <v>0</v>
      </c>
      <c r="H69" s="572">
        <f t="shared" si="9"/>
        <v>0</v>
      </c>
      <c r="I69" s="573">
        <f t="shared" si="9"/>
        <v>0</v>
      </c>
      <c r="J69" s="573">
        <f t="shared" si="9"/>
        <v>0</v>
      </c>
      <c r="K69" s="573">
        <f t="shared" si="9"/>
        <v>0</v>
      </c>
      <c r="L69" s="574">
        <f t="shared" si="9"/>
        <v>0</v>
      </c>
      <c r="N69" s="287" t="str">
        <f>+IF(ESF_base!B69="","",ESF_base!B69)</f>
        <v>Total de l'avoir des titulaires de polices</v>
      </c>
      <c r="O69" s="572">
        <f>+C69-ESF_base!C69</f>
        <v>0</v>
      </c>
      <c r="P69" s="573">
        <f>+D69-ESF_base!D69</f>
        <v>0</v>
      </c>
      <c r="Q69" s="573">
        <f>+E69-ESF_base!E69</f>
        <v>0</v>
      </c>
      <c r="R69" s="573">
        <f>+F69-ESF_base!F69</f>
        <v>0</v>
      </c>
      <c r="S69" s="573">
        <f>+G69-ESF_base!G69</f>
        <v>0</v>
      </c>
      <c r="T69" s="572">
        <f>+H69-ESF_base!H69</f>
        <v>0</v>
      </c>
      <c r="U69" s="573">
        <f>+I69-ESF_base!I69</f>
        <v>0</v>
      </c>
      <c r="V69" s="573">
        <f>+J69-ESF_base!J69</f>
        <v>0</v>
      </c>
      <c r="W69" s="573">
        <f>+K69-ESF_base!K69</f>
        <v>0</v>
      </c>
      <c r="X69" s="574">
        <f>+L69-ESF_base!L69</f>
        <v>0</v>
      </c>
    </row>
    <row r="70" spans="1:24" x14ac:dyDescent="0.3">
      <c r="A70" s="1"/>
      <c r="B70" s="25" t="str">
        <f>+IF(ESF_base!B70="","",ESF_base!B70)</f>
        <v>Avoir des actionnaires</v>
      </c>
      <c r="C70" s="60"/>
      <c r="D70" s="60"/>
      <c r="E70" s="60"/>
      <c r="F70" s="60"/>
      <c r="G70" s="60"/>
      <c r="H70" s="60"/>
      <c r="I70" s="60"/>
      <c r="J70" s="60"/>
      <c r="K70" s="60"/>
      <c r="L70" s="61"/>
      <c r="N70" s="287" t="str">
        <f>+IF(ESF_base!B70="","",ESF_base!B70)</f>
        <v>Avoir des actionnaires</v>
      </c>
      <c r="O70" s="60"/>
      <c r="P70" s="60"/>
      <c r="Q70" s="60"/>
      <c r="R70" s="60"/>
      <c r="S70" s="60"/>
      <c r="T70" s="60"/>
      <c r="U70" s="60"/>
      <c r="V70" s="60"/>
      <c r="W70" s="60"/>
      <c r="X70" s="61"/>
    </row>
    <row r="71" spans="1:24" x14ac:dyDescent="0.3">
      <c r="A71" s="54" t="s">
        <v>249</v>
      </c>
      <c r="B71" s="41" t="str">
        <f>+IF(ESF_base!B71="","",ESF_base!B71)</f>
        <v>Actions ordinaires</v>
      </c>
      <c r="C71" s="548"/>
      <c r="D71" s="549"/>
      <c r="E71" s="549"/>
      <c r="F71" s="549"/>
      <c r="G71" s="549"/>
      <c r="H71" s="548"/>
      <c r="I71" s="549"/>
      <c r="J71" s="549"/>
      <c r="K71" s="549"/>
      <c r="L71" s="550"/>
      <c r="N71" s="290" t="str">
        <f>+IF(ESF_base!B71="","",ESF_base!B71)</f>
        <v>Actions ordinaires</v>
      </c>
      <c r="O71" s="548">
        <f>+C71-ESF_base!C71</f>
        <v>0</v>
      </c>
      <c r="P71" s="549">
        <f>+D71-ESF_base!D71</f>
        <v>0</v>
      </c>
      <c r="Q71" s="549">
        <f>+E71-ESF_base!E71</f>
        <v>0</v>
      </c>
      <c r="R71" s="549">
        <f>+F71-ESF_base!F71</f>
        <v>0</v>
      </c>
      <c r="S71" s="549">
        <f>+G71-ESF_base!G71</f>
        <v>0</v>
      </c>
      <c r="T71" s="548">
        <f>+H71-ESF_base!H71</f>
        <v>0</v>
      </c>
      <c r="U71" s="549">
        <f>+I71-ESF_base!I71</f>
        <v>0</v>
      </c>
      <c r="V71" s="549">
        <f>+J71-ESF_base!J71</f>
        <v>0</v>
      </c>
      <c r="W71" s="549">
        <f>+K71-ESF_base!K71</f>
        <v>0</v>
      </c>
      <c r="X71" s="550">
        <f>+L71-ESF_base!L71</f>
        <v>0</v>
      </c>
    </row>
    <row r="72" spans="1:24" x14ac:dyDescent="0.3">
      <c r="A72" s="54" t="s">
        <v>252</v>
      </c>
      <c r="B72" s="41" t="str">
        <f>+IF(ESF_base!B72="","",ESF_base!B72)</f>
        <v>Actions privilégiées</v>
      </c>
      <c r="C72" s="569"/>
      <c r="D72" s="570"/>
      <c r="E72" s="570"/>
      <c r="F72" s="570"/>
      <c r="G72" s="570"/>
      <c r="H72" s="569"/>
      <c r="I72" s="570"/>
      <c r="J72" s="570"/>
      <c r="K72" s="570"/>
      <c r="L72" s="571"/>
      <c r="N72" s="290" t="str">
        <f>+IF(ESF_base!B72="","",ESF_base!B72)</f>
        <v>Actions privilégiées</v>
      </c>
      <c r="O72" s="569">
        <f>+C72-ESF_base!C72</f>
        <v>0</v>
      </c>
      <c r="P72" s="570">
        <f>+D72-ESF_base!D72</f>
        <v>0</v>
      </c>
      <c r="Q72" s="570">
        <f>+E72-ESF_base!E72</f>
        <v>0</v>
      </c>
      <c r="R72" s="570">
        <f>+F72-ESF_base!F72</f>
        <v>0</v>
      </c>
      <c r="S72" s="570">
        <f>+G72-ESF_base!G72</f>
        <v>0</v>
      </c>
      <c r="T72" s="569">
        <f>+H72-ESF_base!H72</f>
        <v>0</v>
      </c>
      <c r="U72" s="570">
        <f>+I72-ESF_base!I72</f>
        <v>0</v>
      </c>
      <c r="V72" s="570">
        <f>+J72-ESF_base!J72</f>
        <v>0</v>
      </c>
      <c r="W72" s="570">
        <f>+K72-ESF_base!K72</f>
        <v>0</v>
      </c>
      <c r="X72" s="571">
        <f>+L72-ESF_base!L72</f>
        <v>0</v>
      </c>
    </row>
    <row r="73" spans="1:24" x14ac:dyDescent="0.3">
      <c r="A73" s="54" t="s">
        <v>255</v>
      </c>
      <c r="B73" s="24" t="str">
        <f>+IF(ESF_base!B73="","",ESF_base!B73)</f>
        <v>Surplus d'apport</v>
      </c>
      <c r="C73" s="551"/>
      <c r="D73" s="552"/>
      <c r="E73" s="552"/>
      <c r="F73" s="552"/>
      <c r="G73" s="552"/>
      <c r="H73" s="551"/>
      <c r="I73" s="552"/>
      <c r="J73" s="552"/>
      <c r="K73" s="552"/>
      <c r="L73" s="553"/>
      <c r="N73" s="291" t="str">
        <f>+IF(ESF_base!B73="","",ESF_base!B73)</f>
        <v>Surplus d'apport</v>
      </c>
      <c r="O73" s="551">
        <f>+C73-ESF_base!C73</f>
        <v>0</v>
      </c>
      <c r="P73" s="552">
        <f>+D73-ESF_base!D73</f>
        <v>0</v>
      </c>
      <c r="Q73" s="552">
        <f>+E73-ESF_base!E73</f>
        <v>0</v>
      </c>
      <c r="R73" s="552">
        <f>+F73-ESF_base!F73</f>
        <v>0</v>
      </c>
      <c r="S73" s="552">
        <f>+G73-ESF_base!G73</f>
        <v>0</v>
      </c>
      <c r="T73" s="551">
        <f>+H73-ESF_base!H73</f>
        <v>0</v>
      </c>
      <c r="U73" s="552">
        <f>+I73-ESF_base!I73</f>
        <v>0</v>
      </c>
      <c r="V73" s="552">
        <f>+J73-ESF_base!J73</f>
        <v>0</v>
      </c>
      <c r="W73" s="552">
        <f>+K73-ESF_base!K73</f>
        <v>0</v>
      </c>
      <c r="X73" s="553">
        <f>+L73-ESF_base!L73</f>
        <v>0</v>
      </c>
    </row>
    <row r="74" spans="1:24" x14ac:dyDescent="0.3">
      <c r="A74" s="54" t="s">
        <v>258</v>
      </c>
      <c r="B74" s="24" t="str">
        <f>+IF(ESF_base!B74="","",ESF_base!B74)</f>
        <v>Autres éléments de capital</v>
      </c>
      <c r="C74" s="551"/>
      <c r="D74" s="552"/>
      <c r="E74" s="552"/>
      <c r="F74" s="552"/>
      <c r="G74" s="552"/>
      <c r="H74" s="551"/>
      <c r="I74" s="552"/>
      <c r="J74" s="552"/>
      <c r="K74" s="552"/>
      <c r="L74" s="553"/>
      <c r="N74" s="291" t="str">
        <f>+IF(ESF_base!B74="","",ESF_base!B74)</f>
        <v>Autres éléments de capital</v>
      </c>
      <c r="O74" s="551">
        <f>+C74-ESF_base!C74</f>
        <v>0</v>
      </c>
      <c r="P74" s="552">
        <f>+D74-ESF_base!D74</f>
        <v>0</v>
      </c>
      <c r="Q74" s="552">
        <f>+E74-ESF_base!E74</f>
        <v>0</v>
      </c>
      <c r="R74" s="552">
        <f>+F74-ESF_base!F74</f>
        <v>0</v>
      </c>
      <c r="S74" s="552">
        <f>+G74-ESF_base!G74</f>
        <v>0</v>
      </c>
      <c r="T74" s="551">
        <f>+H74-ESF_base!H74</f>
        <v>0</v>
      </c>
      <c r="U74" s="552">
        <f>+I74-ESF_base!I74</f>
        <v>0</v>
      </c>
      <c r="V74" s="552">
        <f>+J74-ESF_base!J74</f>
        <v>0</v>
      </c>
      <c r="W74" s="552">
        <f>+K74-ESF_base!K74</f>
        <v>0</v>
      </c>
      <c r="X74" s="553">
        <f>+L74-ESF_base!L74</f>
        <v>0</v>
      </c>
    </row>
    <row r="75" spans="1:24" x14ac:dyDescent="0.3">
      <c r="A75" s="54" t="s">
        <v>261</v>
      </c>
      <c r="B75" s="24" t="str">
        <f>+IF(ESF_base!B75="","",ESF_base!B75)</f>
        <v>Bénéfices non répartis</v>
      </c>
      <c r="C75" s="551"/>
      <c r="D75" s="552"/>
      <c r="E75" s="552"/>
      <c r="F75" s="552"/>
      <c r="G75" s="552"/>
      <c r="H75" s="551"/>
      <c r="I75" s="552"/>
      <c r="J75" s="552"/>
      <c r="K75" s="552"/>
      <c r="L75" s="553"/>
      <c r="N75" s="291" t="str">
        <f>+IF(ESF_base!B75="","",ESF_base!B75)</f>
        <v>Bénéfices non répartis</v>
      </c>
      <c r="O75" s="551">
        <f>+C75-ESF_base!C75</f>
        <v>0</v>
      </c>
      <c r="P75" s="552">
        <f>+D75-ESF_base!D75</f>
        <v>0</v>
      </c>
      <c r="Q75" s="552">
        <f>+E75-ESF_base!E75</f>
        <v>0</v>
      </c>
      <c r="R75" s="552">
        <f>+F75-ESF_base!F75</f>
        <v>0</v>
      </c>
      <c r="S75" s="552">
        <f>+G75-ESF_base!G75</f>
        <v>0</v>
      </c>
      <c r="T75" s="551">
        <f>+H75-ESF_base!H75</f>
        <v>0</v>
      </c>
      <c r="U75" s="552">
        <f>+I75-ESF_base!I75</f>
        <v>0</v>
      </c>
      <c r="V75" s="552">
        <f>+J75-ESF_base!J75</f>
        <v>0</v>
      </c>
      <c r="W75" s="552">
        <f>+K75-ESF_base!K75</f>
        <v>0</v>
      </c>
      <c r="X75" s="553">
        <f>+L75-ESF_base!L75</f>
        <v>0</v>
      </c>
    </row>
    <row r="76" spans="1:24" x14ac:dyDescent="0.3">
      <c r="A76" s="54" t="s">
        <v>264</v>
      </c>
      <c r="B76" s="24" t="str">
        <f>+IF(ESF_base!B76="","",ESF_base!B76)</f>
        <v>Risque nucléaire et autres réserves</v>
      </c>
      <c r="C76" s="551"/>
      <c r="D76" s="552"/>
      <c r="E76" s="552"/>
      <c r="F76" s="552"/>
      <c r="G76" s="552"/>
      <c r="H76" s="551"/>
      <c r="I76" s="552"/>
      <c r="J76" s="552"/>
      <c r="K76" s="552"/>
      <c r="L76" s="553"/>
      <c r="N76" s="291" t="str">
        <f>+IF(ESF_base!B76="","",ESF_base!B76)</f>
        <v>Risque nucléaire et autres réserves</v>
      </c>
      <c r="O76" s="551">
        <f>+C76-ESF_base!C76</f>
        <v>0</v>
      </c>
      <c r="P76" s="552">
        <f>+D76-ESF_base!D76</f>
        <v>0</v>
      </c>
      <c r="Q76" s="552">
        <f>+E76-ESF_base!E76</f>
        <v>0</v>
      </c>
      <c r="R76" s="552">
        <f>+F76-ESF_base!F76</f>
        <v>0</v>
      </c>
      <c r="S76" s="552">
        <f>+G76-ESF_base!G76</f>
        <v>0</v>
      </c>
      <c r="T76" s="551">
        <f>+H76-ESF_base!H76</f>
        <v>0</v>
      </c>
      <c r="U76" s="552">
        <f>+I76-ESF_base!I76</f>
        <v>0</v>
      </c>
      <c r="V76" s="552">
        <f>+J76-ESF_base!J76</f>
        <v>0</v>
      </c>
      <c r="W76" s="552">
        <f>+K76-ESF_base!K76</f>
        <v>0</v>
      </c>
      <c r="X76" s="553">
        <f>+L76-ESF_base!L76</f>
        <v>0</v>
      </c>
    </row>
    <row r="77" spans="1:24" x14ac:dyDescent="0.3">
      <c r="A77" s="54" t="s">
        <v>267</v>
      </c>
      <c r="B77" s="24" t="str">
        <f>+IF(ESF_base!B77="","",ESF_base!B77)</f>
        <v>Cumul des AÉRÉ (perte)</v>
      </c>
      <c r="C77" s="551"/>
      <c r="D77" s="552"/>
      <c r="E77" s="552"/>
      <c r="F77" s="552"/>
      <c r="G77" s="552"/>
      <c r="H77" s="551"/>
      <c r="I77" s="552"/>
      <c r="J77" s="552"/>
      <c r="K77" s="552"/>
      <c r="L77" s="553"/>
      <c r="N77" s="291" t="str">
        <f>+IF(ESF_base!B77="","",ESF_base!B77)</f>
        <v>Cumul des AÉRÉ (perte)</v>
      </c>
      <c r="O77" s="551">
        <f>+C77-ESF_base!C77</f>
        <v>0</v>
      </c>
      <c r="P77" s="552">
        <f>+D77-ESF_base!D77</f>
        <v>0</v>
      </c>
      <c r="Q77" s="552">
        <f>+E77-ESF_base!E77</f>
        <v>0</v>
      </c>
      <c r="R77" s="552">
        <f>+F77-ESF_base!F77</f>
        <v>0</v>
      </c>
      <c r="S77" s="552">
        <f>+G77-ESF_base!G77</f>
        <v>0</v>
      </c>
      <c r="T77" s="551">
        <f>+H77-ESF_base!H77</f>
        <v>0</v>
      </c>
      <c r="U77" s="552">
        <f>+I77-ESF_base!I77</f>
        <v>0</v>
      </c>
      <c r="V77" s="552">
        <f>+J77-ESF_base!J77</f>
        <v>0</v>
      </c>
      <c r="W77" s="552">
        <f>+K77-ESF_base!K77</f>
        <v>0</v>
      </c>
      <c r="X77" s="553">
        <f>+L77-ESF_base!L77</f>
        <v>0</v>
      </c>
    </row>
    <row r="78" spans="1:24" x14ac:dyDescent="0.3">
      <c r="A78" s="54" t="s">
        <v>270</v>
      </c>
      <c r="B78" s="25" t="str">
        <f>+IF(ESF_base!B78="","",ESF_base!B78)</f>
        <v>Total de l'avoir des actionnaires</v>
      </c>
      <c r="C78" s="575">
        <f t="shared" ref="C78:L78" si="10">SUM(C71:C77)</f>
        <v>0</v>
      </c>
      <c r="D78" s="576">
        <f t="shared" si="10"/>
        <v>0</v>
      </c>
      <c r="E78" s="576">
        <f t="shared" si="10"/>
        <v>0</v>
      </c>
      <c r="F78" s="576">
        <f t="shared" si="10"/>
        <v>0</v>
      </c>
      <c r="G78" s="576">
        <f t="shared" si="10"/>
        <v>0</v>
      </c>
      <c r="H78" s="575">
        <f t="shared" si="10"/>
        <v>0</v>
      </c>
      <c r="I78" s="576">
        <f t="shared" si="10"/>
        <v>0</v>
      </c>
      <c r="J78" s="576">
        <f t="shared" si="10"/>
        <v>0</v>
      </c>
      <c r="K78" s="576">
        <f t="shared" si="10"/>
        <v>0</v>
      </c>
      <c r="L78" s="577">
        <f t="shared" si="10"/>
        <v>0</v>
      </c>
      <c r="N78" s="287" t="str">
        <f>+IF(ESF_base!B78="","",ESF_base!B78)</f>
        <v>Total de l'avoir des actionnaires</v>
      </c>
      <c r="O78" s="575">
        <f>+C78-ESF_base!C78</f>
        <v>0</v>
      </c>
      <c r="P78" s="576">
        <f>+D78-ESF_base!D78</f>
        <v>0</v>
      </c>
      <c r="Q78" s="576">
        <f>+E78-ESF_base!E78</f>
        <v>0</v>
      </c>
      <c r="R78" s="576">
        <f>+F78-ESF_base!F78</f>
        <v>0</v>
      </c>
      <c r="S78" s="576">
        <f>+G78-ESF_base!G78</f>
        <v>0</v>
      </c>
      <c r="T78" s="575">
        <f>+H78-ESF_base!H78</f>
        <v>0</v>
      </c>
      <c r="U78" s="576">
        <f>+I78-ESF_base!I78</f>
        <v>0</v>
      </c>
      <c r="V78" s="576">
        <f>+J78-ESF_base!J78</f>
        <v>0</v>
      </c>
      <c r="W78" s="576">
        <f>+K78-ESF_base!K78</f>
        <v>0</v>
      </c>
      <c r="X78" s="577">
        <f>+L78-ESF_base!L78</f>
        <v>0</v>
      </c>
    </row>
    <row r="79" spans="1:24" ht="15" thickBot="1" x14ac:dyDescent="0.35">
      <c r="A79" s="54" t="s">
        <v>273</v>
      </c>
      <c r="B79" s="84" t="str">
        <f>+IF(ESF_base!B79="","",ESF_base!B79)</f>
        <v>Participations sans contrôle</v>
      </c>
      <c r="C79" s="578"/>
      <c r="D79" s="579"/>
      <c r="E79" s="579"/>
      <c r="F79" s="579"/>
      <c r="G79" s="579"/>
      <c r="H79" s="578"/>
      <c r="I79" s="579"/>
      <c r="J79" s="579"/>
      <c r="K79" s="579"/>
      <c r="L79" s="580"/>
      <c r="N79" s="293" t="str">
        <f>+IF(ESF_base!B79="","",ESF_base!B79)</f>
        <v>Participations sans contrôle</v>
      </c>
      <c r="O79" s="578">
        <f>+C79-ESF_base!C79</f>
        <v>0</v>
      </c>
      <c r="P79" s="579">
        <f>+D79-ESF_base!D79</f>
        <v>0</v>
      </c>
      <c r="Q79" s="579">
        <f>+E79-ESF_base!E79</f>
        <v>0</v>
      </c>
      <c r="R79" s="579">
        <f>+F79-ESF_base!F79</f>
        <v>0</v>
      </c>
      <c r="S79" s="579">
        <f>+G79-ESF_base!G79</f>
        <v>0</v>
      </c>
      <c r="T79" s="578">
        <f>+H79-ESF_base!H79</f>
        <v>0</v>
      </c>
      <c r="U79" s="579">
        <f>+I79-ESF_base!I79</f>
        <v>0</v>
      </c>
      <c r="V79" s="579">
        <f>+J79-ESF_base!J79</f>
        <v>0</v>
      </c>
      <c r="W79" s="579">
        <f>+K79-ESF_base!K79</f>
        <v>0</v>
      </c>
      <c r="X79" s="580">
        <f>+L79-ESF_base!L79</f>
        <v>0</v>
      </c>
    </row>
    <row r="80" spans="1:24" ht="66.599999999999994" customHeight="1" thickBot="1" x14ac:dyDescent="0.35">
      <c r="A80" s="54" t="s">
        <v>276</v>
      </c>
      <c r="B80" s="182" t="str">
        <f>+IF(ESF_base!B80="","",ESF_base!B80)</f>
        <v>TOTAL DES CAPITAUX PROPRES
(ASSUREURS CANADIENS/QUÉBÉCOIS)
OU 
TOTAL : FONDS DU SIÈGE SOCIAL, RÉSERVES ET CAÉRÉ
(ASSUREURS ÉTRANGERS)</v>
      </c>
      <c r="C80" s="581"/>
      <c r="D80" s="582"/>
      <c r="E80" s="582"/>
      <c r="F80" s="582"/>
      <c r="G80" s="582"/>
      <c r="H80" s="581"/>
      <c r="I80" s="582"/>
      <c r="J80" s="582"/>
      <c r="K80" s="582"/>
      <c r="L80" s="583"/>
      <c r="N80" s="294" t="str">
        <f>+IF(ESF_base!B80="","",ESF_base!B80)</f>
        <v>TOTAL DES CAPITAUX PROPRES
(ASSUREURS CANADIENS/QUÉBÉCOIS)
OU 
TOTAL : FONDS DU SIÈGE SOCIAL, RÉSERVES ET CAÉRÉ
(ASSUREURS ÉTRANGERS)</v>
      </c>
      <c r="O80" s="581">
        <f>+C80-ESF_base!C80</f>
        <v>0</v>
      </c>
      <c r="P80" s="582">
        <f>+D80-ESF_base!D80</f>
        <v>0</v>
      </c>
      <c r="Q80" s="582">
        <f>+E80-ESF_base!E80</f>
        <v>0</v>
      </c>
      <c r="R80" s="582">
        <f>+F80-ESF_base!F80</f>
        <v>0</v>
      </c>
      <c r="S80" s="582">
        <f>+G80-ESF_base!G80</f>
        <v>0</v>
      </c>
      <c r="T80" s="581">
        <f>+H80-ESF_base!H80</f>
        <v>0</v>
      </c>
      <c r="U80" s="582">
        <f>+I80-ESF_base!I80</f>
        <v>0</v>
      </c>
      <c r="V80" s="582">
        <f>+J80-ESF_base!J80</f>
        <v>0</v>
      </c>
      <c r="W80" s="582">
        <f>+K80-ESF_base!K80</f>
        <v>0</v>
      </c>
      <c r="X80" s="583">
        <f>+L80-ESF_base!L80</f>
        <v>0</v>
      </c>
    </row>
    <row r="81" spans="1:24" ht="75" customHeight="1" thickBot="1" x14ac:dyDescent="0.35">
      <c r="A81" s="54" t="s">
        <v>279</v>
      </c>
      <c r="B81" s="182" t="str">
        <f>+IF(ESF_base!B81="","",ESF_base!B81)</f>
        <v>TOTAL DU PASSIF ET DES CAPITAUX PROPRES 
(ASSUREURS CANADIENS/QUÉBÉCOIS)
OU
TOTAL : PASSIF, CAPITAUX PRORPES, FONDS DU SIÈGE SOCIAL, RÉSERVES ET CAÉRÉ 
(ASSUREURS ÉTRANGER)</v>
      </c>
      <c r="C81" s="554">
        <f t="shared" ref="C81:L81" si="11">C61+C80</f>
        <v>0</v>
      </c>
      <c r="D81" s="555">
        <f t="shared" si="11"/>
        <v>0</v>
      </c>
      <c r="E81" s="555">
        <f t="shared" si="11"/>
        <v>0</v>
      </c>
      <c r="F81" s="555">
        <f t="shared" si="11"/>
        <v>0</v>
      </c>
      <c r="G81" s="555">
        <f t="shared" si="11"/>
        <v>0</v>
      </c>
      <c r="H81" s="554">
        <f t="shared" si="11"/>
        <v>0</v>
      </c>
      <c r="I81" s="555">
        <f t="shared" si="11"/>
        <v>0</v>
      </c>
      <c r="J81" s="555">
        <f t="shared" si="11"/>
        <v>0</v>
      </c>
      <c r="K81" s="555">
        <f t="shared" si="11"/>
        <v>0</v>
      </c>
      <c r="L81" s="556">
        <f t="shared" si="11"/>
        <v>0</v>
      </c>
      <c r="N81" s="294" t="str">
        <f>+IF(ESF_base!B81="","",ESF_base!B81)</f>
        <v>TOTAL DU PASSIF ET DES CAPITAUX PROPRES 
(ASSUREURS CANADIENS/QUÉBÉCOIS)
OU
TOTAL : PASSIF, CAPITAUX PRORPES, FONDS DU SIÈGE SOCIAL, RÉSERVES ET CAÉRÉ 
(ASSUREURS ÉTRANGER)</v>
      </c>
      <c r="O81" s="554">
        <f>+C81-ESF_base!C81</f>
        <v>0</v>
      </c>
      <c r="P81" s="555">
        <f>+D81-ESF_base!D81</f>
        <v>0</v>
      </c>
      <c r="Q81" s="555">
        <f>+E81-ESF_base!E81</f>
        <v>0</v>
      </c>
      <c r="R81" s="555">
        <f>+F81-ESF_base!F81</f>
        <v>0</v>
      </c>
      <c r="S81" s="555">
        <f>+G81-ESF_base!G81</f>
        <v>0</v>
      </c>
      <c r="T81" s="554">
        <f>+H81-ESF_base!H81</f>
        <v>0</v>
      </c>
      <c r="U81" s="555">
        <f>+I81-ESF_base!I81</f>
        <v>0</v>
      </c>
      <c r="V81" s="555">
        <f>+J81-ESF_base!J81</f>
        <v>0</v>
      </c>
      <c r="W81" s="555">
        <f>+K81-ESF_base!K81</f>
        <v>0</v>
      </c>
      <c r="X81" s="556">
        <f>+L81-ESF_base!L81</f>
        <v>0</v>
      </c>
    </row>
    <row r="82" spans="1:24" ht="15" thickBot="1" x14ac:dyDescent="0.35">
      <c r="B82" s="26"/>
      <c r="C82" s="27"/>
      <c r="D82" s="27"/>
      <c r="E82" s="27"/>
      <c r="F82" s="27"/>
      <c r="G82" s="27"/>
      <c r="H82" s="27"/>
      <c r="I82" s="27"/>
      <c r="J82" s="27"/>
      <c r="K82" s="27"/>
      <c r="L82" s="27"/>
      <c r="N82" s="295"/>
      <c r="O82" s="27"/>
      <c r="P82" s="27"/>
      <c r="Q82" s="27"/>
      <c r="R82" s="27"/>
      <c r="S82" s="27"/>
      <c r="T82" s="27"/>
      <c r="U82" s="27"/>
      <c r="V82" s="27"/>
      <c r="W82" s="27"/>
      <c r="X82" s="27"/>
    </row>
    <row r="83" spans="1:24" ht="24.6" x14ac:dyDescent="0.3">
      <c r="B83" s="103" t="str">
        <f>+IF(ESF_base!B83="","",ESF_base!B83)</f>
        <v>Mouvements des capitaux propres (1)
(en milliers de dollars)</v>
      </c>
      <c r="C83" s="34">
        <f t="shared" ref="C83:L83" si="12">+C6</f>
        <v>2025</v>
      </c>
      <c r="D83" s="35">
        <f t="shared" si="12"/>
        <v>2026</v>
      </c>
      <c r="E83" s="35">
        <f t="shared" si="12"/>
        <v>2027</v>
      </c>
      <c r="F83" s="35">
        <f t="shared" si="12"/>
        <v>2028</v>
      </c>
      <c r="G83" s="36">
        <f t="shared" si="12"/>
        <v>2029</v>
      </c>
      <c r="H83" s="40">
        <f t="shared" si="12"/>
        <v>2030</v>
      </c>
      <c r="I83" s="35">
        <f t="shared" si="12"/>
        <v>2031</v>
      </c>
      <c r="J83" s="35">
        <f t="shared" si="12"/>
        <v>2032</v>
      </c>
      <c r="K83" s="35">
        <f t="shared" si="12"/>
        <v>2033</v>
      </c>
      <c r="L83" s="36">
        <f t="shared" si="12"/>
        <v>2034</v>
      </c>
      <c r="N83" s="297" t="str">
        <f>+IF(ESF_base!B83="","",ESF_base!B83)</f>
        <v>Mouvements des capitaux propres (1)
(en milliers de dollars)</v>
      </c>
      <c r="O83" s="34">
        <f t="shared" ref="O83:X83" si="13">+O6</f>
        <v>2025</v>
      </c>
      <c r="P83" s="35">
        <f t="shared" si="13"/>
        <v>2026</v>
      </c>
      <c r="Q83" s="35">
        <f t="shared" si="13"/>
        <v>2027</v>
      </c>
      <c r="R83" s="35">
        <f t="shared" si="13"/>
        <v>2028</v>
      </c>
      <c r="S83" s="36">
        <f t="shared" si="13"/>
        <v>2029</v>
      </c>
      <c r="T83" s="40">
        <f t="shared" si="13"/>
        <v>2030</v>
      </c>
      <c r="U83" s="35">
        <f t="shared" si="13"/>
        <v>2031</v>
      </c>
      <c r="V83" s="35">
        <f t="shared" si="13"/>
        <v>2032</v>
      </c>
      <c r="W83" s="35">
        <f t="shared" si="13"/>
        <v>2033</v>
      </c>
      <c r="X83" s="36">
        <f t="shared" si="13"/>
        <v>2034</v>
      </c>
    </row>
    <row r="84" spans="1:24" ht="9" customHeight="1" thickBot="1" x14ac:dyDescent="0.35">
      <c r="B84" s="11" t="str">
        <f>+IF(ESF_base!B84="","",ESF_base!B84)</f>
        <v/>
      </c>
      <c r="C84" s="12" t="s">
        <v>62</v>
      </c>
      <c r="D84" s="13" t="s">
        <v>63</v>
      </c>
      <c r="E84" s="13" t="s">
        <v>64</v>
      </c>
      <c r="F84" s="13" t="s">
        <v>65</v>
      </c>
      <c r="G84" s="14" t="s">
        <v>66</v>
      </c>
      <c r="H84" s="80" t="s">
        <v>67</v>
      </c>
      <c r="I84" s="81" t="s">
        <v>68</v>
      </c>
      <c r="J84" s="81" t="s">
        <v>69</v>
      </c>
      <c r="K84" s="81" t="s">
        <v>70</v>
      </c>
      <c r="L84" s="82" t="s">
        <v>71</v>
      </c>
      <c r="N84" s="271" t="str">
        <f>+IF(ESF_base!B84="","",ESF_base!B84)</f>
        <v/>
      </c>
      <c r="O84" s="12" t="s">
        <v>321</v>
      </c>
      <c r="P84" s="13" t="s">
        <v>322</v>
      </c>
      <c r="Q84" s="13" t="s">
        <v>323</v>
      </c>
      <c r="R84" s="13" t="s">
        <v>324</v>
      </c>
      <c r="S84" s="14" t="s">
        <v>325</v>
      </c>
      <c r="T84" s="80" t="s">
        <v>326</v>
      </c>
      <c r="U84" s="81" t="s">
        <v>327</v>
      </c>
      <c r="V84" s="81" t="s">
        <v>328</v>
      </c>
      <c r="W84" s="81" t="s">
        <v>329</v>
      </c>
      <c r="X84" s="82" t="s">
        <v>330</v>
      </c>
    </row>
    <row r="85" spans="1:24" x14ac:dyDescent="0.3">
      <c r="A85" s="54" t="s">
        <v>284</v>
      </c>
      <c r="B85" s="145" t="str">
        <f>+IF(ESF_base!B85="","",ESF_base!B85)</f>
        <v>Dividendes payés aux actionnaires (2)</v>
      </c>
      <c r="C85" s="584"/>
      <c r="D85" s="585"/>
      <c r="E85" s="585"/>
      <c r="F85" s="585"/>
      <c r="G85" s="585"/>
      <c r="H85" s="584"/>
      <c r="I85" s="585"/>
      <c r="J85" s="585"/>
      <c r="K85" s="585"/>
      <c r="L85" s="586"/>
      <c r="N85" s="304" t="str">
        <f>+IF(ESF_base!B85="","",ESF_base!B85)</f>
        <v>Dividendes payés aux actionnaires (2)</v>
      </c>
      <c r="O85" s="584">
        <f>+C85-ESF_base!C85</f>
        <v>0</v>
      </c>
      <c r="P85" s="585">
        <f>+D85-ESF_base!D85</f>
        <v>0</v>
      </c>
      <c r="Q85" s="585">
        <f>+E85-ESF_base!E85</f>
        <v>0</v>
      </c>
      <c r="R85" s="585">
        <f>+F85-ESF_base!F85</f>
        <v>0</v>
      </c>
      <c r="S85" s="585">
        <f>+G85-ESF_base!G85</f>
        <v>0</v>
      </c>
      <c r="T85" s="584">
        <f>+H85-ESF_base!H85</f>
        <v>0</v>
      </c>
      <c r="U85" s="585">
        <f>+I85-ESF_base!I85</f>
        <v>0</v>
      </c>
      <c r="V85" s="585">
        <f>+J85-ESF_base!J85</f>
        <v>0</v>
      </c>
      <c r="W85" s="585">
        <f>+K85-ESF_base!K85</f>
        <v>0</v>
      </c>
      <c r="X85" s="586">
        <f>+L85-ESF_base!L85</f>
        <v>0</v>
      </c>
    </row>
    <row r="86" spans="1:24" x14ac:dyDescent="0.3">
      <c r="A86" s="54" t="s">
        <v>287</v>
      </c>
      <c r="B86" s="108" t="str">
        <f>+IF(ESF_base!B86="","",ESF_base!B86)</f>
        <v>Injections de capitaux (2)</v>
      </c>
      <c r="C86" s="587"/>
      <c r="D86" s="588"/>
      <c r="E86" s="588"/>
      <c r="F86" s="588"/>
      <c r="G86" s="588"/>
      <c r="H86" s="587"/>
      <c r="I86" s="588"/>
      <c r="J86" s="588"/>
      <c r="K86" s="588"/>
      <c r="L86" s="589"/>
      <c r="N86" s="305" t="str">
        <f>+IF(ESF_base!B86="","",ESF_base!B86)</f>
        <v>Injections de capitaux (2)</v>
      </c>
      <c r="O86" s="587">
        <f>+C86-ESF_base!C86</f>
        <v>0</v>
      </c>
      <c r="P86" s="588">
        <f>+D86-ESF_base!D86</f>
        <v>0</v>
      </c>
      <c r="Q86" s="588">
        <f>+E86-ESF_base!E86</f>
        <v>0</v>
      </c>
      <c r="R86" s="588">
        <f>+F86-ESF_base!F86</f>
        <v>0</v>
      </c>
      <c r="S86" s="588">
        <f>+G86-ESF_base!G86</f>
        <v>0</v>
      </c>
      <c r="T86" s="587">
        <f>+H86-ESF_base!H86</f>
        <v>0</v>
      </c>
      <c r="U86" s="588">
        <f>+I86-ESF_base!I86</f>
        <v>0</v>
      </c>
      <c r="V86" s="588">
        <f>+J86-ESF_base!J86</f>
        <v>0</v>
      </c>
      <c r="W86" s="588">
        <f>+K86-ESF_base!K86</f>
        <v>0</v>
      </c>
      <c r="X86" s="589">
        <f>+L86-ESF_base!L86</f>
        <v>0</v>
      </c>
    </row>
    <row r="87" spans="1:24" x14ac:dyDescent="0.3">
      <c r="A87" s="54" t="s">
        <v>290</v>
      </c>
      <c r="B87" s="144" t="str">
        <f>+IF(ESF_base!B87="","",ESF_base!B87)</f>
        <v>Sorties de capitaux (2)</v>
      </c>
      <c r="C87" s="551"/>
      <c r="D87" s="552"/>
      <c r="E87" s="552"/>
      <c r="F87" s="552"/>
      <c r="G87" s="552"/>
      <c r="H87" s="551"/>
      <c r="I87" s="552"/>
      <c r="J87" s="552"/>
      <c r="K87" s="552"/>
      <c r="L87" s="553"/>
      <c r="N87" s="306" t="str">
        <f>+IF(ESF_base!B87="","",ESF_base!B87)</f>
        <v>Sorties de capitaux (2)</v>
      </c>
      <c r="O87" s="551">
        <f>+C87-ESF_base!C87</f>
        <v>0</v>
      </c>
      <c r="P87" s="552">
        <f>+D87-ESF_base!D87</f>
        <v>0</v>
      </c>
      <c r="Q87" s="552">
        <f>+E87-ESF_base!E87</f>
        <v>0</v>
      </c>
      <c r="R87" s="552">
        <f>+F87-ESF_base!F87</f>
        <v>0</v>
      </c>
      <c r="S87" s="552">
        <f>+G87-ESF_base!G87</f>
        <v>0</v>
      </c>
      <c r="T87" s="551">
        <f>+H87-ESF_base!H87</f>
        <v>0</v>
      </c>
      <c r="U87" s="552">
        <f>+I87-ESF_base!I87</f>
        <v>0</v>
      </c>
      <c r="V87" s="552">
        <f>+J87-ESF_base!J87</f>
        <v>0</v>
      </c>
      <c r="W87" s="552">
        <f>+K87-ESF_base!K87</f>
        <v>0</v>
      </c>
      <c r="X87" s="553">
        <f>+L87-ESF_base!L87</f>
        <v>0</v>
      </c>
    </row>
    <row r="88" spans="1:24" ht="15" thickBot="1" x14ac:dyDescent="0.35">
      <c r="A88" s="54">
        <v>740</v>
      </c>
      <c r="B88" s="146" t="str">
        <f>+IF(ESF_base!B88="","",ESF_base!B88)</f>
        <v>Mouvement des capitaux propres</v>
      </c>
      <c r="C88" s="590">
        <f>C86-C87-C85</f>
        <v>0</v>
      </c>
      <c r="D88" s="591">
        <f t="shared" ref="D88:L88" si="14">D86-D87-D85</f>
        <v>0</v>
      </c>
      <c r="E88" s="591">
        <f t="shared" si="14"/>
        <v>0</v>
      </c>
      <c r="F88" s="591">
        <f t="shared" si="14"/>
        <v>0</v>
      </c>
      <c r="G88" s="591">
        <f t="shared" si="14"/>
        <v>0</v>
      </c>
      <c r="H88" s="590">
        <f t="shared" si="14"/>
        <v>0</v>
      </c>
      <c r="I88" s="591">
        <f t="shared" si="14"/>
        <v>0</v>
      </c>
      <c r="J88" s="591">
        <f t="shared" si="14"/>
        <v>0</v>
      </c>
      <c r="K88" s="591">
        <f t="shared" si="14"/>
        <v>0</v>
      </c>
      <c r="L88" s="592">
        <f t="shared" si="14"/>
        <v>0</v>
      </c>
      <c r="N88" s="307" t="str">
        <f>+IF(ESF_base!B88="","",ESF_base!B88)</f>
        <v>Mouvement des capitaux propres</v>
      </c>
      <c r="O88" s="590">
        <f>+C88-ESF_base!C88</f>
        <v>0</v>
      </c>
      <c r="P88" s="591">
        <f>+D88-ESF_base!D88</f>
        <v>0</v>
      </c>
      <c r="Q88" s="591">
        <f>+E88-ESF_base!E88</f>
        <v>0</v>
      </c>
      <c r="R88" s="591">
        <f>+F88-ESF_base!F88</f>
        <v>0</v>
      </c>
      <c r="S88" s="591">
        <f>+G88-ESF_base!G88</f>
        <v>0</v>
      </c>
      <c r="T88" s="590">
        <f>+H88-ESF_base!H88</f>
        <v>0</v>
      </c>
      <c r="U88" s="591">
        <f>+I88-ESF_base!I88</f>
        <v>0</v>
      </c>
      <c r="V88" s="591">
        <f>+J88-ESF_base!J88</f>
        <v>0</v>
      </c>
      <c r="W88" s="591">
        <f>+K88-ESF_base!K88</f>
        <v>0</v>
      </c>
      <c r="X88" s="592">
        <f>+L88-ESF_base!L88</f>
        <v>0</v>
      </c>
    </row>
    <row r="89" spans="1:24" x14ac:dyDescent="0.3">
      <c r="B89" s="28" t="str">
        <f>+IF(ESF_base!B89="","",ESF_base!B89)</f>
        <v>(1) Ces montants sont déjà considérés dans les capitaux propres présentés dans le tableau précédent et dans les ratios ESCAP/TSAV présentés aux onglets "CAP_scn#" du présent fichier Excel.</v>
      </c>
      <c r="C89" s="27"/>
      <c r="D89" s="27"/>
      <c r="E89" s="27"/>
      <c r="F89" s="27"/>
      <c r="G89" s="27"/>
      <c r="H89" s="27"/>
      <c r="I89" s="27"/>
      <c r="J89" s="27"/>
      <c r="K89" s="27"/>
      <c r="L89" s="27"/>
      <c r="N89" s="308" t="str">
        <f>+IF(ESF_base!B89="","",ESF_base!B89)</f>
        <v>(1) Ces montants sont déjà considérés dans les capitaux propres présentés dans le tableau précédent et dans les ratios ESCAP/TSAV présentés aux onglets "CAP_scn#" du présent fichier Excel.</v>
      </c>
      <c r="O89" s="27"/>
      <c r="P89" s="27"/>
      <c r="Q89" s="27"/>
      <c r="R89" s="27"/>
      <c r="S89" s="27"/>
      <c r="T89" s="27"/>
      <c r="U89" s="27"/>
      <c r="V89" s="27"/>
      <c r="W89" s="27"/>
      <c r="X89" s="27"/>
    </row>
    <row r="90" spans="1:24" x14ac:dyDescent="0.3">
      <c r="B90" s="184" t="str">
        <f>+IF(ESF_base!B90="","",ESF_base!B90)</f>
        <v>(2) Ces montants doivent être inscrits en positif et doivent être inscrits à zéro s'ils sont nuls ou ne s'appliquent pas. Les sorties de capitaux excluent les dividendes aux actionnaires.</v>
      </c>
      <c r="C90" s="27"/>
      <c r="D90" s="27"/>
      <c r="E90" s="27"/>
      <c r="F90" s="27"/>
      <c r="G90" s="27"/>
      <c r="H90" s="27"/>
      <c r="I90" s="27"/>
      <c r="J90" s="27"/>
      <c r="K90" s="27"/>
      <c r="L90" s="27"/>
      <c r="N90" s="309" t="str">
        <f>+IF(ESF_base!B90="","",ESF_base!B90)</f>
        <v>(2) Ces montants doivent être inscrits en positif et doivent être inscrits à zéro s'ils sont nuls ou ne s'appliquent pas. Les sorties de capitaux excluent les dividendes aux actionnaires.</v>
      </c>
      <c r="O90" s="27"/>
      <c r="P90" s="27"/>
      <c r="Q90" s="27"/>
      <c r="R90" s="27"/>
      <c r="S90" s="27"/>
      <c r="T90" s="27"/>
      <c r="U90" s="27"/>
      <c r="V90" s="27"/>
      <c r="W90" s="27"/>
      <c r="X90" s="27"/>
    </row>
    <row r="91" spans="1:24" ht="15" thickBot="1" x14ac:dyDescent="0.35">
      <c r="B91" s="28"/>
      <c r="C91" s="27"/>
      <c r="D91" s="27"/>
      <c r="E91" s="27"/>
      <c r="F91" s="27"/>
      <c r="G91" s="27"/>
      <c r="H91" s="27"/>
      <c r="I91" s="27"/>
      <c r="J91" s="27"/>
      <c r="K91" s="27"/>
      <c r="L91" s="27"/>
      <c r="N91" s="308"/>
      <c r="O91" s="27"/>
      <c r="P91" s="27"/>
      <c r="Q91" s="27"/>
      <c r="R91" s="27"/>
      <c r="S91" s="27"/>
      <c r="T91" s="27"/>
      <c r="U91" s="27"/>
      <c r="V91" s="27"/>
      <c r="W91" s="27"/>
      <c r="X91" s="27"/>
    </row>
    <row r="92" spans="1:24" ht="36.6" x14ac:dyDescent="0.3">
      <c r="B92" s="103" t="str">
        <f>+IF(ESF_base!B92="","",ESF_base!B92)</f>
        <v>Informations additionnelles
Montants comptabilisées dans le cumul des AÉRÉ (perte)
(en milliers de dollars)</v>
      </c>
      <c r="C92" s="34">
        <f>+C6</f>
        <v>2025</v>
      </c>
      <c r="D92" s="35">
        <f t="shared" ref="D92:L92" si="15">+D6</f>
        <v>2026</v>
      </c>
      <c r="E92" s="35">
        <f t="shared" si="15"/>
        <v>2027</v>
      </c>
      <c r="F92" s="35">
        <f t="shared" si="15"/>
        <v>2028</v>
      </c>
      <c r="G92" s="36">
        <f t="shared" si="15"/>
        <v>2029</v>
      </c>
      <c r="H92" s="40">
        <f t="shared" si="15"/>
        <v>2030</v>
      </c>
      <c r="I92" s="35">
        <f t="shared" si="15"/>
        <v>2031</v>
      </c>
      <c r="J92" s="35">
        <f t="shared" si="15"/>
        <v>2032</v>
      </c>
      <c r="K92" s="35">
        <f t="shared" si="15"/>
        <v>2033</v>
      </c>
      <c r="L92" s="36">
        <f t="shared" si="15"/>
        <v>2034</v>
      </c>
      <c r="N92" s="297" t="str">
        <f>+IF(ESF_base!B92="","",ESF_base!B92)</f>
        <v>Informations additionnelles
Montants comptabilisées dans le cumul des AÉRÉ (perte)
(en milliers de dollars)</v>
      </c>
      <c r="O92" s="34">
        <f>+O6</f>
        <v>2025</v>
      </c>
      <c r="P92" s="35">
        <f t="shared" ref="P92:X92" si="16">+P6</f>
        <v>2026</v>
      </c>
      <c r="Q92" s="35">
        <f t="shared" si="16"/>
        <v>2027</v>
      </c>
      <c r="R92" s="35">
        <f t="shared" si="16"/>
        <v>2028</v>
      </c>
      <c r="S92" s="36">
        <f t="shared" si="16"/>
        <v>2029</v>
      </c>
      <c r="T92" s="40">
        <f t="shared" si="16"/>
        <v>2030</v>
      </c>
      <c r="U92" s="35">
        <f t="shared" si="16"/>
        <v>2031</v>
      </c>
      <c r="V92" s="35">
        <f t="shared" si="16"/>
        <v>2032</v>
      </c>
      <c r="W92" s="35">
        <f t="shared" si="16"/>
        <v>2033</v>
      </c>
      <c r="X92" s="36">
        <f t="shared" si="16"/>
        <v>2034</v>
      </c>
    </row>
    <row r="93" spans="1:24" ht="9" customHeight="1" thickBot="1" x14ac:dyDescent="0.35">
      <c r="B93" s="11" t="str">
        <f>+IF(ESF_base!B93="","",ESF_base!B93)</f>
        <v/>
      </c>
      <c r="C93" s="12" t="s">
        <v>62</v>
      </c>
      <c r="D93" s="13" t="s">
        <v>63</v>
      </c>
      <c r="E93" s="13" t="s">
        <v>64</v>
      </c>
      <c r="F93" s="13" t="s">
        <v>65</v>
      </c>
      <c r="G93" s="14" t="s">
        <v>66</v>
      </c>
      <c r="H93" s="80" t="s">
        <v>67</v>
      </c>
      <c r="I93" s="81" t="s">
        <v>68</v>
      </c>
      <c r="J93" s="81" t="s">
        <v>69</v>
      </c>
      <c r="K93" s="81" t="s">
        <v>70</v>
      </c>
      <c r="L93" s="82" t="s">
        <v>71</v>
      </c>
      <c r="N93" s="271" t="str">
        <f>+IF(ESF_base!B93="","",ESF_base!B93)</f>
        <v/>
      </c>
      <c r="O93" s="12" t="s">
        <v>321</v>
      </c>
      <c r="P93" s="13" t="s">
        <v>322</v>
      </c>
      <c r="Q93" s="13" t="s">
        <v>323</v>
      </c>
      <c r="R93" s="13" t="s">
        <v>324</v>
      </c>
      <c r="S93" s="14" t="s">
        <v>325</v>
      </c>
      <c r="T93" s="80" t="s">
        <v>326</v>
      </c>
      <c r="U93" s="81" t="s">
        <v>327</v>
      </c>
      <c r="V93" s="81" t="s">
        <v>328</v>
      </c>
      <c r="W93" s="81" t="s">
        <v>329</v>
      </c>
      <c r="X93" s="82" t="s">
        <v>330</v>
      </c>
    </row>
    <row r="94" spans="1:24" x14ac:dyDescent="0.3">
      <c r="A94" s="54" t="s">
        <v>301</v>
      </c>
      <c r="B94" s="111" t="str">
        <f>+IF(ESF_base!B94="","",ESF_base!B94)</f>
        <v>Cumul des réévaluations des régimes de retraite à prestations définies (3)</v>
      </c>
      <c r="C94" s="584"/>
      <c r="D94" s="585"/>
      <c r="E94" s="585"/>
      <c r="F94" s="585"/>
      <c r="G94" s="585"/>
      <c r="H94" s="584"/>
      <c r="I94" s="585"/>
      <c r="J94" s="585"/>
      <c r="K94" s="585"/>
      <c r="L94" s="586"/>
      <c r="N94" s="310" t="str">
        <f>+IF(ESF_base!B94="","",ESF_base!B94)</f>
        <v>Cumul des réévaluations des régimes de retraite à prestations définies (3)</v>
      </c>
      <c r="O94" s="584">
        <f>+C94-ESF_base!C94</f>
        <v>0</v>
      </c>
      <c r="P94" s="585">
        <f>+D94-ESF_base!D94</f>
        <v>0</v>
      </c>
      <c r="Q94" s="585">
        <f>+E94-ESF_base!E94</f>
        <v>0</v>
      </c>
      <c r="R94" s="585">
        <f>+F94-ESF_base!F94</f>
        <v>0</v>
      </c>
      <c r="S94" s="585">
        <f>+G94-ESF_base!G94</f>
        <v>0</v>
      </c>
      <c r="T94" s="584">
        <f>+H94-ESF_base!H94</f>
        <v>0</v>
      </c>
      <c r="U94" s="585">
        <f>+I94-ESF_base!I94</f>
        <v>0</v>
      </c>
      <c r="V94" s="585">
        <f>+J94-ESF_base!J94</f>
        <v>0</v>
      </c>
      <c r="W94" s="585">
        <f>+K94-ESF_base!K94</f>
        <v>0</v>
      </c>
      <c r="X94" s="586">
        <f>+L94-ESF_base!L94</f>
        <v>0</v>
      </c>
    </row>
    <row r="95" spans="1:24" ht="24" x14ac:dyDescent="0.3">
      <c r="A95" s="54" t="s">
        <v>304</v>
      </c>
      <c r="B95" s="112" t="str">
        <f>+IF(ESF_base!B95="","",ESF_base!B95)</f>
        <v>Cumul des produits financiers ou charges financières d'assurance tirés des contrats d'assurance (3)</v>
      </c>
      <c r="C95" s="548"/>
      <c r="D95" s="549"/>
      <c r="E95" s="549"/>
      <c r="F95" s="549"/>
      <c r="G95" s="549"/>
      <c r="H95" s="548"/>
      <c r="I95" s="549"/>
      <c r="J95" s="549"/>
      <c r="K95" s="549"/>
      <c r="L95" s="550"/>
      <c r="N95" s="311" t="str">
        <f>+IF(ESF_base!B95="","",ESF_base!B95)</f>
        <v>Cumul des produits financiers ou charges financières d'assurance tirés des contrats d'assurance (3)</v>
      </c>
      <c r="O95" s="548">
        <f>+C95-ESF_base!C95</f>
        <v>0</v>
      </c>
      <c r="P95" s="549">
        <f>+D95-ESF_base!D95</f>
        <v>0</v>
      </c>
      <c r="Q95" s="549">
        <f>+E95-ESF_base!E95</f>
        <v>0</v>
      </c>
      <c r="R95" s="549">
        <f>+F95-ESF_base!F95</f>
        <v>0</v>
      </c>
      <c r="S95" s="549">
        <f>+G95-ESF_base!G95</f>
        <v>0</v>
      </c>
      <c r="T95" s="548">
        <f>+H95-ESF_base!H95</f>
        <v>0</v>
      </c>
      <c r="U95" s="549">
        <f>+I95-ESF_base!I95</f>
        <v>0</v>
      </c>
      <c r="V95" s="549">
        <f>+J95-ESF_base!J95</f>
        <v>0</v>
      </c>
      <c r="W95" s="549">
        <f>+K95-ESF_base!K95</f>
        <v>0</v>
      </c>
      <c r="X95" s="550">
        <f>+L95-ESF_base!L95</f>
        <v>0</v>
      </c>
    </row>
    <row r="96" spans="1:24" ht="24.6" thickBot="1" x14ac:dyDescent="0.35">
      <c r="A96" s="54" t="s">
        <v>307</v>
      </c>
      <c r="B96" s="113" t="str">
        <f>+IF(ESF_base!B96="","",ESF_base!B96)</f>
        <v>Cumul des produits financiers ou charges financières d'assurance tirés des traités de réassurance détenus (3)</v>
      </c>
      <c r="C96" s="593"/>
      <c r="D96" s="594"/>
      <c r="E96" s="594"/>
      <c r="F96" s="594"/>
      <c r="G96" s="594"/>
      <c r="H96" s="593"/>
      <c r="I96" s="594"/>
      <c r="J96" s="594"/>
      <c r="K96" s="594"/>
      <c r="L96" s="595"/>
      <c r="N96" s="312" t="str">
        <f>+IF(ESF_base!B96="","",ESF_base!B96)</f>
        <v>Cumul des produits financiers ou charges financières d'assurance tirés des traités de réassurance détenus (3)</v>
      </c>
      <c r="O96" s="593">
        <f>+C96-ESF_base!C96</f>
        <v>0</v>
      </c>
      <c r="P96" s="594">
        <f>+D96-ESF_base!D96</f>
        <v>0</v>
      </c>
      <c r="Q96" s="594">
        <f>+E96-ESF_base!E96</f>
        <v>0</v>
      </c>
      <c r="R96" s="594">
        <f>+F96-ESF_base!F96</f>
        <v>0</v>
      </c>
      <c r="S96" s="594">
        <f>+G96-ESF_base!G96</f>
        <v>0</v>
      </c>
      <c r="T96" s="593">
        <f>+H96-ESF_base!H96</f>
        <v>0</v>
      </c>
      <c r="U96" s="594">
        <f>+I96-ESF_base!I96</f>
        <v>0</v>
      </c>
      <c r="V96" s="594">
        <f>+J96-ESF_base!J96</f>
        <v>0</v>
      </c>
      <c r="W96" s="594">
        <f>+K96-ESF_base!K96</f>
        <v>0</v>
      </c>
      <c r="X96" s="595">
        <f>+L96-ESF_base!L96</f>
        <v>0</v>
      </c>
    </row>
    <row r="97" spans="2:14" ht="15" thickBot="1" x14ac:dyDescent="0.35">
      <c r="B97" s="184" t="str">
        <f>+IF(ESF_base!B97="","",ESF_base!B97)</f>
        <v>(3) Ces montants doivent être inscrits à zéro s'ils sont nuls ou ne s'appliquent pas.</v>
      </c>
      <c r="N97" s="309" t="str">
        <f>+IF(ESF_base!B97="","",ESF_base!B97)</f>
        <v>(3) Ces montants doivent être inscrits à zéro s'ils sont nuls ou ne s'appliquent pas.</v>
      </c>
    </row>
  </sheetData>
  <sheetProtection algorithmName="SHA-512" hashValue="1KZs0lf1NyDhdA3saxGQs/7yQZRrEYzqYuGgHS+dvDKKZIR11rcbOD6VnJJobw33DZPGEhQdRImC9AmQQtccVg==" saltValue="VLffx3Tc/vT25pq9CbHa5g==" spinCount="100000" sheet="1" objects="1" scenarios="1" formatColumns="0" formatRows="0"/>
  <mergeCells count="19">
    <mergeCell ref="C56:L56"/>
    <mergeCell ref="O56:X56"/>
    <mergeCell ref="C39:L39"/>
    <mergeCell ref="O39:X39"/>
    <mergeCell ref="C51:L51"/>
    <mergeCell ref="O51:X51"/>
    <mergeCell ref="A2:A3"/>
    <mergeCell ref="H1:L1"/>
    <mergeCell ref="T1:X1"/>
    <mergeCell ref="C34:L34"/>
    <mergeCell ref="O34:X34"/>
    <mergeCell ref="B5:B6"/>
    <mergeCell ref="N5:N6"/>
    <mergeCell ref="C5:L5"/>
    <mergeCell ref="O5:X5"/>
    <mergeCell ref="D2:L3"/>
    <mergeCell ref="P2:X3"/>
    <mergeCell ref="C4:E4"/>
    <mergeCell ref="F4:L4"/>
  </mergeCells>
  <printOptions horizontalCentered="1"/>
  <pageMargins left="0.23622047244094499" right="0.196850393700787" top="0.39370078740157499" bottom="0.43307086614173201" header="0.31496062992126" footer="0.15748031496063"/>
  <pageSetup scale="55" orientation="portrait" r:id="rId1"/>
  <headerFooter>
    <oddFooter>&amp;LAutorité des marchés financiers&amp;CESF - Scn #3&amp;R&amp;P</odd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AJ79"/>
  <sheetViews>
    <sheetView zoomScale="85" zoomScaleNormal="85" workbookViewId="0">
      <selection activeCell="E9" sqref="E9"/>
    </sheetView>
  </sheetViews>
  <sheetFormatPr baseColWidth="10" defaultColWidth="11.44140625" defaultRowHeight="14.4" x14ac:dyDescent="0.3"/>
  <cols>
    <col min="1" max="1" width="4" customWidth="1"/>
    <col min="2" max="2" width="60.33203125" customWidth="1"/>
    <col min="3" max="12" width="11.44140625" customWidth="1"/>
    <col min="13" max="13" width="0.5546875" hidden="1" customWidth="1"/>
    <col min="14" max="14" width="33.33203125" style="262" hidden="1" customWidth="1"/>
    <col min="15" max="15" width="27.88671875" style="262" hidden="1" customWidth="1"/>
    <col min="16" max="17" width="5.88671875" style="262" hidden="1" customWidth="1"/>
    <col min="18" max="18" width="2.33203125" style="262" hidden="1" customWidth="1"/>
    <col min="19" max="19" width="13.109375" style="262" hidden="1" customWidth="1"/>
    <col min="20" max="20" width="5.88671875" style="262" hidden="1" customWidth="1"/>
    <col min="21" max="21" width="5" style="262" hidden="1" customWidth="1"/>
    <col min="22" max="24" width="5.88671875" style="262" hidden="1" customWidth="1"/>
    <col min="25" max="25" width="3.33203125" style="262" hidden="1" customWidth="1"/>
    <col min="26" max="26" width="62" style="262" hidden="1" customWidth="1"/>
    <col min="27" max="27" width="24" style="262" hidden="1" customWidth="1"/>
    <col min="28" max="30" width="5.88671875" style="262" hidden="1" customWidth="1"/>
    <col min="31" max="31" width="10.33203125" style="262" hidden="1" customWidth="1"/>
    <col min="32" max="35" width="5.88671875" style="262" hidden="1" customWidth="1"/>
    <col min="36" max="36" width="28.88671875" style="262" hidden="1" customWidth="1"/>
  </cols>
  <sheetData>
    <row r="1" spans="1:36" ht="15" thickBot="1" x14ac:dyDescent="0.35">
      <c r="A1" s="3" t="s">
        <v>27</v>
      </c>
      <c r="B1" s="2" t="str">
        <f>IF(Lang,N1,Z1)</f>
        <v>Résumé des indicateurs financiers (suite)</v>
      </c>
      <c r="C1" s="1"/>
      <c r="D1" s="4" t="s">
        <v>28</v>
      </c>
      <c r="G1" s="230" t="str">
        <f>IF(Lang,S1,AE1)</f>
        <v>Assureur :</v>
      </c>
      <c r="H1" s="760" t="str">
        <f>IF(+LEFT(Instructions!$C$33,3)="","",Instructions!$C$33)</f>
        <v/>
      </c>
      <c r="I1" s="760"/>
      <c r="J1" s="760"/>
      <c r="K1" s="760"/>
      <c r="L1" s="761"/>
      <c r="N1" s="259" t="s">
        <v>343</v>
      </c>
      <c r="O1" s="260"/>
      <c r="P1" s="261" t="s">
        <v>28</v>
      </c>
      <c r="S1" s="263" t="s">
        <v>51</v>
      </c>
      <c r="T1" s="736" t="str">
        <f>IF(+LEFT(Instructions!$C$33,3)="","",Instructions!$C$33)</f>
        <v/>
      </c>
      <c r="U1" s="736"/>
      <c r="V1" s="736"/>
      <c r="W1" s="736"/>
      <c r="X1" s="764"/>
      <c r="Z1" s="259" t="s">
        <v>344</v>
      </c>
      <c r="AA1" s="260"/>
      <c r="AB1" s="261" t="s">
        <v>28</v>
      </c>
      <c r="AE1" s="263" t="s">
        <v>53</v>
      </c>
      <c r="AF1" s="736" t="str">
        <f>IF(+LEFT(Instructions!$C$33,3)="","",Instructions!$C$33)</f>
        <v/>
      </c>
      <c r="AG1" s="736"/>
      <c r="AH1" s="736"/>
      <c r="AI1" s="736"/>
      <c r="AJ1" s="764"/>
    </row>
    <row r="2" spans="1:36" ht="15" customHeight="1" x14ac:dyDescent="0.3">
      <c r="A2" s="809" t="s">
        <v>30</v>
      </c>
      <c r="C2" s="55" t="str">
        <f>IF(Lang,O2,AA2)</f>
        <v>Description du scénario :</v>
      </c>
      <c r="D2" s="810" t="str">
        <f>IF(Lang,P2,AB2)</f>
        <v>Scénario de base</v>
      </c>
      <c r="E2" s="811">
        <f>IF(Lang,Q2,AC2)</f>
        <v>0</v>
      </c>
      <c r="F2" s="811">
        <f>IF(Lang,R2,AD2)</f>
        <v>0</v>
      </c>
      <c r="G2" s="811">
        <f>IF(Lang,S2,AE2)</f>
        <v>0</v>
      </c>
      <c r="H2" s="811">
        <f t="shared" ref="H2:L3" si="0">IF(Lang,T2,AF2)</f>
        <v>0</v>
      </c>
      <c r="I2" s="811">
        <f t="shared" si="0"/>
        <v>0</v>
      </c>
      <c r="J2" s="811">
        <f t="shared" si="0"/>
        <v>0</v>
      </c>
      <c r="K2" s="811">
        <f t="shared" si="0"/>
        <v>0</v>
      </c>
      <c r="L2" s="812">
        <f t="shared" si="0"/>
        <v>0</v>
      </c>
      <c r="O2" s="313" t="s">
        <v>54</v>
      </c>
      <c r="P2" s="799" t="s">
        <v>55</v>
      </c>
      <c r="Q2" s="800"/>
      <c r="R2" s="800"/>
      <c r="S2" s="800"/>
      <c r="T2" s="800"/>
      <c r="U2" s="800"/>
      <c r="V2" s="800"/>
      <c r="W2" s="800"/>
      <c r="X2" s="801"/>
      <c r="AA2" s="313" t="s">
        <v>56</v>
      </c>
      <c r="AB2" s="799" t="s">
        <v>57</v>
      </c>
      <c r="AC2" s="800"/>
      <c r="AD2" s="800"/>
      <c r="AE2" s="800"/>
      <c r="AF2" s="800"/>
      <c r="AG2" s="800"/>
      <c r="AH2" s="800"/>
      <c r="AI2" s="800"/>
      <c r="AJ2" s="801"/>
    </row>
    <row r="3" spans="1:36" ht="15" thickBot="1" x14ac:dyDescent="0.35">
      <c r="A3" s="809"/>
      <c r="D3" s="813">
        <f>IF(Lang,P3,AB3)</f>
        <v>0</v>
      </c>
      <c r="E3" s="814">
        <f>IF(Lang,Q3,AC3)</f>
        <v>0</v>
      </c>
      <c r="F3" s="814">
        <f>IF(Lang,R3,AD3)</f>
        <v>0</v>
      </c>
      <c r="G3" s="814">
        <f>IF(Lang,S3,AE3)</f>
        <v>0</v>
      </c>
      <c r="H3" s="814">
        <f t="shared" si="0"/>
        <v>0</v>
      </c>
      <c r="I3" s="814">
        <f t="shared" si="0"/>
        <v>0</v>
      </c>
      <c r="J3" s="814">
        <f t="shared" si="0"/>
        <v>0</v>
      </c>
      <c r="K3" s="814">
        <f t="shared" si="0"/>
        <v>0</v>
      </c>
      <c r="L3" s="815">
        <f t="shared" si="0"/>
        <v>0</v>
      </c>
      <c r="P3" s="802"/>
      <c r="Q3" s="803"/>
      <c r="R3" s="803"/>
      <c r="S3" s="803"/>
      <c r="T3" s="803"/>
      <c r="U3" s="803"/>
      <c r="V3" s="803"/>
      <c r="W3" s="803"/>
      <c r="X3" s="804"/>
      <c r="AB3" s="802"/>
      <c r="AC3" s="803"/>
      <c r="AD3" s="803"/>
      <c r="AE3" s="803"/>
      <c r="AF3" s="803"/>
      <c r="AG3" s="803"/>
      <c r="AH3" s="803"/>
      <c r="AI3" s="803"/>
      <c r="AJ3" s="804"/>
    </row>
    <row r="4" spans="1:36" ht="15" thickBot="1" x14ac:dyDescent="0.35">
      <c r="A4" s="1"/>
      <c r="D4" s="534"/>
      <c r="E4" s="233"/>
      <c r="F4" s="233"/>
      <c r="G4" s="233"/>
      <c r="H4" s="233"/>
      <c r="I4" s="233"/>
      <c r="J4" s="233"/>
      <c r="K4" s="233"/>
      <c r="L4" s="233"/>
      <c r="P4" s="376"/>
      <c r="Q4" s="411"/>
      <c r="R4" s="411"/>
      <c r="S4" s="411"/>
      <c r="T4" s="411"/>
      <c r="U4" s="411"/>
      <c r="V4" s="411"/>
      <c r="W4" s="411"/>
      <c r="X4" s="411"/>
      <c r="AB4" s="376"/>
      <c r="AC4" s="411"/>
      <c r="AD4" s="411"/>
      <c r="AE4" s="411"/>
      <c r="AF4" s="411"/>
      <c r="AG4" s="411"/>
      <c r="AH4" s="411"/>
      <c r="AI4" s="411"/>
      <c r="AJ4" s="411"/>
    </row>
    <row r="5" spans="1:36" ht="15.75" customHeight="1" x14ac:dyDescent="0.3">
      <c r="A5" s="7"/>
      <c r="B5" s="762" t="str">
        <f t="shared" ref="B5:L5" si="1">IF(Lang,N5,Z5)</f>
        <v>ÉTAT DU RÉSULTAT NET
(en milliers de dollars)</v>
      </c>
      <c r="C5" s="773" t="str">
        <f t="shared" si="1"/>
        <v>Projeté</v>
      </c>
      <c r="D5" s="768">
        <f t="shared" si="1"/>
        <v>0</v>
      </c>
      <c r="E5" s="768">
        <f t="shared" si="1"/>
        <v>0</v>
      </c>
      <c r="F5" s="768">
        <f t="shared" si="1"/>
        <v>0</v>
      </c>
      <c r="G5" s="768">
        <f t="shared" si="1"/>
        <v>0</v>
      </c>
      <c r="H5" s="768">
        <f t="shared" si="1"/>
        <v>0</v>
      </c>
      <c r="I5" s="768">
        <f t="shared" si="1"/>
        <v>0</v>
      </c>
      <c r="J5" s="768">
        <f t="shared" si="1"/>
        <v>0</v>
      </c>
      <c r="K5" s="768">
        <f t="shared" si="1"/>
        <v>0</v>
      </c>
      <c r="L5" s="769">
        <f t="shared" si="1"/>
        <v>0</v>
      </c>
      <c r="N5" s="745" t="s">
        <v>345</v>
      </c>
      <c r="O5" s="774" t="s">
        <v>59</v>
      </c>
      <c r="P5" s="748"/>
      <c r="Q5" s="748"/>
      <c r="R5" s="748"/>
      <c r="S5" s="748"/>
      <c r="T5" s="748"/>
      <c r="U5" s="748"/>
      <c r="V5" s="748"/>
      <c r="W5" s="748"/>
      <c r="X5" s="749"/>
      <c r="Z5" s="745" t="s">
        <v>346</v>
      </c>
      <c r="AA5" s="774" t="s">
        <v>347</v>
      </c>
      <c r="AB5" s="748"/>
      <c r="AC5" s="748"/>
      <c r="AD5" s="748"/>
      <c r="AE5" s="748"/>
      <c r="AF5" s="748"/>
      <c r="AG5" s="748"/>
      <c r="AH5" s="748"/>
      <c r="AI5" s="748"/>
      <c r="AJ5" s="749"/>
    </row>
    <row r="6" spans="1:36" x14ac:dyDescent="0.3">
      <c r="A6" s="7"/>
      <c r="B6" s="763">
        <f>IF(Lang,N6,Z6)</f>
        <v>0</v>
      </c>
      <c r="C6" s="234">
        <f>ESF_base!C6</f>
        <v>2025</v>
      </c>
      <c r="D6" s="8">
        <f>C6+1</f>
        <v>2026</v>
      </c>
      <c r="E6" s="9">
        <f>D6+1</f>
        <v>2027</v>
      </c>
      <c r="F6" s="9">
        <f>E6+1</f>
        <v>2028</v>
      </c>
      <c r="G6" s="10">
        <f t="shared" ref="G6:L6" si="2">F6+1</f>
        <v>2029</v>
      </c>
      <c r="H6" s="39">
        <f t="shared" si="2"/>
        <v>2030</v>
      </c>
      <c r="I6" s="38">
        <f t="shared" si="2"/>
        <v>2031</v>
      </c>
      <c r="J6" s="38">
        <f t="shared" si="2"/>
        <v>2032</v>
      </c>
      <c r="K6" s="38">
        <f t="shared" si="2"/>
        <v>2033</v>
      </c>
      <c r="L6" s="10">
        <f t="shared" si="2"/>
        <v>2034</v>
      </c>
      <c r="N6" s="772"/>
      <c r="O6" s="37">
        <f>ESF_base!O6</f>
        <v>2024</v>
      </c>
      <c r="P6" s="266">
        <f t="shared" ref="P6:X6" si="3">O6+1</f>
        <v>2025</v>
      </c>
      <c r="Q6" s="267">
        <f t="shared" si="3"/>
        <v>2026</v>
      </c>
      <c r="R6" s="267">
        <f t="shared" si="3"/>
        <v>2027</v>
      </c>
      <c r="S6" s="467">
        <f t="shared" si="3"/>
        <v>2028</v>
      </c>
      <c r="T6" s="269">
        <f t="shared" si="3"/>
        <v>2029</v>
      </c>
      <c r="U6" s="270">
        <f t="shared" si="3"/>
        <v>2030</v>
      </c>
      <c r="V6" s="270">
        <f t="shared" si="3"/>
        <v>2031</v>
      </c>
      <c r="W6" s="270">
        <f t="shared" si="3"/>
        <v>2032</v>
      </c>
      <c r="X6" s="268">
        <f t="shared" si="3"/>
        <v>2033</v>
      </c>
      <c r="Z6" s="772"/>
      <c r="AA6" s="37">
        <f>ESF_base!AA6</f>
        <v>2024</v>
      </c>
      <c r="AB6" s="266">
        <f t="shared" ref="AB6:AJ6" si="4">AA6+1</f>
        <v>2025</v>
      </c>
      <c r="AC6" s="267">
        <f t="shared" si="4"/>
        <v>2026</v>
      </c>
      <c r="AD6" s="267">
        <f t="shared" si="4"/>
        <v>2027</v>
      </c>
      <c r="AE6" s="467">
        <f t="shared" si="4"/>
        <v>2028</v>
      </c>
      <c r="AF6" s="269">
        <f t="shared" si="4"/>
        <v>2029</v>
      </c>
      <c r="AG6" s="270">
        <f t="shared" si="4"/>
        <v>2030</v>
      </c>
      <c r="AH6" s="270">
        <f t="shared" si="4"/>
        <v>2031</v>
      </c>
      <c r="AI6" s="270">
        <f t="shared" si="4"/>
        <v>2032</v>
      </c>
      <c r="AJ6" s="268">
        <f t="shared" si="4"/>
        <v>2033</v>
      </c>
    </row>
    <row r="7" spans="1:36" ht="9" customHeight="1" thickBot="1" x14ac:dyDescent="0.35">
      <c r="A7" s="7"/>
      <c r="B7" s="236"/>
      <c r="C7" s="12" t="s">
        <v>62</v>
      </c>
      <c r="D7" s="13" t="s">
        <v>63</v>
      </c>
      <c r="E7" s="13" t="s">
        <v>64</v>
      </c>
      <c r="F7" s="13" t="s">
        <v>65</v>
      </c>
      <c r="G7" s="14" t="s">
        <v>66</v>
      </c>
      <c r="H7" s="80" t="s">
        <v>67</v>
      </c>
      <c r="I7" s="81" t="s">
        <v>68</v>
      </c>
      <c r="J7" s="81" t="s">
        <v>69</v>
      </c>
      <c r="K7" s="81" t="s">
        <v>70</v>
      </c>
      <c r="L7" s="82" t="s">
        <v>71</v>
      </c>
      <c r="N7" s="378"/>
      <c r="O7" s="298" t="s">
        <v>62</v>
      </c>
      <c r="P7" s="299" t="s">
        <v>63</v>
      </c>
      <c r="Q7" s="299" t="s">
        <v>64</v>
      </c>
      <c r="R7" s="299" t="s">
        <v>65</v>
      </c>
      <c r="S7" s="300" t="s">
        <v>66</v>
      </c>
      <c r="T7" s="301" t="s">
        <v>67</v>
      </c>
      <c r="U7" s="302" t="s">
        <v>68</v>
      </c>
      <c r="V7" s="302" t="s">
        <v>69</v>
      </c>
      <c r="W7" s="302" t="s">
        <v>70</v>
      </c>
      <c r="X7" s="303" t="s">
        <v>71</v>
      </c>
      <c r="Z7" s="378"/>
      <c r="AA7" s="298" t="s">
        <v>62</v>
      </c>
      <c r="AB7" s="299" t="s">
        <v>63</v>
      </c>
      <c r="AC7" s="299" t="s">
        <v>64</v>
      </c>
      <c r="AD7" s="299" t="s">
        <v>65</v>
      </c>
      <c r="AE7" s="300" t="s">
        <v>66</v>
      </c>
      <c r="AF7" s="301" t="s">
        <v>67</v>
      </c>
      <c r="AG7" s="302" t="s">
        <v>68</v>
      </c>
      <c r="AH7" s="302" t="s">
        <v>69</v>
      </c>
      <c r="AI7" s="302" t="s">
        <v>70</v>
      </c>
      <c r="AJ7" s="303" t="s">
        <v>71</v>
      </c>
    </row>
    <row r="8" spans="1:36" x14ac:dyDescent="0.3">
      <c r="A8" s="235" t="s">
        <v>74</v>
      </c>
      <c r="B8" s="465" t="str">
        <f t="shared" ref="B8:B37" si="5">IF(Lang,N8,Z8)</f>
        <v>Produits tirés des contrats comptabilisés selon la MRP</v>
      </c>
      <c r="C8" s="584"/>
      <c r="D8" s="585"/>
      <c r="E8" s="585"/>
      <c r="F8" s="585"/>
      <c r="G8" s="585"/>
      <c r="H8" s="584"/>
      <c r="I8" s="585"/>
      <c r="J8" s="585"/>
      <c r="K8" s="585"/>
      <c r="L8" s="586"/>
      <c r="N8" s="469" t="s">
        <v>348</v>
      </c>
      <c r="O8" s="457"/>
      <c r="P8" s="458"/>
      <c r="Q8" s="458"/>
      <c r="R8" s="458"/>
      <c r="S8" s="458"/>
      <c r="T8" s="457"/>
      <c r="U8" s="458"/>
      <c r="V8" s="458"/>
      <c r="W8" s="458"/>
      <c r="X8" s="459"/>
      <c r="Z8" s="469" t="s">
        <v>349</v>
      </c>
      <c r="AA8" s="457"/>
      <c r="AB8" s="458"/>
      <c r="AC8" s="458"/>
      <c r="AD8" s="458"/>
      <c r="AE8" s="458"/>
      <c r="AF8" s="457"/>
      <c r="AG8" s="458"/>
      <c r="AH8" s="458"/>
      <c r="AI8" s="458"/>
      <c r="AJ8" s="459"/>
    </row>
    <row r="9" spans="1:36" ht="46.8" x14ac:dyDescent="0.3">
      <c r="A9" s="213" t="s">
        <v>77</v>
      </c>
      <c r="B9" s="237" t="str">
        <f t="shared" si="5"/>
        <v>Produits tirés des contrats comptabilisés selon la MMG
(excluant les contrats ayant recours à la MHV)</v>
      </c>
      <c r="C9" s="551"/>
      <c r="D9" s="552"/>
      <c r="E9" s="552"/>
      <c r="F9" s="552"/>
      <c r="G9" s="552"/>
      <c r="H9" s="551"/>
      <c r="I9" s="552"/>
      <c r="J9" s="552"/>
      <c r="K9" s="552"/>
      <c r="L9" s="553"/>
      <c r="N9" s="379" t="s">
        <v>350</v>
      </c>
      <c r="O9" s="436"/>
      <c r="P9" s="319"/>
      <c r="Q9" s="319"/>
      <c r="R9" s="319"/>
      <c r="S9" s="319"/>
      <c r="T9" s="436"/>
      <c r="U9" s="319"/>
      <c r="V9" s="319"/>
      <c r="W9" s="319"/>
      <c r="X9" s="320"/>
      <c r="Z9" s="379" t="s">
        <v>351</v>
      </c>
      <c r="AA9" s="436"/>
      <c r="AB9" s="319"/>
      <c r="AC9" s="319"/>
      <c r="AD9" s="319"/>
      <c r="AE9" s="319"/>
      <c r="AF9" s="436"/>
      <c r="AG9" s="319"/>
      <c r="AH9" s="319"/>
      <c r="AI9" s="319"/>
      <c r="AJ9" s="320"/>
    </row>
    <row r="10" spans="1:36" x14ac:dyDescent="0.3">
      <c r="A10" s="213" t="s">
        <v>352</v>
      </c>
      <c r="B10" s="85" t="str">
        <f t="shared" si="5"/>
        <v xml:space="preserve">Produits tirés des contrats ayant recours à la MHV </v>
      </c>
      <c r="C10" s="551"/>
      <c r="D10" s="552"/>
      <c r="E10" s="552"/>
      <c r="F10" s="552"/>
      <c r="G10" s="552"/>
      <c r="H10" s="551"/>
      <c r="I10" s="552"/>
      <c r="J10" s="552"/>
      <c r="K10" s="552"/>
      <c r="L10" s="553"/>
      <c r="N10" s="380" t="s">
        <v>353</v>
      </c>
      <c r="O10" s="436"/>
      <c r="P10" s="319"/>
      <c r="Q10" s="319"/>
      <c r="R10" s="319"/>
      <c r="S10" s="319"/>
      <c r="T10" s="436"/>
      <c r="U10" s="319"/>
      <c r="V10" s="319"/>
      <c r="W10" s="319"/>
      <c r="X10" s="320"/>
      <c r="Z10" s="380" t="s">
        <v>354</v>
      </c>
      <c r="AA10" s="436"/>
      <c r="AB10" s="319"/>
      <c r="AC10" s="319"/>
      <c r="AD10" s="319"/>
      <c r="AE10" s="319"/>
      <c r="AF10" s="436"/>
      <c r="AG10" s="319"/>
      <c r="AH10" s="319"/>
      <c r="AI10" s="319"/>
      <c r="AJ10" s="320"/>
    </row>
    <row r="11" spans="1:36" x14ac:dyDescent="0.3">
      <c r="A11" s="213" t="s">
        <v>128</v>
      </c>
      <c r="B11" s="88" t="str">
        <f t="shared" si="5"/>
        <v>Total des produits tirés des activités d'assurance</v>
      </c>
      <c r="C11" s="563">
        <f>SUM(C8:C10)</f>
        <v>0</v>
      </c>
      <c r="D11" s="564">
        <f t="shared" ref="D11:L11" si="6">SUM(D8:D10)</f>
        <v>0</v>
      </c>
      <c r="E11" s="564">
        <f t="shared" si="6"/>
        <v>0</v>
      </c>
      <c r="F11" s="564">
        <f t="shared" si="6"/>
        <v>0</v>
      </c>
      <c r="G11" s="564">
        <f t="shared" si="6"/>
        <v>0</v>
      </c>
      <c r="H11" s="563">
        <f t="shared" si="6"/>
        <v>0</v>
      </c>
      <c r="I11" s="564">
        <f t="shared" si="6"/>
        <v>0</v>
      </c>
      <c r="J11" s="564">
        <f t="shared" si="6"/>
        <v>0</v>
      </c>
      <c r="K11" s="564">
        <f t="shared" si="6"/>
        <v>0</v>
      </c>
      <c r="L11" s="565">
        <f t="shared" si="6"/>
        <v>0</v>
      </c>
      <c r="N11" s="381" t="s">
        <v>355</v>
      </c>
      <c r="O11" s="448"/>
      <c r="P11" s="336"/>
      <c r="Q11" s="336"/>
      <c r="R11" s="336"/>
      <c r="S11" s="336"/>
      <c r="T11" s="448"/>
      <c r="U11" s="336"/>
      <c r="V11" s="336"/>
      <c r="W11" s="336"/>
      <c r="X11" s="337"/>
      <c r="Z11" s="381" t="s">
        <v>356</v>
      </c>
      <c r="AA11" s="448"/>
      <c r="AB11" s="336"/>
      <c r="AC11" s="336"/>
      <c r="AD11" s="336"/>
      <c r="AE11" s="336"/>
      <c r="AF11" s="448"/>
      <c r="AG11" s="336"/>
      <c r="AH11" s="336"/>
      <c r="AI11" s="336"/>
      <c r="AJ11" s="337"/>
    </row>
    <row r="12" spans="1:36" x14ac:dyDescent="0.3">
      <c r="A12" s="213" t="s">
        <v>133</v>
      </c>
      <c r="B12" s="89" t="str">
        <f t="shared" si="5"/>
        <v>Charges afférentes aux activités d'assurance</v>
      </c>
      <c r="C12" s="548"/>
      <c r="D12" s="549"/>
      <c r="E12" s="549"/>
      <c r="F12" s="549"/>
      <c r="G12" s="549"/>
      <c r="H12" s="548"/>
      <c r="I12" s="549"/>
      <c r="J12" s="549"/>
      <c r="K12" s="549"/>
      <c r="L12" s="550"/>
      <c r="N12" s="382" t="s">
        <v>357</v>
      </c>
      <c r="O12" s="432"/>
      <c r="P12" s="316"/>
      <c r="Q12" s="316"/>
      <c r="R12" s="316"/>
      <c r="S12" s="316"/>
      <c r="T12" s="432"/>
      <c r="U12" s="316"/>
      <c r="V12" s="316"/>
      <c r="W12" s="316"/>
      <c r="X12" s="317"/>
      <c r="Z12" s="382" t="s">
        <v>358</v>
      </c>
      <c r="AA12" s="432"/>
      <c r="AB12" s="316"/>
      <c r="AC12" s="316"/>
      <c r="AD12" s="316"/>
      <c r="AE12" s="316"/>
      <c r="AF12" s="432"/>
      <c r="AG12" s="316"/>
      <c r="AH12" s="316"/>
      <c r="AI12" s="316"/>
      <c r="AJ12" s="317"/>
    </row>
    <row r="13" spans="1:36" x14ac:dyDescent="0.3">
      <c r="A13" s="213" t="s">
        <v>136</v>
      </c>
      <c r="B13" s="86" t="str">
        <f t="shared" si="5"/>
        <v>Charges nettes afférentes aux traités de réassurance détenus</v>
      </c>
      <c r="C13" s="551"/>
      <c r="D13" s="552"/>
      <c r="E13" s="552"/>
      <c r="F13" s="552"/>
      <c r="G13" s="552"/>
      <c r="H13" s="551"/>
      <c r="I13" s="552"/>
      <c r="J13" s="552"/>
      <c r="K13" s="552"/>
      <c r="L13" s="553"/>
      <c r="N13" s="383" t="s">
        <v>359</v>
      </c>
      <c r="O13" s="436"/>
      <c r="P13" s="319"/>
      <c r="Q13" s="319"/>
      <c r="R13" s="319"/>
      <c r="S13" s="319"/>
      <c r="T13" s="436"/>
      <c r="U13" s="319"/>
      <c r="V13" s="319"/>
      <c r="W13" s="319"/>
      <c r="X13" s="320"/>
      <c r="Z13" s="383" t="s">
        <v>360</v>
      </c>
      <c r="AA13" s="436"/>
      <c r="AB13" s="319"/>
      <c r="AC13" s="319"/>
      <c r="AD13" s="319"/>
      <c r="AE13" s="319"/>
      <c r="AF13" s="436"/>
      <c r="AG13" s="319"/>
      <c r="AH13" s="319"/>
      <c r="AI13" s="319"/>
      <c r="AJ13" s="320"/>
    </row>
    <row r="14" spans="1:36" x14ac:dyDescent="0.3">
      <c r="A14" s="213" t="s">
        <v>224</v>
      </c>
      <c r="B14" s="88" t="str">
        <f t="shared" si="5"/>
        <v>RÉSULTAT DES ACTIVITÉS D'ASSURANCE</v>
      </c>
      <c r="C14" s="563">
        <f>SUM(C11-C12+C13)</f>
        <v>0</v>
      </c>
      <c r="D14" s="564">
        <f t="shared" ref="D14:L14" si="7">SUM(D11-D12+D13)</f>
        <v>0</v>
      </c>
      <c r="E14" s="564">
        <f t="shared" si="7"/>
        <v>0</v>
      </c>
      <c r="F14" s="564">
        <f t="shared" si="7"/>
        <v>0</v>
      </c>
      <c r="G14" s="564">
        <f t="shared" si="7"/>
        <v>0</v>
      </c>
      <c r="H14" s="563">
        <f t="shared" si="7"/>
        <v>0</v>
      </c>
      <c r="I14" s="564">
        <f t="shared" si="7"/>
        <v>0</v>
      </c>
      <c r="J14" s="564">
        <f t="shared" si="7"/>
        <v>0</v>
      </c>
      <c r="K14" s="564">
        <f t="shared" si="7"/>
        <v>0</v>
      </c>
      <c r="L14" s="565">
        <f t="shared" si="7"/>
        <v>0</v>
      </c>
      <c r="N14" s="381" t="s">
        <v>361</v>
      </c>
      <c r="O14" s="448"/>
      <c r="P14" s="336"/>
      <c r="Q14" s="336"/>
      <c r="R14" s="336"/>
      <c r="S14" s="336"/>
      <c r="T14" s="448"/>
      <c r="U14" s="336"/>
      <c r="V14" s="336"/>
      <c r="W14" s="336"/>
      <c r="X14" s="337"/>
      <c r="Z14" s="381" t="s">
        <v>362</v>
      </c>
      <c r="AA14" s="448"/>
      <c r="AB14" s="336"/>
      <c r="AC14" s="336"/>
      <c r="AD14" s="336"/>
      <c r="AE14" s="336"/>
      <c r="AF14" s="448"/>
      <c r="AG14" s="336"/>
      <c r="AH14" s="336"/>
      <c r="AI14" s="336"/>
      <c r="AJ14" s="337"/>
    </row>
    <row r="15" spans="1:36" ht="24" x14ac:dyDescent="0.3">
      <c r="A15" s="213" t="s">
        <v>363</v>
      </c>
      <c r="B15" s="95" t="str">
        <f t="shared" si="5"/>
        <v>Revenu d'intérêt sur les actifs financiers qui ne sont pas évalués à la JVRN</v>
      </c>
      <c r="C15" s="548"/>
      <c r="D15" s="549"/>
      <c r="E15" s="549"/>
      <c r="F15" s="549"/>
      <c r="G15" s="549"/>
      <c r="H15" s="548"/>
      <c r="I15" s="549"/>
      <c r="J15" s="549"/>
      <c r="K15" s="549"/>
      <c r="L15" s="550"/>
      <c r="N15" s="384" t="s">
        <v>364</v>
      </c>
      <c r="O15" s="432"/>
      <c r="P15" s="316"/>
      <c r="Q15" s="316"/>
      <c r="R15" s="316"/>
      <c r="S15" s="316"/>
      <c r="T15" s="432"/>
      <c r="U15" s="316"/>
      <c r="V15" s="316"/>
      <c r="W15" s="316"/>
      <c r="X15" s="317"/>
      <c r="Z15" s="384" t="s">
        <v>365</v>
      </c>
      <c r="AA15" s="432"/>
      <c r="AB15" s="316"/>
      <c r="AC15" s="316"/>
      <c r="AD15" s="316"/>
      <c r="AE15" s="316"/>
      <c r="AF15" s="432"/>
      <c r="AG15" s="316"/>
      <c r="AH15" s="316"/>
      <c r="AI15" s="316"/>
      <c r="AJ15" s="317"/>
    </row>
    <row r="16" spans="1:36" ht="14.4" customHeight="1" x14ac:dyDescent="0.3">
      <c r="A16" s="213" t="s">
        <v>366</v>
      </c>
      <c r="B16" s="87" t="str">
        <f t="shared" si="5"/>
        <v xml:space="preserve">Résultat d'investissement net, excluant le résultat au titre des fonds distincts </v>
      </c>
      <c r="C16" s="569"/>
      <c r="D16" s="570"/>
      <c r="E16" s="570"/>
      <c r="F16" s="570"/>
      <c r="G16" s="570"/>
      <c r="H16" s="569"/>
      <c r="I16" s="570"/>
      <c r="J16" s="570"/>
      <c r="K16" s="570"/>
      <c r="L16" s="571"/>
      <c r="N16" s="385" t="s">
        <v>367</v>
      </c>
      <c r="O16" s="412"/>
      <c r="P16" s="327"/>
      <c r="Q16" s="327"/>
      <c r="R16" s="327"/>
      <c r="S16" s="327"/>
      <c r="T16" s="412"/>
      <c r="U16" s="327"/>
      <c r="V16" s="327"/>
      <c r="W16" s="327"/>
      <c r="X16" s="328"/>
      <c r="Z16" s="385" t="s">
        <v>368</v>
      </c>
      <c r="AA16" s="412"/>
      <c r="AB16" s="327"/>
      <c r="AC16" s="327"/>
      <c r="AD16" s="327"/>
      <c r="AE16" s="327"/>
      <c r="AF16" s="412"/>
      <c r="AG16" s="327"/>
      <c r="AH16" s="327"/>
      <c r="AI16" s="327"/>
      <c r="AJ16" s="328"/>
    </row>
    <row r="17" spans="1:36" ht="24" x14ac:dyDescent="0.3">
      <c r="A17" s="213" t="s">
        <v>231</v>
      </c>
      <c r="B17" s="87" t="str">
        <f t="shared" si="5"/>
        <v>Résultat d'investissement net des contrats d'assurance au titre des fonds distincts</v>
      </c>
      <c r="C17" s="569"/>
      <c r="D17" s="570"/>
      <c r="E17" s="570"/>
      <c r="F17" s="570"/>
      <c r="G17" s="570"/>
      <c r="H17" s="569"/>
      <c r="I17" s="570"/>
      <c r="J17" s="570"/>
      <c r="K17" s="570"/>
      <c r="L17" s="571"/>
      <c r="N17" s="385" t="s">
        <v>369</v>
      </c>
      <c r="O17" s="412"/>
      <c r="P17" s="327"/>
      <c r="Q17" s="327"/>
      <c r="R17" s="327"/>
      <c r="S17" s="327"/>
      <c r="T17" s="412"/>
      <c r="U17" s="327"/>
      <c r="V17" s="327"/>
      <c r="W17" s="327"/>
      <c r="X17" s="328"/>
      <c r="Z17" s="385" t="s">
        <v>370</v>
      </c>
      <c r="AA17" s="412"/>
      <c r="AB17" s="327"/>
      <c r="AC17" s="327"/>
      <c r="AD17" s="327"/>
      <c r="AE17" s="327"/>
      <c r="AF17" s="412"/>
      <c r="AG17" s="327"/>
      <c r="AH17" s="327"/>
      <c r="AI17" s="327"/>
      <c r="AJ17" s="328"/>
    </row>
    <row r="18" spans="1:36" x14ac:dyDescent="0.3">
      <c r="A18" s="213" t="s">
        <v>371</v>
      </c>
      <c r="B18" s="95" t="str">
        <f t="shared" si="5"/>
        <v>Provisions pour pertes sur créances</v>
      </c>
      <c r="C18" s="569"/>
      <c r="D18" s="570"/>
      <c r="E18" s="570"/>
      <c r="F18" s="570"/>
      <c r="G18" s="570"/>
      <c r="H18" s="569"/>
      <c r="I18" s="570"/>
      <c r="J18" s="570"/>
      <c r="K18" s="570"/>
      <c r="L18" s="571"/>
      <c r="N18" s="384" t="s">
        <v>372</v>
      </c>
      <c r="O18" s="412"/>
      <c r="P18" s="327"/>
      <c r="Q18" s="327"/>
      <c r="R18" s="327"/>
      <c r="S18" s="327"/>
      <c r="T18" s="412"/>
      <c r="U18" s="327"/>
      <c r="V18" s="327"/>
      <c r="W18" s="327"/>
      <c r="X18" s="328"/>
      <c r="Z18" s="384" t="s">
        <v>373</v>
      </c>
      <c r="AA18" s="412"/>
      <c r="AB18" s="327"/>
      <c r="AC18" s="327"/>
      <c r="AD18" s="327"/>
      <c r="AE18" s="327"/>
      <c r="AF18" s="412"/>
      <c r="AG18" s="327"/>
      <c r="AH18" s="327"/>
      <c r="AI18" s="327"/>
      <c r="AJ18" s="328"/>
    </row>
    <row r="19" spans="1:36" x14ac:dyDescent="0.3">
      <c r="A19" s="213" t="s">
        <v>374</v>
      </c>
      <c r="B19" s="91" t="str">
        <f t="shared" si="5"/>
        <v>Rendement d'investissement</v>
      </c>
      <c r="C19" s="563">
        <f>SUM(C15:C17)-C18</f>
        <v>0</v>
      </c>
      <c r="D19" s="564">
        <f t="shared" ref="D19:L19" si="8">SUM(D15:D17)-D18</f>
        <v>0</v>
      </c>
      <c r="E19" s="564">
        <f t="shared" si="8"/>
        <v>0</v>
      </c>
      <c r="F19" s="564">
        <f t="shared" si="8"/>
        <v>0</v>
      </c>
      <c r="G19" s="564">
        <f t="shared" si="8"/>
        <v>0</v>
      </c>
      <c r="H19" s="563">
        <f t="shared" si="8"/>
        <v>0</v>
      </c>
      <c r="I19" s="564">
        <f t="shared" si="8"/>
        <v>0</v>
      </c>
      <c r="J19" s="564">
        <f t="shared" si="8"/>
        <v>0</v>
      </c>
      <c r="K19" s="564">
        <f t="shared" si="8"/>
        <v>0</v>
      </c>
      <c r="L19" s="565">
        <f t="shared" si="8"/>
        <v>0</v>
      </c>
      <c r="N19" s="386" t="s">
        <v>375</v>
      </c>
      <c r="O19" s="448"/>
      <c r="P19" s="336"/>
      <c r="Q19" s="336"/>
      <c r="R19" s="336"/>
      <c r="S19" s="336"/>
      <c r="T19" s="448"/>
      <c r="U19" s="336"/>
      <c r="V19" s="336"/>
      <c r="W19" s="336"/>
      <c r="X19" s="337"/>
      <c r="Z19" s="386" t="s">
        <v>376</v>
      </c>
      <c r="AA19" s="448"/>
      <c r="AB19" s="336"/>
      <c r="AC19" s="336"/>
      <c r="AD19" s="336"/>
      <c r="AE19" s="336"/>
      <c r="AF19" s="448"/>
      <c r="AG19" s="336"/>
      <c r="AH19" s="336"/>
      <c r="AI19" s="336"/>
      <c r="AJ19" s="337"/>
    </row>
    <row r="20" spans="1:36" ht="28.95" customHeight="1" x14ac:dyDescent="0.3">
      <c r="A20" s="213" t="s">
        <v>377</v>
      </c>
      <c r="B20" s="97" t="str">
        <f t="shared" si="5"/>
        <v>Produits financiers ou charges financières nets afférents aux contrats d'assurance, excluant le résultat au titre des fonds distincts</v>
      </c>
      <c r="C20" s="548"/>
      <c r="D20" s="549"/>
      <c r="E20" s="549"/>
      <c r="F20" s="549"/>
      <c r="G20" s="549"/>
      <c r="H20" s="548"/>
      <c r="I20" s="549"/>
      <c r="J20" s="549"/>
      <c r="K20" s="549"/>
      <c r="L20" s="550"/>
      <c r="N20" s="661" t="s">
        <v>378</v>
      </c>
      <c r="O20" s="432"/>
      <c r="P20" s="316"/>
      <c r="Q20" s="316"/>
      <c r="R20" s="316"/>
      <c r="S20" s="316"/>
      <c r="T20" s="432"/>
      <c r="U20" s="316"/>
      <c r="V20" s="316"/>
      <c r="W20" s="316"/>
      <c r="X20" s="317"/>
      <c r="Z20" s="387" t="s">
        <v>379</v>
      </c>
      <c r="AA20" s="432"/>
      <c r="AB20" s="316"/>
      <c r="AC20" s="316"/>
      <c r="AD20" s="316"/>
      <c r="AE20" s="316"/>
      <c r="AF20" s="432"/>
      <c r="AG20" s="316"/>
      <c r="AH20" s="316"/>
      <c r="AI20" s="316"/>
      <c r="AJ20" s="317"/>
    </row>
    <row r="21" spans="1:36" ht="36.6" x14ac:dyDescent="0.3">
      <c r="A21" s="213" t="s">
        <v>380</v>
      </c>
      <c r="B21" s="97" t="str">
        <f t="shared" si="5"/>
        <v>Produits financiers ou charges financières nets des contrats d'assurance au titre des fonds distincts</v>
      </c>
      <c r="C21" s="569"/>
      <c r="D21" s="570"/>
      <c r="E21" s="570"/>
      <c r="F21" s="570"/>
      <c r="G21" s="570"/>
      <c r="H21" s="569"/>
      <c r="I21" s="570"/>
      <c r="J21" s="570"/>
      <c r="K21" s="570"/>
      <c r="L21" s="571"/>
      <c r="N21" s="661" t="s">
        <v>381</v>
      </c>
      <c r="O21" s="412"/>
      <c r="P21" s="327"/>
      <c r="Q21" s="327"/>
      <c r="R21" s="327"/>
      <c r="S21" s="327"/>
      <c r="T21" s="412"/>
      <c r="U21" s="327"/>
      <c r="V21" s="327"/>
      <c r="W21" s="327"/>
      <c r="X21" s="328"/>
      <c r="Z21" s="387" t="s">
        <v>382</v>
      </c>
      <c r="AA21" s="412"/>
      <c r="AB21" s="327"/>
      <c r="AC21" s="327"/>
      <c r="AD21" s="327"/>
      <c r="AE21" s="327"/>
      <c r="AF21" s="412"/>
      <c r="AG21" s="327"/>
      <c r="AH21" s="327"/>
      <c r="AI21" s="327"/>
      <c r="AJ21" s="328"/>
    </row>
    <row r="22" spans="1:36" ht="36.6" x14ac:dyDescent="0.3">
      <c r="A22" s="213" t="s">
        <v>383</v>
      </c>
      <c r="B22" s="97" t="str">
        <f t="shared" si="5"/>
        <v>Produits financiers ou charges financières nets afférents aux traités de réassurance détenus</v>
      </c>
      <c r="C22" s="569"/>
      <c r="D22" s="570"/>
      <c r="E22" s="570"/>
      <c r="F22" s="570"/>
      <c r="G22" s="570"/>
      <c r="H22" s="569"/>
      <c r="I22" s="570"/>
      <c r="J22" s="570"/>
      <c r="K22" s="570"/>
      <c r="L22" s="571"/>
      <c r="N22" s="661" t="s">
        <v>384</v>
      </c>
      <c r="O22" s="412"/>
      <c r="P22" s="327"/>
      <c r="Q22" s="327"/>
      <c r="R22" s="327"/>
      <c r="S22" s="327"/>
      <c r="T22" s="412"/>
      <c r="U22" s="327"/>
      <c r="V22" s="327"/>
      <c r="W22" s="327"/>
      <c r="X22" s="328"/>
      <c r="Z22" s="387" t="s">
        <v>385</v>
      </c>
      <c r="AA22" s="412"/>
      <c r="AB22" s="327"/>
      <c r="AC22" s="327"/>
      <c r="AD22" s="327"/>
      <c r="AE22" s="327"/>
      <c r="AF22" s="412"/>
      <c r="AG22" s="327"/>
      <c r="AH22" s="327"/>
      <c r="AI22" s="327"/>
      <c r="AJ22" s="328"/>
    </row>
    <row r="23" spans="1:36" ht="24.6" x14ac:dyDescent="0.3">
      <c r="A23" s="213" t="s">
        <v>386</v>
      </c>
      <c r="B23" s="96" t="str">
        <f t="shared" si="5"/>
        <v>Fluctuation du passif au titre des contrats d'investissement</v>
      </c>
      <c r="C23" s="569"/>
      <c r="D23" s="570"/>
      <c r="E23" s="570"/>
      <c r="F23" s="570"/>
      <c r="G23" s="570"/>
      <c r="H23" s="569"/>
      <c r="I23" s="570"/>
      <c r="J23" s="570"/>
      <c r="K23" s="570"/>
      <c r="L23" s="571"/>
      <c r="N23" s="388" t="s">
        <v>387</v>
      </c>
      <c r="O23" s="412"/>
      <c r="P23" s="327"/>
      <c r="Q23" s="327"/>
      <c r="R23" s="327"/>
      <c r="S23" s="327"/>
      <c r="T23" s="412"/>
      <c r="U23" s="327"/>
      <c r="V23" s="327"/>
      <c r="W23" s="327"/>
      <c r="X23" s="328"/>
      <c r="Z23" s="388" t="s">
        <v>388</v>
      </c>
      <c r="AA23" s="412"/>
      <c r="AB23" s="327"/>
      <c r="AC23" s="327"/>
      <c r="AD23" s="327"/>
      <c r="AE23" s="327"/>
      <c r="AF23" s="412"/>
      <c r="AG23" s="327"/>
      <c r="AH23" s="327"/>
      <c r="AI23" s="327"/>
      <c r="AJ23" s="328"/>
    </row>
    <row r="24" spans="1:36" x14ac:dyDescent="0.3">
      <c r="A24" s="213" t="s">
        <v>389</v>
      </c>
      <c r="B24" s="91" t="str">
        <f t="shared" si="5"/>
        <v>RÉSULTAT D'INVESTISSEMENT NET</v>
      </c>
      <c r="C24" s="563">
        <f>SUM(C19:C23)</f>
        <v>0</v>
      </c>
      <c r="D24" s="564">
        <f t="shared" ref="D24:L24" si="9">SUM(D19:D23)</f>
        <v>0</v>
      </c>
      <c r="E24" s="564">
        <f t="shared" si="9"/>
        <v>0</v>
      </c>
      <c r="F24" s="564">
        <f t="shared" si="9"/>
        <v>0</v>
      </c>
      <c r="G24" s="564">
        <f t="shared" si="9"/>
        <v>0</v>
      </c>
      <c r="H24" s="563">
        <f t="shared" si="9"/>
        <v>0</v>
      </c>
      <c r="I24" s="564">
        <f t="shared" si="9"/>
        <v>0</v>
      </c>
      <c r="J24" s="564">
        <f t="shared" si="9"/>
        <v>0</v>
      </c>
      <c r="K24" s="564">
        <f t="shared" si="9"/>
        <v>0</v>
      </c>
      <c r="L24" s="565">
        <f t="shared" si="9"/>
        <v>0</v>
      </c>
      <c r="N24" s="386" t="s">
        <v>390</v>
      </c>
      <c r="O24" s="448"/>
      <c r="P24" s="336"/>
      <c r="Q24" s="336"/>
      <c r="R24" s="336"/>
      <c r="S24" s="336"/>
      <c r="T24" s="448"/>
      <c r="U24" s="336"/>
      <c r="V24" s="336"/>
      <c r="W24" s="336"/>
      <c r="X24" s="337"/>
      <c r="Z24" s="386" t="s">
        <v>391</v>
      </c>
      <c r="AA24" s="448"/>
      <c r="AB24" s="336"/>
      <c r="AC24" s="336"/>
      <c r="AD24" s="336"/>
      <c r="AE24" s="336"/>
      <c r="AF24" s="448"/>
      <c r="AG24" s="336"/>
      <c r="AH24" s="336"/>
      <c r="AI24" s="336"/>
      <c r="AJ24" s="337"/>
    </row>
    <row r="25" spans="1:36" x14ac:dyDescent="0.3">
      <c r="A25" s="213" t="s">
        <v>392</v>
      </c>
      <c r="B25" s="87" t="str">
        <f t="shared" si="5"/>
        <v>Autres produits</v>
      </c>
      <c r="C25" s="548"/>
      <c r="D25" s="549"/>
      <c r="E25" s="549"/>
      <c r="F25" s="549"/>
      <c r="G25" s="549"/>
      <c r="H25" s="548"/>
      <c r="I25" s="549"/>
      <c r="J25" s="549"/>
      <c r="K25" s="549"/>
      <c r="L25" s="550"/>
      <c r="N25" s="385" t="s">
        <v>393</v>
      </c>
      <c r="O25" s="432"/>
      <c r="P25" s="316"/>
      <c r="Q25" s="316"/>
      <c r="R25" s="316"/>
      <c r="S25" s="316"/>
      <c r="T25" s="432"/>
      <c r="U25" s="316"/>
      <c r="V25" s="316"/>
      <c r="W25" s="316"/>
      <c r="X25" s="317"/>
      <c r="Z25" s="385" t="s">
        <v>394</v>
      </c>
      <c r="AA25" s="432"/>
      <c r="AB25" s="316"/>
      <c r="AC25" s="316"/>
      <c r="AD25" s="316"/>
      <c r="AE25" s="316"/>
      <c r="AF25" s="432"/>
      <c r="AG25" s="316"/>
      <c r="AH25" s="316"/>
      <c r="AI25" s="316"/>
      <c r="AJ25" s="317"/>
    </row>
    <row r="26" spans="1:36" ht="48.6" x14ac:dyDescent="0.3">
      <c r="A26" s="213" t="s">
        <v>395</v>
      </c>
      <c r="B26" s="87" t="str">
        <f t="shared" si="5"/>
        <v>Part des produits (pertes) nets provenant des placements comptabilisés selon la méthode de la mise en équivalence</v>
      </c>
      <c r="C26" s="569"/>
      <c r="D26" s="570"/>
      <c r="E26" s="570"/>
      <c r="F26" s="570"/>
      <c r="G26" s="570"/>
      <c r="H26" s="569"/>
      <c r="I26" s="570"/>
      <c r="J26" s="570"/>
      <c r="K26" s="570"/>
      <c r="L26" s="571"/>
      <c r="N26" s="661" t="s">
        <v>396</v>
      </c>
      <c r="O26" s="412"/>
      <c r="P26" s="327"/>
      <c r="Q26" s="327"/>
      <c r="R26" s="327"/>
      <c r="S26" s="327"/>
      <c r="T26" s="412"/>
      <c r="U26" s="327"/>
      <c r="V26" s="327"/>
      <c r="W26" s="327"/>
      <c r="X26" s="328"/>
      <c r="Z26" s="385" t="s">
        <v>397</v>
      </c>
      <c r="AA26" s="412"/>
      <c r="AB26" s="327"/>
      <c r="AC26" s="327"/>
      <c r="AD26" s="327"/>
      <c r="AE26" s="327"/>
      <c r="AF26" s="412"/>
      <c r="AG26" s="327"/>
      <c r="AH26" s="327"/>
      <c r="AI26" s="327"/>
      <c r="AJ26" s="328"/>
    </row>
    <row r="27" spans="1:36" x14ac:dyDescent="0.3">
      <c r="A27" s="213" t="s">
        <v>398</v>
      </c>
      <c r="B27" s="87" t="str">
        <f t="shared" si="5"/>
        <v>Frais généraux et frais d'exploitation</v>
      </c>
      <c r="C27" s="569"/>
      <c r="D27" s="570"/>
      <c r="E27" s="570"/>
      <c r="F27" s="570"/>
      <c r="G27" s="570"/>
      <c r="H27" s="569"/>
      <c r="I27" s="570"/>
      <c r="J27" s="570"/>
      <c r="K27" s="570"/>
      <c r="L27" s="571"/>
      <c r="N27" s="385" t="s">
        <v>399</v>
      </c>
      <c r="O27" s="412"/>
      <c r="P27" s="327"/>
      <c r="Q27" s="327"/>
      <c r="R27" s="327"/>
      <c r="S27" s="327"/>
      <c r="T27" s="412"/>
      <c r="U27" s="327"/>
      <c r="V27" s="327"/>
      <c r="W27" s="327"/>
      <c r="X27" s="328"/>
      <c r="Z27" s="385" t="s">
        <v>400</v>
      </c>
      <c r="AA27" s="412"/>
      <c r="AB27" s="327"/>
      <c r="AC27" s="327"/>
      <c r="AD27" s="327"/>
      <c r="AE27" s="327"/>
      <c r="AF27" s="412"/>
      <c r="AG27" s="327"/>
      <c r="AH27" s="327"/>
      <c r="AI27" s="327"/>
      <c r="AJ27" s="328"/>
    </row>
    <row r="28" spans="1:36" x14ac:dyDescent="0.3">
      <c r="A28" s="213" t="s">
        <v>401</v>
      </c>
      <c r="B28" s="91" t="str">
        <f t="shared" si="5"/>
        <v>AUTRES PRODUITS ET CHARGES</v>
      </c>
      <c r="C28" s="563">
        <f>SUM(C25:C26)-C27</f>
        <v>0</v>
      </c>
      <c r="D28" s="564">
        <f t="shared" ref="D28:L28" si="10">SUM(D25:D26)-D27</f>
        <v>0</v>
      </c>
      <c r="E28" s="564">
        <f t="shared" si="10"/>
        <v>0</v>
      </c>
      <c r="F28" s="564">
        <f t="shared" si="10"/>
        <v>0</v>
      </c>
      <c r="G28" s="564">
        <f t="shared" si="10"/>
        <v>0</v>
      </c>
      <c r="H28" s="563">
        <f t="shared" si="10"/>
        <v>0</v>
      </c>
      <c r="I28" s="564">
        <f t="shared" si="10"/>
        <v>0</v>
      </c>
      <c r="J28" s="564">
        <f t="shared" si="10"/>
        <v>0</v>
      </c>
      <c r="K28" s="564">
        <f t="shared" si="10"/>
        <v>0</v>
      </c>
      <c r="L28" s="565">
        <f t="shared" si="10"/>
        <v>0</v>
      </c>
      <c r="N28" s="386" t="s">
        <v>402</v>
      </c>
      <c r="O28" s="513"/>
      <c r="P28" s="330"/>
      <c r="Q28" s="330"/>
      <c r="R28" s="330"/>
      <c r="S28" s="330"/>
      <c r="T28" s="513"/>
      <c r="U28" s="330"/>
      <c r="V28" s="330"/>
      <c r="W28" s="330"/>
      <c r="X28" s="331"/>
      <c r="Z28" s="386" t="s">
        <v>403</v>
      </c>
      <c r="AA28" s="513"/>
      <c r="AB28" s="330"/>
      <c r="AC28" s="330"/>
      <c r="AD28" s="330"/>
      <c r="AE28" s="330"/>
      <c r="AF28" s="513"/>
      <c r="AG28" s="330"/>
      <c r="AH28" s="330"/>
      <c r="AI28" s="330"/>
      <c r="AJ28" s="331"/>
    </row>
    <row r="29" spans="1:36" x14ac:dyDescent="0.3">
      <c r="A29" s="213" t="s">
        <v>304</v>
      </c>
      <c r="B29" s="91" t="str">
        <f t="shared" si="5"/>
        <v>RÉSULTAT NET AVANT IMPÔT</v>
      </c>
      <c r="C29" s="65">
        <f>C14+C24+C28</f>
        <v>0</v>
      </c>
      <c r="D29" s="66">
        <f t="shared" ref="D29:L29" si="11">D14+D24+D28</f>
        <v>0</v>
      </c>
      <c r="E29" s="66">
        <f t="shared" si="11"/>
        <v>0</v>
      </c>
      <c r="F29" s="66">
        <f t="shared" si="11"/>
        <v>0</v>
      </c>
      <c r="G29" s="66">
        <f t="shared" si="11"/>
        <v>0</v>
      </c>
      <c r="H29" s="65">
        <f t="shared" si="11"/>
        <v>0</v>
      </c>
      <c r="I29" s="66">
        <f t="shared" si="11"/>
        <v>0</v>
      </c>
      <c r="J29" s="66">
        <f t="shared" si="11"/>
        <v>0</v>
      </c>
      <c r="K29" s="66">
        <f t="shared" si="11"/>
        <v>0</v>
      </c>
      <c r="L29" s="67">
        <f t="shared" si="11"/>
        <v>0</v>
      </c>
      <c r="N29" s="386" t="s">
        <v>404</v>
      </c>
      <c r="O29" s="510"/>
      <c r="P29" s="511"/>
      <c r="Q29" s="511"/>
      <c r="R29" s="511"/>
      <c r="S29" s="511"/>
      <c r="T29" s="510"/>
      <c r="U29" s="511"/>
      <c r="V29" s="511"/>
      <c r="W29" s="511"/>
      <c r="X29" s="512"/>
      <c r="Z29" s="386" t="s">
        <v>405</v>
      </c>
      <c r="AA29" s="510"/>
      <c r="AB29" s="511"/>
      <c r="AC29" s="511"/>
      <c r="AD29" s="511"/>
      <c r="AE29" s="511"/>
      <c r="AF29" s="510"/>
      <c r="AG29" s="511"/>
      <c r="AH29" s="511"/>
      <c r="AI29" s="511"/>
      <c r="AJ29" s="512"/>
    </row>
    <row r="30" spans="1:36" x14ac:dyDescent="0.3">
      <c r="A30" s="213" t="s">
        <v>406</v>
      </c>
      <c r="B30" s="98" t="str">
        <f t="shared" si="5"/>
        <v>Impôt exigible</v>
      </c>
      <c r="C30" s="548"/>
      <c r="D30" s="549"/>
      <c r="E30" s="549"/>
      <c r="F30" s="549"/>
      <c r="G30" s="549"/>
      <c r="H30" s="548"/>
      <c r="I30" s="549"/>
      <c r="J30" s="549"/>
      <c r="K30" s="549"/>
      <c r="L30" s="550"/>
      <c r="N30" s="389" t="s">
        <v>407</v>
      </c>
      <c r="O30" s="432"/>
      <c r="P30" s="316"/>
      <c r="Q30" s="316"/>
      <c r="R30" s="316"/>
      <c r="S30" s="316"/>
      <c r="T30" s="432"/>
      <c r="U30" s="316"/>
      <c r="V30" s="316"/>
      <c r="W30" s="316"/>
      <c r="X30" s="317"/>
      <c r="Z30" s="389" t="s">
        <v>408</v>
      </c>
      <c r="AA30" s="432"/>
      <c r="AB30" s="316"/>
      <c r="AC30" s="316"/>
      <c r="AD30" s="316"/>
      <c r="AE30" s="316"/>
      <c r="AF30" s="432"/>
      <c r="AG30" s="316"/>
      <c r="AH30" s="316"/>
      <c r="AI30" s="316"/>
      <c r="AJ30" s="317"/>
    </row>
    <row r="31" spans="1:36" x14ac:dyDescent="0.3">
      <c r="A31" s="213" t="s">
        <v>409</v>
      </c>
      <c r="B31" s="90" t="str">
        <f t="shared" si="5"/>
        <v>Impôt différé</v>
      </c>
      <c r="C31" s="569"/>
      <c r="D31" s="570"/>
      <c r="E31" s="570"/>
      <c r="F31" s="570"/>
      <c r="G31" s="570"/>
      <c r="H31" s="569"/>
      <c r="I31" s="570"/>
      <c r="J31" s="570"/>
      <c r="K31" s="570"/>
      <c r="L31" s="571"/>
      <c r="N31" s="390" t="s">
        <v>410</v>
      </c>
      <c r="O31" s="412"/>
      <c r="P31" s="327"/>
      <c r="Q31" s="327"/>
      <c r="R31" s="327"/>
      <c r="S31" s="327"/>
      <c r="T31" s="412"/>
      <c r="U31" s="327"/>
      <c r="V31" s="327"/>
      <c r="W31" s="327"/>
      <c r="X31" s="328"/>
      <c r="Z31" s="390" t="s">
        <v>411</v>
      </c>
      <c r="AA31" s="412"/>
      <c r="AB31" s="327"/>
      <c r="AC31" s="327"/>
      <c r="AD31" s="327"/>
      <c r="AE31" s="327"/>
      <c r="AF31" s="412"/>
      <c r="AG31" s="327"/>
      <c r="AH31" s="327"/>
      <c r="AI31" s="327"/>
      <c r="AJ31" s="328"/>
    </row>
    <row r="32" spans="1:36" ht="15" thickBot="1" x14ac:dyDescent="0.35">
      <c r="A32" s="213" t="s">
        <v>307</v>
      </c>
      <c r="B32" s="99" t="str">
        <f t="shared" si="5"/>
        <v>Total - impôt sur les bénéfices</v>
      </c>
      <c r="C32" s="563">
        <f>SUM(C30:C31)</f>
        <v>0</v>
      </c>
      <c r="D32" s="564">
        <f t="shared" ref="D32:L32" si="12">SUM(D30:D31)</f>
        <v>0</v>
      </c>
      <c r="E32" s="564">
        <f t="shared" si="12"/>
        <v>0</v>
      </c>
      <c r="F32" s="564">
        <f t="shared" si="12"/>
        <v>0</v>
      </c>
      <c r="G32" s="564">
        <f t="shared" si="12"/>
        <v>0</v>
      </c>
      <c r="H32" s="563">
        <f t="shared" si="12"/>
        <v>0</v>
      </c>
      <c r="I32" s="564">
        <f t="shared" si="12"/>
        <v>0</v>
      </c>
      <c r="J32" s="564">
        <f t="shared" si="12"/>
        <v>0</v>
      </c>
      <c r="K32" s="564">
        <f t="shared" si="12"/>
        <v>0</v>
      </c>
      <c r="L32" s="565">
        <f t="shared" si="12"/>
        <v>0</v>
      </c>
      <c r="N32" s="391" t="s">
        <v>412</v>
      </c>
      <c r="O32" s="450"/>
      <c r="P32" s="451"/>
      <c r="Q32" s="451"/>
      <c r="R32" s="451"/>
      <c r="S32" s="451"/>
      <c r="T32" s="450"/>
      <c r="U32" s="451"/>
      <c r="V32" s="451"/>
      <c r="W32" s="451"/>
      <c r="X32" s="452"/>
      <c r="Z32" s="391" t="s">
        <v>413</v>
      </c>
      <c r="AA32" s="450"/>
      <c r="AB32" s="451"/>
      <c r="AC32" s="451"/>
      <c r="AD32" s="451"/>
      <c r="AE32" s="451"/>
      <c r="AF32" s="450"/>
      <c r="AG32" s="451"/>
      <c r="AH32" s="451"/>
      <c r="AI32" s="451"/>
      <c r="AJ32" s="452"/>
    </row>
    <row r="33" spans="1:36" ht="15" thickBot="1" x14ac:dyDescent="0.35">
      <c r="A33" s="213" t="s">
        <v>414</v>
      </c>
      <c r="B33" s="92" t="str">
        <f t="shared" si="5"/>
        <v>RÉSULTAT NET APRÈS IMPÔT</v>
      </c>
      <c r="C33" s="68">
        <f>C29-C32</f>
        <v>0</v>
      </c>
      <c r="D33" s="69">
        <f t="shared" ref="D33:L33" si="13">D29-D32</f>
        <v>0</v>
      </c>
      <c r="E33" s="69">
        <f t="shared" si="13"/>
        <v>0</v>
      </c>
      <c r="F33" s="69">
        <f t="shared" si="13"/>
        <v>0</v>
      </c>
      <c r="G33" s="69">
        <f t="shared" si="13"/>
        <v>0</v>
      </c>
      <c r="H33" s="68">
        <f t="shared" si="13"/>
        <v>0</v>
      </c>
      <c r="I33" s="69">
        <f t="shared" si="13"/>
        <v>0</v>
      </c>
      <c r="J33" s="69">
        <f t="shared" si="13"/>
        <v>0</v>
      </c>
      <c r="K33" s="69">
        <f t="shared" si="13"/>
        <v>0</v>
      </c>
      <c r="L33" s="70">
        <f t="shared" si="13"/>
        <v>0</v>
      </c>
      <c r="N33" s="392" t="s">
        <v>415</v>
      </c>
      <c r="O33" s="510"/>
      <c r="P33" s="511"/>
      <c r="Q33" s="511"/>
      <c r="R33" s="511"/>
      <c r="S33" s="511"/>
      <c r="T33" s="510"/>
      <c r="U33" s="511"/>
      <c r="V33" s="511"/>
      <c r="W33" s="511"/>
      <c r="X33" s="512"/>
      <c r="Z33" s="392" t="s">
        <v>416</v>
      </c>
      <c r="AA33" s="510"/>
      <c r="AB33" s="511"/>
      <c r="AC33" s="511"/>
      <c r="AD33" s="511"/>
      <c r="AE33" s="511"/>
      <c r="AF33" s="510"/>
      <c r="AG33" s="511"/>
      <c r="AH33" s="511"/>
      <c r="AI33" s="511"/>
      <c r="AJ33" s="512"/>
    </row>
    <row r="34" spans="1:36" ht="15" thickBot="1" x14ac:dyDescent="0.35">
      <c r="A34" s="213" t="s">
        <v>417</v>
      </c>
      <c r="B34" s="100" t="str">
        <f t="shared" si="5"/>
        <v>Activités abandonnées (nettes de l'impôt sur les bénéfices)</v>
      </c>
      <c r="C34" s="584"/>
      <c r="D34" s="585"/>
      <c r="E34" s="585"/>
      <c r="F34" s="585"/>
      <c r="G34" s="585"/>
      <c r="H34" s="584"/>
      <c r="I34" s="585"/>
      <c r="J34" s="585"/>
      <c r="K34" s="585"/>
      <c r="L34" s="586"/>
      <c r="N34" s="393" t="s">
        <v>418</v>
      </c>
      <c r="O34" s="457"/>
      <c r="P34" s="458"/>
      <c r="Q34" s="458"/>
      <c r="R34" s="458"/>
      <c r="S34" s="458"/>
      <c r="T34" s="457"/>
      <c r="U34" s="458"/>
      <c r="V34" s="458"/>
      <c r="W34" s="458"/>
      <c r="X34" s="459"/>
      <c r="Z34" s="393" t="s">
        <v>419</v>
      </c>
      <c r="AA34" s="457"/>
      <c r="AB34" s="458"/>
      <c r="AC34" s="458"/>
      <c r="AD34" s="458"/>
      <c r="AE34" s="458"/>
      <c r="AF34" s="457"/>
      <c r="AG34" s="458"/>
      <c r="AH34" s="458"/>
      <c r="AI34" s="458"/>
      <c r="AJ34" s="459"/>
    </row>
    <row r="35" spans="1:36" ht="15" thickBot="1" x14ac:dyDescent="0.35">
      <c r="A35" s="213" t="s">
        <v>420</v>
      </c>
      <c r="B35" s="93" t="str">
        <f t="shared" si="5"/>
        <v>BÉNÉFICE (PERTE) NET DE L'EXERCICE</v>
      </c>
      <c r="C35" s="596">
        <f>SUM(C33:C34)</f>
        <v>0</v>
      </c>
      <c r="D35" s="597">
        <f t="shared" ref="D35:L35" si="14">SUM(D33:D34)</f>
        <v>0</v>
      </c>
      <c r="E35" s="597">
        <f t="shared" si="14"/>
        <v>0</v>
      </c>
      <c r="F35" s="597">
        <f t="shared" si="14"/>
        <v>0</v>
      </c>
      <c r="G35" s="597">
        <f t="shared" si="14"/>
        <v>0</v>
      </c>
      <c r="H35" s="596">
        <f t="shared" si="14"/>
        <v>0</v>
      </c>
      <c r="I35" s="597">
        <f t="shared" si="14"/>
        <v>0</v>
      </c>
      <c r="J35" s="597">
        <f t="shared" si="14"/>
        <v>0</v>
      </c>
      <c r="K35" s="597">
        <f t="shared" si="14"/>
        <v>0</v>
      </c>
      <c r="L35" s="598">
        <f t="shared" si="14"/>
        <v>0</v>
      </c>
      <c r="N35" s="394" t="s">
        <v>421</v>
      </c>
      <c r="O35" s="470"/>
      <c r="P35" s="471"/>
      <c r="Q35" s="471"/>
      <c r="R35" s="471"/>
      <c r="S35" s="471"/>
      <c r="T35" s="470"/>
      <c r="U35" s="471"/>
      <c r="V35" s="471"/>
      <c r="W35" s="471"/>
      <c r="X35" s="472"/>
      <c r="Z35" s="394" t="s">
        <v>422</v>
      </c>
      <c r="AA35" s="470"/>
      <c r="AB35" s="471"/>
      <c r="AC35" s="471"/>
      <c r="AD35" s="471"/>
      <c r="AE35" s="471"/>
      <c r="AF35" s="470"/>
      <c r="AG35" s="471"/>
      <c r="AH35" s="471"/>
      <c r="AI35" s="471"/>
      <c r="AJ35" s="472"/>
    </row>
    <row r="36" spans="1:36" ht="15" thickBot="1" x14ac:dyDescent="0.35">
      <c r="A36" s="213" t="s">
        <v>423</v>
      </c>
      <c r="B36" s="100" t="str">
        <f t="shared" si="5"/>
        <v>Total des autres éléments du résultat étendu (perte) (3)</v>
      </c>
      <c r="C36" s="584"/>
      <c r="D36" s="585"/>
      <c r="E36" s="585"/>
      <c r="F36" s="585"/>
      <c r="G36" s="585"/>
      <c r="H36" s="584"/>
      <c r="I36" s="585"/>
      <c r="J36" s="585"/>
      <c r="K36" s="585"/>
      <c r="L36" s="586"/>
      <c r="N36" s="393" t="s">
        <v>424</v>
      </c>
      <c r="O36" s="514"/>
      <c r="P36" s="515"/>
      <c r="Q36" s="515"/>
      <c r="R36" s="515"/>
      <c r="S36" s="515"/>
      <c r="T36" s="514"/>
      <c r="U36" s="515"/>
      <c r="V36" s="515"/>
      <c r="W36" s="515"/>
      <c r="X36" s="516"/>
      <c r="Z36" s="393" t="s">
        <v>425</v>
      </c>
      <c r="AA36" s="514"/>
      <c r="AB36" s="515"/>
      <c r="AC36" s="515"/>
      <c r="AD36" s="515"/>
      <c r="AE36" s="515"/>
      <c r="AF36" s="514"/>
      <c r="AG36" s="515"/>
      <c r="AH36" s="515"/>
      <c r="AI36" s="515"/>
      <c r="AJ36" s="516"/>
    </row>
    <row r="37" spans="1:36" ht="18" customHeight="1" thickBot="1" x14ac:dyDescent="0.35">
      <c r="A37" s="213" t="s">
        <v>426</v>
      </c>
      <c r="B37" s="94" t="str">
        <f t="shared" si="5"/>
        <v>TOTAL DU RÉSULTAT ÉTENDU (PERTE)</v>
      </c>
      <c r="C37" s="566">
        <f>SUM(C35:C36)</f>
        <v>0</v>
      </c>
      <c r="D37" s="567">
        <f t="shared" ref="D37:L37" si="15">SUM(D35:D36)</f>
        <v>0</v>
      </c>
      <c r="E37" s="567">
        <f t="shared" si="15"/>
        <v>0</v>
      </c>
      <c r="F37" s="567">
        <f t="shared" si="15"/>
        <v>0</v>
      </c>
      <c r="G37" s="567">
        <f t="shared" si="15"/>
        <v>0</v>
      </c>
      <c r="H37" s="566">
        <f t="shared" si="15"/>
        <v>0</v>
      </c>
      <c r="I37" s="567">
        <f t="shared" si="15"/>
        <v>0</v>
      </c>
      <c r="J37" s="567">
        <f t="shared" si="15"/>
        <v>0</v>
      </c>
      <c r="K37" s="567">
        <f t="shared" si="15"/>
        <v>0</v>
      </c>
      <c r="L37" s="568">
        <f t="shared" si="15"/>
        <v>0</v>
      </c>
      <c r="N37" s="395" t="s">
        <v>427</v>
      </c>
      <c r="O37" s="338"/>
      <c r="P37" s="339"/>
      <c r="Q37" s="339"/>
      <c r="R37" s="339"/>
      <c r="S37" s="339"/>
      <c r="T37" s="338"/>
      <c r="U37" s="339"/>
      <c r="V37" s="339"/>
      <c r="W37" s="339"/>
      <c r="X37" s="340"/>
      <c r="Z37" s="395" t="s">
        <v>428</v>
      </c>
      <c r="AA37" s="338"/>
      <c r="AB37" s="339"/>
      <c r="AC37" s="339"/>
      <c r="AD37" s="339"/>
      <c r="AE37" s="339"/>
      <c r="AF37" s="338"/>
      <c r="AG37" s="339"/>
      <c r="AH37" s="339"/>
      <c r="AI37" s="339"/>
      <c r="AJ37" s="340"/>
    </row>
    <row r="38" spans="1:36" ht="15" thickBot="1" x14ac:dyDescent="0.35">
      <c r="B38" s="20"/>
      <c r="C38" s="21"/>
      <c r="D38" s="21"/>
      <c r="E38" s="21"/>
      <c r="F38" s="21"/>
      <c r="G38" s="21"/>
      <c r="H38" s="21"/>
      <c r="I38" s="21"/>
      <c r="J38" s="21"/>
      <c r="K38" s="21"/>
      <c r="L38" s="21"/>
      <c r="N38" s="396"/>
      <c r="O38" s="397"/>
      <c r="P38" s="397"/>
      <c r="Q38" s="397"/>
      <c r="R38" s="397"/>
      <c r="S38" s="397"/>
      <c r="T38" s="397"/>
      <c r="U38" s="397"/>
      <c r="V38" s="397"/>
      <c r="W38" s="397"/>
      <c r="X38" s="397"/>
      <c r="Z38" s="396"/>
      <c r="AA38" s="397"/>
      <c r="AB38" s="397"/>
      <c r="AC38" s="397"/>
      <c r="AD38" s="397"/>
      <c r="AE38" s="397"/>
      <c r="AF38" s="397"/>
      <c r="AG38" s="397"/>
      <c r="AH38" s="397"/>
      <c r="AI38" s="397"/>
      <c r="AJ38" s="397"/>
    </row>
    <row r="39" spans="1:36" ht="24.6" x14ac:dyDescent="0.3">
      <c r="B39" s="103" t="str">
        <f>IF(Lang,N39,Z39)</f>
        <v>Informations additionnelles
(en milliers de dollars)</v>
      </c>
      <c r="C39" s="115">
        <f>+C6</f>
        <v>2025</v>
      </c>
      <c r="D39" s="116">
        <f t="shared" ref="D39:L39" si="16">+D6</f>
        <v>2026</v>
      </c>
      <c r="E39" s="116">
        <f t="shared" si="16"/>
        <v>2027</v>
      </c>
      <c r="F39" s="116">
        <f t="shared" si="16"/>
        <v>2028</v>
      </c>
      <c r="G39" s="117">
        <f t="shared" si="16"/>
        <v>2029</v>
      </c>
      <c r="H39" s="118">
        <f t="shared" si="16"/>
        <v>2030</v>
      </c>
      <c r="I39" s="116">
        <f t="shared" si="16"/>
        <v>2031</v>
      </c>
      <c r="J39" s="116">
        <f t="shared" si="16"/>
        <v>2032</v>
      </c>
      <c r="K39" s="116">
        <f t="shared" si="16"/>
        <v>2033</v>
      </c>
      <c r="L39" s="117">
        <f t="shared" si="16"/>
        <v>2034</v>
      </c>
      <c r="N39" s="297" t="s">
        <v>429</v>
      </c>
      <c r="O39" s="115">
        <f>+O6</f>
        <v>2024</v>
      </c>
      <c r="P39" s="116">
        <f t="shared" ref="P39:X39" si="17">+P6</f>
        <v>2025</v>
      </c>
      <c r="Q39" s="116">
        <f t="shared" si="17"/>
        <v>2026</v>
      </c>
      <c r="R39" s="116">
        <f t="shared" si="17"/>
        <v>2027</v>
      </c>
      <c r="S39" s="117">
        <f t="shared" si="17"/>
        <v>2028</v>
      </c>
      <c r="T39" s="118">
        <f t="shared" si="17"/>
        <v>2029</v>
      </c>
      <c r="U39" s="116">
        <f t="shared" si="17"/>
        <v>2030</v>
      </c>
      <c r="V39" s="116">
        <f t="shared" si="17"/>
        <v>2031</v>
      </c>
      <c r="W39" s="116">
        <f t="shared" si="17"/>
        <v>2032</v>
      </c>
      <c r="X39" s="117">
        <f t="shared" si="17"/>
        <v>2033</v>
      </c>
      <c r="Z39" s="297" t="s">
        <v>430</v>
      </c>
      <c r="AA39" s="115">
        <f>+AA6</f>
        <v>2024</v>
      </c>
      <c r="AB39" s="116">
        <f t="shared" ref="AB39:AJ39" si="18">+AB6</f>
        <v>2025</v>
      </c>
      <c r="AC39" s="116">
        <f t="shared" si="18"/>
        <v>2026</v>
      </c>
      <c r="AD39" s="116">
        <f t="shared" si="18"/>
        <v>2027</v>
      </c>
      <c r="AE39" s="117">
        <f t="shared" si="18"/>
        <v>2028</v>
      </c>
      <c r="AF39" s="118">
        <f t="shared" si="18"/>
        <v>2029</v>
      </c>
      <c r="AG39" s="116">
        <f t="shared" si="18"/>
        <v>2030</v>
      </c>
      <c r="AH39" s="116">
        <f t="shared" si="18"/>
        <v>2031</v>
      </c>
      <c r="AI39" s="116">
        <f t="shared" si="18"/>
        <v>2032</v>
      </c>
      <c r="AJ39" s="117">
        <f t="shared" si="18"/>
        <v>2033</v>
      </c>
    </row>
    <row r="40" spans="1:36" ht="9" customHeight="1" thickBot="1" x14ac:dyDescent="0.35">
      <c r="B40" s="11"/>
      <c r="C40" s="12" t="s">
        <v>62</v>
      </c>
      <c r="D40" s="13" t="s">
        <v>63</v>
      </c>
      <c r="E40" s="13" t="s">
        <v>64</v>
      </c>
      <c r="F40" s="13" t="s">
        <v>65</v>
      </c>
      <c r="G40" s="14" t="s">
        <v>66</v>
      </c>
      <c r="H40" s="80" t="s">
        <v>67</v>
      </c>
      <c r="I40" s="81" t="s">
        <v>68</v>
      </c>
      <c r="J40" s="81" t="s">
        <v>69</v>
      </c>
      <c r="K40" s="81" t="s">
        <v>70</v>
      </c>
      <c r="L40" s="82" t="s">
        <v>71</v>
      </c>
      <c r="N40" s="271"/>
      <c r="O40" s="298" t="s">
        <v>62</v>
      </c>
      <c r="P40" s="299" t="s">
        <v>63</v>
      </c>
      <c r="Q40" s="299" t="s">
        <v>64</v>
      </c>
      <c r="R40" s="299" t="s">
        <v>65</v>
      </c>
      <c r="S40" s="300" t="s">
        <v>66</v>
      </c>
      <c r="T40" s="301" t="s">
        <v>67</v>
      </c>
      <c r="U40" s="302" t="s">
        <v>68</v>
      </c>
      <c r="V40" s="302" t="s">
        <v>69</v>
      </c>
      <c r="W40" s="302" t="s">
        <v>70</v>
      </c>
      <c r="X40" s="303" t="s">
        <v>71</v>
      </c>
      <c r="Z40" s="271"/>
      <c r="AA40" s="298" t="s">
        <v>62</v>
      </c>
      <c r="AB40" s="299" t="s">
        <v>63</v>
      </c>
      <c r="AC40" s="299" t="s">
        <v>64</v>
      </c>
      <c r="AD40" s="299" t="s">
        <v>65</v>
      </c>
      <c r="AE40" s="300" t="s">
        <v>66</v>
      </c>
      <c r="AF40" s="301" t="s">
        <v>67</v>
      </c>
      <c r="AG40" s="302" t="s">
        <v>68</v>
      </c>
      <c r="AH40" s="302" t="s">
        <v>69</v>
      </c>
      <c r="AI40" s="302" t="s">
        <v>70</v>
      </c>
      <c r="AJ40" s="303" t="s">
        <v>71</v>
      </c>
    </row>
    <row r="41" spans="1:36" ht="27" x14ac:dyDescent="0.3">
      <c r="A41" s="110"/>
      <c r="B41" s="143" t="str">
        <f t="shared" ref="B41:B79" si="19">IF(Lang,N41,Z41)</f>
        <v>FLUX DE TRÉSORERIE DES PRIMES :</v>
      </c>
      <c r="C41" s="805"/>
      <c r="D41" s="805"/>
      <c r="E41" s="805"/>
      <c r="F41" s="805"/>
      <c r="G41" s="805"/>
      <c r="H41" s="805"/>
      <c r="I41" s="805"/>
      <c r="J41" s="805"/>
      <c r="K41" s="805"/>
      <c r="L41" s="806"/>
      <c r="N41" s="399" t="s">
        <v>431</v>
      </c>
      <c r="O41" s="797"/>
      <c r="P41" s="797"/>
      <c r="Q41" s="797"/>
      <c r="R41" s="797"/>
      <c r="S41" s="797"/>
      <c r="T41" s="797"/>
      <c r="U41" s="797"/>
      <c r="V41" s="797"/>
      <c r="W41" s="797"/>
      <c r="X41" s="798"/>
      <c r="Z41" s="399" t="s">
        <v>432</v>
      </c>
      <c r="AA41" s="797"/>
      <c r="AB41" s="797"/>
      <c r="AC41" s="797"/>
      <c r="AD41" s="797"/>
      <c r="AE41" s="797"/>
      <c r="AF41" s="797"/>
      <c r="AG41" s="797"/>
      <c r="AH41" s="797"/>
      <c r="AI41" s="797"/>
      <c r="AJ41" s="798"/>
    </row>
    <row r="42" spans="1:36" ht="24" x14ac:dyDescent="0.3">
      <c r="A42" s="213" t="s">
        <v>433</v>
      </c>
      <c r="B42" s="105" t="str">
        <f t="shared" si="19"/>
        <v>Primes reçues au titre des contrats d'assurance (3) (5)</v>
      </c>
      <c r="C42" s="548"/>
      <c r="D42" s="549"/>
      <c r="E42" s="549"/>
      <c r="F42" s="549"/>
      <c r="G42" s="549"/>
      <c r="H42" s="548"/>
      <c r="I42" s="549"/>
      <c r="J42" s="549"/>
      <c r="K42" s="549"/>
      <c r="L42" s="550"/>
      <c r="N42" s="400" t="s">
        <v>434</v>
      </c>
      <c r="O42" s="432"/>
      <c r="P42" s="316"/>
      <c r="Q42" s="316"/>
      <c r="R42" s="316"/>
      <c r="S42" s="316"/>
      <c r="T42" s="432"/>
      <c r="U42" s="316"/>
      <c r="V42" s="316"/>
      <c r="W42" s="316"/>
      <c r="X42" s="317"/>
      <c r="Z42" s="400" t="s">
        <v>435</v>
      </c>
      <c r="AA42" s="432"/>
      <c r="AB42" s="316"/>
      <c r="AC42" s="316"/>
      <c r="AD42" s="316"/>
      <c r="AE42" s="316"/>
      <c r="AF42" s="432"/>
      <c r="AG42" s="316"/>
      <c r="AH42" s="316"/>
      <c r="AI42" s="316"/>
      <c r="AJ42" s="317"/>
    </row>
    <row r="43" spans="1:36" ht="24.6" thickBot="1" x14ac:dyDescent="0.35">
      <c r="A43" s="213" t="s">
        <v>436</v>
      </c>
      <c r="B43" s="107" t="str">
        <f t="shared" si="19"/>
        <v>Primes payées au titre des traités de réassurance détenus (3) (5)</v>
      </c>
      <c r="C43" s="599"/>
      <c r="D43" s="600"/>
      <c r="E43" s="600"/>
      <c r="F43" s="600"/>
      <c r="G43" s="600"/>
      <c r="H43" s="599"/>
      <c r="I43" s="600"/>
      <c r="J43" s="600"/>
      <c r="K43" s="600"/>
      <c r="L43" s="601"/>
      <c r="N43" s="401" t="s">
        <v>437</v>
      </c>
      <c r="O43" s="432"/>
      <c r="P43" s="316"/>
      <c r="Q43" s="316"/>
      <c r="R43" s="316"/>
      <c r="S43" s="316"/>
      <c r="T43" s="432"/>
      <c r="U43" s="316"/>
      <c r="V43" s="316"/>
      <c r="W43" s="316"/>
      <c r="X43" s="317"/>
      <c r="Z43" s="401" t="s">
        <v>438</v>
      </c>
      <c r="AA43" s="432"/>
      <c r="AB43" s="316"/>
      <c r="AC43" s="316"/>
      <c r="AD43" s="316"/>
      <c r="AE43" s="316"/>
      <c r="AF43" s="432"/>
      <c r="AG43" s="316"/>
      <c r="AH43" s="316"/>
      <c r="AI43" s="316"/>
      <c r="AJ43" s="317"/>
    </row>
    <row r="44" spans="1:36" ht="53.4" x14ac:dyDescent="0.3">
      <c r="A44" s="109"/>
      <c r="B44" s="143" t="str">
        <f t="shared" si="19"/>
        <v>Charges afférentes aux activités d'assurance nettes des charges nettes afférentes aux traités de réassurance détenus :</v>
      </c>
      <c r="C44" s="807"/>
      <c r="D44" s="807"/>
      <c r="E44" s="807"/>
      <c r="F44" s="807"/>
      <c r="G44" s="807"/>
      <c r="H44" s="807"/>
      <c r="I44" s="807"/>
      <c r="J44" s="807"/>
      <c r="K44" s="807"/>
      <c r="L44" s="808"/>
      <c r="N44" s="399" t="s">
        <v>439</v>
      </c>
      <c r="O44" s="797"/>
      <c r="P44" s="797"/>
      <c r="Q44" s="797"/>
      <c r="R44" s="797"/>
      <c r="S44" s="797"/>
      <c r="T44" s="797"/>
      <c r="U44" s="797"/>
      <c r="V44" s="797"/>
      <c r="W44" s="797"/>
      <c r="X44" s="798"/>
      <c r="Z44" s="399" t="s">
        <v>440</v>
      </c>
      <c r="AA44" s="797"/>
      <c r="AB44" s="797"/>
      <c r="AC44" s="797"/>
      <c r="AD44" s="797"/>
      <c r="AE44" s="797"/>
      <c r="AF44" s="797"/>
      <c r="AG44" s="797"/>
      <c r="AH44" s="797"/>
      <c r="AI44" s="797"/>
      <c r="AJ44" s="798"/>
    </row>
    <row r="45" spans="1:36" x14ac:dyDescent="0.3">
      <c r="A45" s="213" t="s">
        <v>441</v>
      </c>
      <c r="B45" s="102" t="str">
        <f t="shared" si="19"/>
        <v>Sinistres et prestations nets (1) (3) (5)</v>
      </c>
      <c r="C45" s="548"/>
      <c r="D45" s="549"/>
      <c r="E45" s="549"/>
      <c r="F45" s="549"/>
      <c r="G45" s="549"/>
      <c r="H45" s="548"/>
      <c r="I45" s="549"/>
      <c r="J45" s="549"/>
      <c r="K45" s="549"/>
      <c r="L45" s="550"/>
      <c r="N45" s="402" t="s">
        <v>442</v>
      </c>
      <c r="O45" s="432"/>
      <c r="P45" s="316"/>
      <c r="Q45" s="316"/>
      <c r="R45" s="316"/>
      <c r="S45" s="316"/>
      <c r="T45" s="432"/>
      <c r="U45" s="316"/>
      <c r="V45" s="316"/>
      <c r="W45" s="316"/>
      <c r="X45" s="317"/>
      <c r="Z45" s="402" t="s">
        <v>443</v>
      </c>
      <c r="AA45" s="432"/>
      <c r="AB45" s="316"/>
      <c r="AC45" s="316"/>
      <c r="AD45" s="316"/>
      <c r="AE45" s="316"/>
      <c r="AF45" s="432"/>
      <c r="AG45" s="316"/>
      <c r="AH45" s="316"/>
      <c r="AI45" s="316"/>
      <c r="AJ45" s="317"/>
    </row>
    <row r="46" spans="1:36" x14ac:dyDescent="0.3">
      <c r="A46" s="213" t="s">
        <v>444</v>
      </c>
      <c r="B46" s="102" t="str">
        <f t="shared" si="19"/>
        <v>Commissions nettes (1) (3) (5)</v>
      </c>
      <c r="C46" s="551"/>
      <c r="D46" s="552"/>
      <c r="E46" s="552"/>
      <c r="F46" s="552"/>
      <c r="G46" s="552"/>
      <c r="H46" s="551"/>
      <c r="I46" s="552"/>
      <c r="J46" s="552"/>
      <c r="K46" s="552"/>
      <c r="L46" s="553"/>
      <c r="N46" s="402" t="s">
        <v>445</v>
      </c>
      <c r="O46" s="436"/>
      <c r="P46" s="319"/>
      <c r="Q46" s="319"/>
      <c r="R46" s="319"/>
      <c r="S46" s="319"/>
      <c r="T46" s="436"/>
      <c r="U46" s="319"/>
      <c r="V46" s="319"/>
      <c r="W46" s="319"/>
      <c r="X46" s="320"/>
      <c r="Z46" s="402" t="s">
        <v>446</v>
      </c>
      <c r="AA46" s="436"/>
      <c r="AB46" s="319"/>
      <c r="AC46" s="319"/>
      <c r="AD46" s="319"/>
      <c r="AE46" s="319"/>
      <c r="AF46" s="436"/>
      <c r="AG46" s="319"/>
      <c r="AH46" s="319"/>
      <c r="AI46" s="319"/>
      <c r="AJ46" s="320"/>
    </row>
    <row r="47" spans="1:36" ht="27.6" customHeight="1" thickBot="1" x14ac:dyDescent="0.35">
      <c r="A47" s="213" t="s">
        <v>447</v>
      </c>
      <c r="B47" s="102" t="str">
        <f t="shared" si="19"/>
        <v>Montants nets attribués aux flux de trésorerie liés aux frais d'acquisition et amortissement des flux de trésorerie liés aux frais d'acquisition (1) (3) (5)</v>
      </c>
      <c r="C47" s="593"/>
      <c r="D47" s="594"/>
      <c r="E47" s="594"/>
      <c r="F47" s="594"/>
      <c r="G47" s="594"/>
      <c r="H47" s="593"/>
      <c r="I47" s="594"/>
      <c r="J47" s="594"/>
      <c r="K47" s="594"/>
      <c r="L47" s="595"/>
      <c r="N47" s="662" t="s">
        <v>448</v>
      </c>
      <c r="O47" s="436"/>
      <c r="P47" s="319"/>
      <c r="Q47" s="319"/>
      <c r="R47" s="319"/>
      <c r="S47" s="319"/>
      <c r="T47" s="436"/>
      <c r="U47" s="319"/>
      <c r="V47" s="319"/>
      <c r="W47" s="319"/>
      <c r="X47" s="320"/>
      <c r="Z47" s="402" t="s">
        <v>449</v>
      </c>
      <c r="AA47" s="436"/>
      <c r="AB47" s="319"/>
      <c r="AC47" s="319"/>
      <c r="AD47" s="319"/>
      <c r="AE47" s="319"/>
      <c r="AF47" s="436"/>
      <c r="AG47" s="319"/>
      <c r="AH47" s="319"/>
      <c r="AI47" s="319"/>
      <c r="AJ47" s="320"/>
    </row>
    <row r="48" spans="1:36" ht="27" x14ac:dyDescent="0.3">
      <c r="A48" s="109"/>
      <c r="B48" s="143" t="str">
        <f t="shared" ref="B48:B50" si="20">IF(Lang,N48,Z48)</f>
        <v>Résultats des activités d'assurance :</v>
      </c>
      <c r="C48" s="807"/>
      <c r="D48" s="807"/>
      <c r="E48" s="807"/>
      <c r="F48" s="807"/>
      <c r="G48" s="807"/>
      <c r="H48" s="807"/>
      <c r="I48" s="807"/>
      <c r="J48" s="807"/>
      <c r="K48" s="807"/>
      <c r="L48" s="808"/>
      <c r="N48" s="399" t="s">
        <v>450</v>
      </c>
      <c r="O48" s="797"/>
      <c r="P48" s="797"/>
      <c r="Q48" s="797"/>
      <c r="R48" s="797"/>
      <c r="S48" s="797"/>
      <c r="T48" s="797"/>
      <c r="U48" s="797"/>
      <c r="V48" s="797"/>
      <c r="W48" s="797"/>
      <c r="X48" s="798"/>
      <c r="Z48" s="399" t="s">
        <v>451</v>
      </c>
      <c r="AA48" s="797"/>
      <c r="AB48" s="797"/>
      <c r="AC48" s="797"/>
      <c r="AD48" s="797"/>
      <c r="AE48" s="797"/>
      <c r="AF48" s="797"/>
      <c r="AG48" s="797"/>
      <c r="AH48" s="797"/>
      <c r="AI48" s="797"/>
      <c r="AJ48" s="798"/>
    </row>
    <row r="49" spans="1:36" ht="35.4" x14ac:dyDescent="0.3">
      <c r="A49" s="213" t="s">
        <v>452</v>
      </c>
      <c r="B49" s="106" t="str">
        <f t="shared" si="20"/>
        <v>Marge sur services contractuels nette comptabilisée pour les services fournis (2) (3)</v>
      </c>
      <c r="C49" s="548"/>
      <c r="D49" s="549"/>
      <c r="E49" s="549"/>
      <c r="F49" s="549"/>
      <c r="G49" s="549"/>
      <c r="H49" s="548"/>
      <c r="I49" s="549"/>
      <c r="J49" s="549"/>
      <c r="K49" s="549"/>
      <c r="L49" s="550"/>
      <c r="N49" s="403" t="s">
        <v>453</v>
      </c>
      <c r="O49" s="432"/>
      <c r="P49" s="316"/>
      <c r="Q49" s="316"/>
      <c r="R49" s="316"/>
      <c r="S49" s="316"/>
      <c r="T49" s="432"/>
      <c r="U49" s="316"/>
      <c r="V49" s="316"/>
      <c r="W49" s="316"/>
      <c r="X49" s="317"/>
      <c r="Z49" s="403" t="s">
        <v>454</v>
      </c>
      <c r="AA49" s="432"/>
      <c r="AB49" s="316"/>
      <c r="AC49" s="316"/>
      <c r="AD49" s="316"/>
      <c r="AE49" s="316"/>
      <c r="AF49" s="432"/>
      <c r="AG49" s="316"/>
      <c r="AH49" s="316"/>
      <c r="AI49" s="316"/>
      <c r="AJ49" s="317"/>
    </row>
    <row r="50" spans="1:36" ht="24.6" thickBot="1" x14ac:dyDescent="0.35">
      <c r="A50" s="213" t="s">
        <v>455</v>
      </c>
      <c r="B50" s="102" t="str">
        <f t="shared" si="20"/>
        <v>Variation nette de l'ajustement au titre du risque non financier expiré (2) (3)</v>
      </c>
      <c r="C50" s="551"/>
      <c r="D50" s="552"/>
      <c r="E50" s="552"/>
      <c r="F50" s="552"/>
      <c r="G50" s="552"/>
      <c r="H50" s="551"/>
      <c r="I50" s="552"/>
      <c r="J50" s="552"/>
      <c r="K50" s="552"/>
      <c r="L50" s="553"/>
      <c r="N50" s="402" t="s">
        <v>456</v>
      </c>
      <c r="O50" s="436"/>
      <c r="P50" s="319"/>
      <c r="Q50" s="319"/>
      <c r="R50" s="319"/>
      <c r="S50" s="319"/>
      <c r="T50" s="436"/>
      <c r="U50" s="319"/>
      <c r="V50" s="319"/>
      <c r="W50" s="319"/>
      <c r="X50" s="320"/>
      <c r="Z50" s="402" t="s">
        <v>457</v>
      </c>
      <c r="AA50" s="436"/>
      <c r="AB50" s="319"/>
      <c r="AC50" s="319"/>
      <c r="AD50" s="319"/>
      <c r="AE50" s="319"/>
      <c r="AF50" s="436"/>
      <c r="AG50" s="319"/>
      <c r="AH50" s="319"/>
      <c r="AI50" s="319"/>
      <c r="AJ50" s="320"/>
    </row>
    <row r="51" spans="1:36" ht="27" x14ac:dyDescent="0.3">
      <c r="A51" s="109"/>
      <c r="B51" s="685" t="str">
        <f t="shared" si="19"/>
        <v>Total des autres éléments du résultat étendu (perte) :</v>
      </c>
      <c r="C51" s="807"/>
      <c r="D51" s="807"/>
      <c r="E51" s="807"/>
      <c r="F51" s="807"/>
      <c r="G51" s="807"/>
      <c r="H51" s="807"/>
      <c r="I51" s="807"/>
      <c r="J51" s="807"/>
      <c r="K51" s="807"/>
      <c r="L51" s="808"/>
      <c r="N51" s="399" t="s">
        <v>458</v>
      </c>
      <c r="O51" s="797"/>
      <c r="P51" s="797"/>
      <c r="Q51" s="797"/>
      <c r="R51" s="797"/>
      <c r="S51" s="797"/>
      <c r="T51" s="797"/>
      <c r="U51" s="797"/>
      <c r="V51" s="797"/>
      <c r="W51" s="797"/>
      <c r="X51" s="798"/>
      <c r="Z51" s="399" t="s">
        <v>459</v>
      </c>
      <c r="AA51" s="797"/>
      <c r="AB51" s="797"/>
      <c r="AC51" s="797"/>
      <c r="AD51" s="797"/>
      <c r="AE51" s="797"/>
      <c r="AF51" s="797"/>
      <c r="AG51" s="797"/>
      <c r="AH51" s="797"/>
      <c r="AI51" s="797"/>
      <c r="AJ51" s="798"/>
    </row>
    <row r="52" spans="1:36" ht="24" x14ac:dyDescent="0.3">
      <c r="A52" s="213" t="s">
        <v>460</v>
      </c>
      <c r="B52" s="106" t="str">
        <f t="shared" si="19"/>
        <v>Réévaluations des régimes de retraite à prestations définies (3)</v>
      </c>
      <c r="C52" s="548"/>
      <c r="D52" s="549"/>
      <c r="E52" s="549"/>
      <c r="F52" s="549"/>
      <c r="G52" s="549"/>
      <c r="H52" s="548"/>
      <c r="I52" s="549"/>
      <c r="J52" s="549"/>
      <c r="K52" s="549"/>
      <c r="L52" s="550"/>
      <c r="N52" s="403" t="s">
        <v>461</v>
      </c>
      <c r="O52" s="432"/>
      <c r="P52" s="316"/>
      <c r="Q52" s="316"/>
      <c r="R52" s="316"/>
      <c r="S52" s="316"/>
      <c r="T52" s="432"/>
      <c r="U52" s="316"/>
      <c r="V52" s="316"/>
      <c r="W52" s="316"/>
      <c r="X52" s="317"/>
      <c r="Z52" s="403" t="s">
        <v>462</v>
      </c>
      <c r="AA52" s="432"/>
      <c r="AB52" s="316"/>
      <c r="AC52" s="316"/>
      <c r="AD52" s="316"/>
      <c r="AE52" s="316"/>
      <c r="AF52" s="432"/>
      <c r="AG52" s="316"/>
      <c r="AH52" s="316"/>
      <c r="AI52" s="316"/>
      <c r="AJ52" s="317"/>
    </row>
    <row r="53" spans="1:36" ht="35.4" x14ac:dyDescent="0.3">
      <c r="A53" s="213" t="s">
        <v>463</v>
      </c>
      <c r="B53" s="102" t="str">
        <f t="shared" si="19"/>
        <v>Produits financiers ou charges financières d'assurance tirés des contrats d'assurance (3)</v>
      </c>
      <c r="C53" s="551"/>
      <c r="D53" s="552"/>
      <c r="E53" s="552"/>
      <c r="F53" s="552"/>
      <c r="G53" s="552"/>
      <c r="H53" s="551"/>
      <c r="I53" s="552"/>
      <c r="J53" s="552"/>
      <c r="K53" s="552"/>
      <c r="L53" s="553"/>
      <c r="N53" s="402" t="s">
        <v>464</v>
      </c>
      <c r="O53" s="436"/>
      <c r="P53" s="319"/>
      <c r="Q53" s="319"/>
      <c r="R53" s="319"/>
      <c r="S53" s="319"/>
      <c r="T53" s="436"/>
      <c r="U53" s="319"/>
      <c r="V53" s="319"/>
      <c r="W53" s="319"/>
      <c r="X53" s="320"/>
      <c r="Z53" s="402" t="s">
        <v>465</v>
      </c>
      <c r="AA53" s="436"/>
      <c r="AB53" s="319"/>
      <c r="AC53" s="319"/>
      <c r="AD53" s="319"/>
      <c r="AE53" s="319"/>
      <c r="AF53" s="436"/>
      <c r="AG53" s="319"/>
      <c r="AH53" s="319"/>
      <c r="AI53" s="319"/>
      <c r="AJ53" s="320"/>
    </row>
    <row r="54" spans="1:36" ht="36" thickBot="1" x14ac:dyDescent="0.35">
      <c r="A54" s="213" t="s">
        <v>466</v>
      </c>
      <c r="B54" s="104" t="str">
        <f t="shared" si="19"/>
        <v>Produits financiers ou charges financières d'assurance tirés des traités de réassurance détenus (3)</v>
      </c>
      <c r="C54" s="593"/>
      <c r="D54" s="594"/>
      <c r="E54" s="594"/>
      <c r="F54" s="594"/>
      <c r="G54" s="594"/>
      <c r="H54" s="593"/>
      <c r="I54" s="594"/>
      <c r="J54" s="594"/>
      <c r="K54" s="594"/>
      <c r="L54" s="595"/>
      <c r="N54" s="404" t="s">
        <v>467</v>
      </c>
      <c r="O54" s="436"/>
      <c r="P54" s="319"/>
      <c r="Q54" s="319"/>
      <c r="R54" s="319"/>
      <c r="S54" s="319"/>
      <c r="T54" s="436"/>
      <c r="U54" s="319"/>
      <c r="V54" s="319"/>
      <c r="W54" s="319"/>
      <c r="X54" s="320"/>
      <c r="Z54" s="404" t="s">
        <v>468</v>
      </c>
      <c r="AA54" s="436"/>
      <c r="AB54" s="319"/>
      <c r="AC54" s="319"/>
      <c r="AD54" s="319"/>
      <c r="AE54" s="319"/>
      <c r="AF54" s="436"/>
      <c r="AG54" s="319"/>
      <c r="AH54" s="319"/>
      <c r="AI54" s="319"/>
      <c r="AJ54" s="320"/>
    </row>
    <row r="55" spans="1:36" ht="41.25" customHeight="1" thickBot="1" x14ac:dyDescent="0.35">
      <c r="A55" s="141"/>
      <c r="B55" s="688" t="str">
        <f t="shared" si="19"/>
        <v>Variation nette liée aux gains et pertes d'expérience pour les services fournis au cours de la période ou pour les services passés fournis au cours des périodes antérieures</v>
      </c>
      <c r="C55" s="807"/>
      <c r="D55" s="807"/>
      <c r="E55" s="807"/>
      <c r="F55" s="807"/>
      <c r="G55" s="807"/>
      <c r="H55" s="807"/>
      <c r="I55" s="807"/>
      <c r="J55" s="807"/>
      <c r="K55" s="807"/>
      <c r="L55" s="808"/>
      <c r="N55" s="405" t="s">
        <v>469</v>
      </c>
      <c r="O55" s="797"/>
      <c r="P55" s="797"/>
      <c r="Q55" s="797"/>
      <c r="R55" s="797"/>
      <c r="S55" s="797"/>
      <c r="T55" s="797"/>
      <c r="U55" s="797"/>
      <c r="V55" s="797"/>
      <c r="W55" s="797"/>
      <c r="X55" s="798"/>
      <c r="Z55" s="405" t="s">
        <v>470</v>
      </c>
      <c r="AA55" s="797"/>
      <c r="AB55" s="797"/>
      <c r="AC55" s="797"/>
      <c r="AD55" s="797"/>
      <c r="AE55" s="797"/>
      <c r="AF55" s="797"/>
      <c r="AG55" s="797"/>
      <c r="AH55" s="797"/>
      <c r="AI55" s="797"/>
      <c r="AJ55" s="798"/>
    </row>
    <row r="56" spans="1:36" x14ac:dyDescent="0.3">
      <c r="A56" s="213" t="s">
        <v>471</v>
      </c>
      <c r="B56" s="142" t="str">
        <f t="shared" si="19"/>
        <v>Variation nette liée à l'expérience (2) (3) (4) :</v>
      </c>
      <c r="C56" s="587"/>
      <c r="D56" s="588"/>
      <c r="E56" s="588"/>
      <c r="F56" s="588"/>
      <c r="G56" s="588"/>
      <c r="H56" s="587"/>
      <c r="I56" s="588"/>
      <c r="J56" s="588"/>
      <c r="K56" s="588"/>
      <c r="L56" s="589"/>
      <c r="N56" s="406" t="s">
        <v>472</v>
      </c>
      <c r="O56" s="461"/>
      <c r="P56" s="462"/>
      <c r="Q56" s="462"/>
      <c r="R56" s="462"/>
      <c r="S56" s="462"/>
      <c r="T56" s="461"/>
      <c r="U56" s="462"/>
      <c r="V56" s="462"/>
      <c r="W56" s="462"/>
      <c r="X56" s="463"/>
      <c r="Z56" s="406" t="s">
        <v>473</v>
      </c>
      <c r="AA56" s="461"/>
      <c r="AB56" s="462"/>
      <c r="AC56" s="462"/>
      <c r="AD56" s="462"/>
      <c r="AE56" s="462"/>
      <c r="AF56" s="461"/>
      <c r="AG56" s="462"/>
      <c r="AH56" s="462"/>
      <c r="AI56" s="462"/>
      <c r="AJ56" s="463"/>
    </row>
    <row r="57" spans="1:36" ht="25.8" x14ac:dyDescent="0.3">
      <c r="A57" s="213" t="s">
        <v>474</v>
      </c>
      <c r="B57" s="158" t="str">
        <f t="shared" si="19"/>
        <v>Attribuable aux hypothèses de mortalité (2) (4)</v>
      </c>
      <c r="C57" s="587"/>
      <c r="D57" s="588"/>
      <c r="E57" s="588"/>
      <c r="F57" s="588"/>
      <c r="G57" s="588"/>
      <c r="H57" s="587"/>
      <c r="I57" s="588"/>
      <c r="J57" s="588"/>
      <c r="K57" s="588"/>
      <c r="L57" s="589"/>
      <c r="N57" s="407" t="s">
        <v>475</v>
      </c>
      <c r="O57" s="461"/>
      <c r="P57" s="462"/>
      <c r="Q57" s="462"/>
      <c r="R57" s="462"/>
      <c r="S57" s="462"/>
      <c r="T57" s="461"/>
      <c r="U57" s="462"/>
      <c r="V57" s="462"/>
      <c r="W57" s="462"/>
      <c r="X57" s="463"/>
      <c r="Z57" s="407" t="s">
        <v>476</v>
      </c>
      <c r="AA57" s="461"/>
      <c r="AB57" s="462"/>
      <c r="AC57" s="462"/>
      <c r="AD57" s="462"/>
      <c r="AE57" s="462"/>
      <c r="AF57" s="461"/>
      <c r="AG57" s="462"/>
      <c r="AH57" s="462"/>
      <c r="AI57" s="462"/>
      <c r="AJ57" s="463"/>
    </row>
    <row r="58" spans="1:36" ht="25.8" x14ac:dyDescent="0.3">
      <c r="A58" s="213" t="s">
        <v>477</v>
      </c>
      <c r="B58" s="158" t="str">
        <f t="shared" si="19"/>
        <v>Attribuable aux hypothèses de morbidité (2) (4)</v>
      </c>
      <c r="C58" s="587"/>
      <c r="D58" s="588"/>
      <c r="E58" s="588"/>
      <c r="F58" s="588"/>
      <c r="G58" s="588"/>
      <c r="H58" s="587"/>
      <c r="I58" s="588"/>
      <c r="J58" s="588"/>
      <c r="K58" s="588"/>
      <c r="L58" s="589"/>
      <c r="N58" s="407" t="s">
        <v>478</v>
      </c>
      <c r="O58" s="461"/>
      <c r="P58" s="462"/>
      <c r="Q58" s="462"/>
      <c r="R58" s="462"/>
      <c r="S58" s="462"/>
      <c r="T58" s="461"/>
      <c r="U58" s="462"/>
      <c r="V58" s="462"/>
      <c r="W58" s="462"/>
      <c r="X58" s="463"/>
      <c r="Z58" s="407" t="s">
        <v>479</v>
      </c>
      <c r="AA58" s="461"/>
      <c r="AB58" s="462"/>
      <c r="AC58" s="462"/>
      <c r="AD58" s="462"/>
      <c r="AE58" s="462"/>
      <c r="AF58" s="461"/>
      <c r="AG58" s="462"/>
      <c r="AH58" s="462"/>
      <c r="AI58" s="462"/>
      <c r="AJ58" s="463"/>
    </row>
    <row r="59" spans="1:36" ht="25.8" x14ac:dyDescent="0.3">
      <c r="A59" s="213" t="s">
        <v>480</v>
      </c>
      <c r="B59" s="158" t="str">
        <f t="shared" si="19"/>
        <v>Attribuable aux hypothèses de déchéance (2) (4)</v>
      </c>
      <c r="C59" s="587"/>
      <c r="D59" s="588"/>
      <c r="E59" s="588"/>
      <c r="F59" s="588"/>
      <c r="G59" s="588"/>
      <c r="H59" s="587"/>
      <c r="I59" s="588"/>
      <c r="J59" s="588"/>
      <c r="K59" s="588"/>
      <c r="L59" s="589"/>
      <c r="N59" s="407" t="s">
        <v>481</v>
      </c>
      <c r="O59" s="461"/>
      <c r="P59" s="462"/>
      <c r="Q59" s="462"/>
      <c r="R59" s="462"/>
      <c r="S59" s="462"/>
      <c r="T59" s="461"/>
      <c r="U59" s="462"/>
      <c r="V59" s="462"/>
      <c r="W59" s="462"/>
      <c r="X59" s="463"/>
      <c r="Z59" s="407" t="s">
        <v>482</v>
      </c>
      <c r="AA59" s="461"/>
      <c r="AB59" s="462"/>
      <c r="AC59" s="462"/>
      <c r="AD59" s="462"/>
      <c r="AE59" s="462"/>
      <c r="AF59" s="461"/>
      <c r="AG59" s="462"/>
      <c r="AH59" s="462"/>
      <c r="AI59" s="462"/>
      <c r="AJ59" s="463"/>
    </row>
    <row r="60" spans="1:36" ht="25.8" x14ac:dyDescent="0.3">
      <c r="A60" s="213" t="s">
        <v>483</v>
      </c>
      <c r="B60" s="158" t="str">
        <f t="shared" si="19"/>
        <v>Attribuable aux hypothèses de frais directement attribuables (2) (4)</v>
      </c>
      <c r="C60" s="587"/>
      <c r="D60" s="588"/>
      <c r="E60" s="588"/>
      <c r="F60" s="588"/>
      <c r="G60" s="588"/>
      <c r="H60" s="587"/>
      <c r="I60" s="588"/>
      <c r="J60" s="588"/>
      <c r="K60" s="588"/>
      <c r="L60" s="589"/>
      <c r="N60" s="407" t="s">
        <v>484</v>
      </c>
      <c r="O60" s="461"/>
      <c r="P60" s="462"/>
      <c r="Q60" s="462"/>
      <c r="R60" s="462"/>
      <c r="S60" s="462"/>
      <c r="T60" s="461"/>
      <c r="U60" s="462"/>
      <c r="V60" s="462"/>
      <c r="W60" s="462"/>
      <c r="X60" s="463"/>
      <c r="Z60" s="407" t="s">
        <v>485</v>
      </c>
      <c r="AA60" s="461"/>
      <c r="AB60" s="462"/>
      <c r="AC60" s="462"/>
      <c r="AD60" s="462"/>
      <c r="AE60" s="462"/>
      <c r="AF60" s="461"/>
      <c r="AG60" s="462"/>
      <c r="AH60" s="462"/>
      <c r="AI60" s="462"/>
      <c r="AJ60" s="463"/>
    </row>
    <row r="61" spans="1:36" ht="25.8" x14ac:dyDescent="0.3">
      <c r="A61" s="213" t="s">
        <v>486</v>
      </c>
      <c r="B61" s="158" t="str">
        <f t="shared" si="19"/>
        <v>Attribuable aux hypothèses économiques (2) (4)</v>
      </c>
      <c r="C61" s="587"/>
      <c r="D61" s="588"/>
      <c r="E61" s="588"/>
      <c r="F61" s="588"/>
      <c r="G61" s="588"/>
      <c r="H61" s="587"/>
      <c r="I61" s="588"/>
      <c r="J61" s="588"/>
      <c r="K61" s="588"/>
      <c r="L61" s="589"/>
      <c r="N61" s="407" t="s">
        <v>487</v>
      </c>
      <c r="O61" s="461"/>
      <c r="P61" s="462"/>
      <c r="Q61" s="462"/>
      <c r="R61" s="462"/>
      <c r="S61" s="462"/>
      <c r="T61" s="461"/>
      <c r="U61" s="462"/>
      <c r="V61" s="462"/>
      <c r="W61" s="462"/>
      <c r="X61" s="463"/>
      <c r="Z61" s="407" t="s">
        <v>488</v>
      </c>
      <c r="AA61" s="461"/>
      <c r="AB61" s="462"/>
      <c r="AC61" s="462"/>
      <c r="AD61" s="462"/>
      <c r="AE61" s="462"/>
      <c r="AF61" s="461"/>
      <c r="AG61" s="462"/>
      <c r="AH61" s="462"/>
      <c r="AI61" s="462"/>
      <c r="AJ61" s="463"/>
    </row>
    <row r="62" spans="1:36" ht="25.8" x14ac:dyDescent="0.3">
      <c r="A62" s="109" t="s">
        <v>489</v>
      </c>
      <c r="B62" s="158" t="str">
        <f t="shared" si="19"/>
        <v>Attribuable aux autres hypothèses (2) (4)</v>
      </c>
      <c r="C62" s="602"/>
      <c r="D62" s="603"/>
      <c r="E62" s="603"/>
      <c r="F62" s="603"/>
      <c r="G62" s="603"/>
      <c r="H62" s="602"/>
      <c r="I62" s="603"/>
      <c r="J62" s="603"/>
      <c r="K62" s="603"/>
      <c r="L62" s="604"/>
      <c r="N62" s="407" t="s">
        <v>490</v>
      </c>
      <c r="O62" s="461"/>
      <c r="P62" s="462"/>
      <c r="Q62" s="462"/>
      <c r="R62" s="462"/>
      <c r="S62" s="462"/>
      <c r="T62" s="461"/>
      <c r="U62" s="462"/>
      <c r="V62" s="462"/>
      <c r="W62" s="462"/>
      <c r="X62" s="463"/>
      <c r="Z62" s="407" t="s">
        <v>491</v>
      </c>
      <c r="AA62" s="461"/>
      <c r="AB62" s="462"/>
      <c r="AC62" s="462"/>
      <c r="AD62" s="462"/>
      <c r="AE62" s="462"/>
      <c r="AF62" s="461"/>
      <c r="AG62" s="462"/>
      <c r="AH62" s="462"/>
      <c r="AI62" s="462"/>
      <c r="AJ62" s="463"/>
    </row>
    <row r="63" spans="1:36" ht="24.75" customHeight="1" x14ac:dyDescent="0.3">
      <c r="A63" s="109"/>
      <c r="B63" s="686" t="str">
        <f t="shared" si="19"/>
        <v>Variation nette des estimations pour les services futurs pas encore fournis :</v>
      </c>
      <c r="C63" s="535"/>
      <c r="D63" s="535"/>
      <c r="E63" s="535"/>
      <c r="F63" s="535"/>
      <c r="G63" s="535"/>
      <c r="H63" s="535"/>
      <c r="I63" s="535"/>
      <c r="J63" s="535"/>
      <c r="K63" s="535"/>
      <c r="L63" s="536"/>
      <c r="N63" s="408" t="s">
        <v>492</v>
      </c>
      <c r="O63" s="532"/>
      <c r="P63" s="532"/>
      <c r="Q63" s="532"/>
      <c r="R63" s="532"/>
      <c r="S63" s="532"/>
      <c r="T63" s="532"/>
      <c r="U63" s="532"/>
      <c r="V63" s="532"/>
      <c r="W63" s="532"/>
      <c r="X63" s="533"/>
      <c r="Z63" s="408" t="s">
        <v>493</v>
      </c>
      <c r="AA63" s="532"/>
      <c r="AB63" s="532"/>
      <c r="AC63" s="532"/>
      <c r="AD63" s="532"/>
      <c r="AE63" s="532"/>
      <c r="AF63" s="532"/>
      <c r="AG63" s="532"/>
      <c r="AH63" s="532"/>
      <c r="AI63" s="532"/>
      <c r="AJ63" s="533"/>
    </row>
    <row r="64" spans="1:36" ht="26.4" customHeight="1" x14ac:dyDescent="0.3">
      <c r="A64" s="213" t="s">
        <v>494</v>
      </c>
      <c r="B64" s="140" t="str">
        <f t="shared" si="19"/>
        <v>Variation nette des estimations (2) (3) (4) :</v>
      </c>
      <c r="C64" s="587"/>
      <c r="D64" s="588"/>
      <c r="E64" s="588"/>
      <c r="F64" s="588"/>
      <c r="G64" s="588"/>
      <c r="H64" s="587"/>
      <c r="I64" s="588"/>
      <c r="J64" s="588"/>
      <c r="K64" s="588"/>
      <c r="L64" s="589"/>
      <c r="N64" s="406" t="s">
        <v>495</v>
      </c>
      <c r="O64" s="461"/>
      <c r="P64" s="462"/>
      <c r="Q64" s="462"/>
      <c r="R64" s="462"/>
      <c r="S64" s="462"/>
      <c r="T64" s="461"/>
      <c r="U64" s="462"/>
      <c r="V64" s="462"/>
      <c r="W64" s="462"/>
      <c r="X64" s="463"/>
      <c r="Z64" s="406" t="s">
        <v>496</v>
      </c>
      <c r="AA64" s="461"/>
      <c r="AB64" s="462"/>
      <c r="AC64" s="462"/>
      <c r="AD64" s="462"/>
      <c r="AE64" s="462"/>
      <c r="AF64" s="461"/>
      <c r="AG64" s="462"/>
      <c r="AH64" s="462"/>
      <c r="AI64" s="462"/>
      <c r="AJ64" s="463"/>
    </row>
    <row r="65" spans="1:36" ht="14.4" customHeight="1" x14ac:dyDescent="0.3">
      <c r="A65" s="213" t="s">
        <v>497</v>
      </c>
      <c r="B65" s="158" t="str">
        <f t="shared" si="19"/>
        <v>Attribuable aux hypothèses de mortalité (2) (4)</v>
      </c>
      <c r="C65" s="587"/>
      <c r="D65" s="588"/>
      <c r="E65" s="588"/>
      <c r="F65" s="588"/>
      <c r="G65" s="588"/>
      <c r="H65" s="587"/>
      <c r="I65" s="588"/>
      <c r="J65" s="588"/>
      <c r="K65" s="588"/>
      <c r="L65" s="589"/>
      <c r="N65" s="407" t="s">
        <v>475</v>
      </c>
      <c r="O65" s="461"/>
      <c r="P65" s="462"/>
      <c r="Q65" s="462"/>
      <c r="R65" s="462"/>
      <c r="S65" s="462"/>
      <c r="T65" s="461"/>
      <c r="U65" s="462"/>
      <c r="V65" s="462"/>
      <c r="W65" s="462"/>
      <c r="X65" s="463"/>
      <c r="Z65" s="407" t="s">
        <v>476</v>
      </c>
      <c r="AA65" s="461"/>
      <c r="AB65" s="462"/>
      <c r="AC65" s="462"/>
      <c r="AD65" s="462"/>
      <c r="AE65" s="462"/>
      <c r="AF65" s="461"/>
      <c r="AG65" s="462"/>
      <c r="AH65" s="462"/>
      <c r="AI65" s="462"/>
      <c r="AJ65" s="463"/>
    </row>
    <row r="66" spans="1:36" ht="14.4" customHeight="1" x14ac:dyDescent="0.3">
      <c r="A66" s="213" t="s">
        <v>498</v>
      </c>
      <c r="B66" s="158" t="str">
        <f t="shared" si="19"/>
        <v>Attribuable aux hypothèses de morbidité (2) (4)</v>
      </c>
      <c r="C66" s="587"/>
      <c r="D66" s="588"/>
      <c r="E66" s="588"/>
      <c r="F66" s="588"/>
      <c r="G66" s="588"/>
      <c r="H66" s="587"/>
      <c r="I66" s="588"/>
      <c r="J66" s="588"/>
      <c r="K66" s="588"/>
      <c r="L66" s="589"/>
      <c r="N66" s="407" t="s">
        <v>478</v>
      </c>
      <c r="O66" s="461"/>
      <c r="P66" s="462"/>
      <c r="Q66" s="462"/>
      <c r="R66" s="462"/>
      <c r="S66" s="462"/>
      <c r="T66" s="461"/>
      <c r="U66" s="462"/>
      <c r="V66" s="462"/>
      <c r="W66" s="462"/>
      <c r="X66" s="463"/>
      <c r="Z66" s="407" t="s">
        <v>479</v>
      </c>
      <c r="AA66" s="461"/>
      <c r="AB66" s="462"/>
      <c r="AC66" s="462"/>
      <c r="AD66" s="462"/>
      <c r="AE66" s="462"/>
      <c r="AF66" s="461"/>
      <c r="AG66" s="462"/>
      <c r="AH66" s="462"/>
      <c r="AI66" s="462"/>
      <c r="AJ66" s="463"/>
    </row>
    <row r="67" spans="1:36" ht="14.4" customHeight="1" x14ac:dyDescent="0.3">
      <c r="A67" s="213" t="s">
        <v>499</v>
      </c>
      <c r="B67" s="158" t="str">
        <f t="shared" si="19"/>
        <v>Attribuable aux hypothèses de déchéance (2) (4)</v>
      </c>
      <c r="C67" s="587"/>
      <c r="D67" s="588"/>
      <c r="E67" s="588"/>
      <c r="F67" s="588"/>
      <c r="G67" s="588"/>
      <c r="H67" s="587"/>
      <c r="I67" s="588"/>
      <c r="J67" s="588"/>
      <c r="K67" s="588"/>
      <c r="L67" s="589"/>
      <c r="N67" s="407" t="s">
        <v>481</v>
      </c>
      <c r="O67" s="461"/>
      <c r="P67" s="462"/>
      <c r="Q67" s="462"/>
      <c r="R67" s="462"/>
      <c r="S67" s="462"/>
      <c r="T67" s="461"/>
      <c r="U67" s="462"/>
      <c r="V67" s="462"/>
      <c r="W67" s="462"/>
      <c r="X67" s="463"/>
      <c r="Z67" s="407" t="s">
        <v>482</v>
      </c>
      <c r="AA67" s="461"/>
      <c r="AB67" s="462"/>
      <c r="AC67" s="462"/>
      <c r="AD67" s="462"/>
      <c r="AE67" s="462"/>
      <c r="AF67" s="461"/>
      <c r="AG67" s="462"/>
      <c r="AH67" s="462"/>
      <c r="AI67" s="462"/>
      <c r="AJ67" s="463"/>
    </row>
    <row r="68" spans="1:36" ht="14.4" customHeight="1" x14ac:dyDescent="0.3">
      <c r="A68" s="213" t="s">
        <v>500</v>
      </c>
      <c r="B68" s="158" t="str">
        <f t="shared" si="19"/>
        <v>Attribuable aux hypothèses de frais directement attribuables (2) (4)</v>
      </c>
      <c r="C68" s="587"/>
      <c r="D68" s="588"/>
      <c r="E68" s="588"/>
      <c r="F68" s="588"/>
      <c r="G68" s="588"/>
      <c r="H68" s="587"/>
      <c r="I68" s="588"/>
      <c r="J68" s="588"/>
      <c r="K68" s="588"/>
      <c r="L68" s="589"/>
      <c r="N68" s="407" t="s">
        <v>484</v>
      </c>
      <c r="O68" s="461"/>
      <c r="P68" s="462"/>
      <c r="Q68" s="462"/>
      <c r="R68" s="462"/>
      <c r="S68" s="462"/>
      <c r="T68" s="461"/>
      <c r="U68" s="462"/>
      <c r="V68" s="462"/>
      <c r="W68" s="462"/>
      <c r="X68" s="463"/>
      <c r="Z68" s="407" t="s">
        <v>501</v>
      </c>
      <c r="AA68" s="461"/>
      <c r="AB68" s="462"/>
      <c r="AC68" s="462"/>
      <c r="AD68" s="462"/>
      <c r="AE68" s="462"/>
      <c r="AF68" s="461"/>
      <c r="AG68" s="462"/>
      <c r="AH68" s="462"/>
      <c r="AI68" s="462"/>
      <c r="AJ68" s="463"/>
    </row>
    <row r="69" spans="1:36" ht="14.4" customHeight="1" x14ac:dyDescent="0.3">
      <c r="A69" s="213" t="s">
        <v>502</v>
      </c>
      <c r="B69" s="158" t="str">
        <f t="shared" si="19"/>
        <v>Attribuable aux hypothèses économiques (2) (4)</v>
      </c>
      <c r="C69" s="587"/>
      <c r="D69" s="588"/>
      <c r="E69" s="588"/>
      <c r="F69" s="588"/>
      <c r="G69" s="588"/>
      <c r="H69" s="587"/>
      <c r="I69" s="588"/>
      <c r="J69" s="588"/>
      <c r="K69" s="588"/>
      <c r="L69" s="589"/>
      <c r="N69" s="407" t="s">
        <v>487</v>
      </c>
      <c r="O69" s="461"/>
      <c r="P69" s="462"/>
      <c r="Q69" s="462"/>
      <c r="R69" s="462"/>
      <c r="S69" s="462"/>
      <c r="T69" s="461"/>
      <c r="U69" s="462"/>
      <c r="V69" s="462"/>
      <c r="W69" s="462"/>
      <c r="X69" s="463"/>
      <c r="Z69" s="407" t="s">
        <v>488</v>
      </c>
      <c r="AA69" s="461"/>
      <c r="AB69" s="462"/>
      <c r="AC69" s="462"/>
      <c r="AD69" s="462"/>
      <c r="AE69" s="462"/>
      <c r="AF69" s="461"/>
      <c r="AG69" s="462"/>
      <c r="AH69" s="462"/>
      <c r="AI69" s="462"/>
      <c r="AJ69" s="463"/>
    </row>
    <row r="70" spans="1:36" ht="14.4" customHeight="1" x14ac:dyDescent="0.3">
      <c r="A70" s="213" t="s">
        <v>503</v>
      </c>
      <c r="B70" s="158" t="str">
        <f t="shared" si="19"/>
        <v>Attribuable aux autres hypothèses (2) (4)</v>
      </c>
      <c r="C70" s="587"/>
      <c r="D70" s="588"/>
      <c r="E70" s="588"/>
      <c r="F70" s="588"/>
      <c r="G70" s="588"/>
      <c r="H70" s="587"/>
      <c r="I70" s="588"/>
      <c r="J70" s="588"/>
      <c r="K70" s="588"/>
      <c r="L70" s="589"/>
      <c r="N70" s="407" t="s">
        <v>490</v>
      </c>
      <c r="O70" s="461"/>
      <c r="P70" s="462"/>
      <c r="Q70" s="462"/>
      <c r="R70" s="462"/>
      <c r="S70" s="462"/>
      <c r="T70" s="461"/>
      <c r="U70" s="462"/>
      <c r="V70" s="462"/>
      <c r="W70" s="462"/>
      <c r="X70" s="463"/>
      <c r="Z70" s="407" t="s">
        <v>491</v>
      </c>
      <c r="AA70" s="461"/>
      <c r="AB70" s="462"/>
      <c r="AC70" s="462"/>
      <c r="AD70" s="462"/>
      <c r="AE70" s="462"/>
      <c r="AF70" s="461"/>
      <c r="AG70" s="462"/>
      <c r="AH70" s="462"/>
      <c r="AI70" s="462"/>
      <c r="AJ70" s="463"/>
    </row>
    <row r="71" spans="1:36" ht="20.25" customHeight="1" x14ac:dyDescent="0.3">
      <c r="A71" s="213"/>
      <c r="B71" s="687" t="str">
        <f t="shared" si="19"/>
        <v>Contrats initialement comptabilisés au cours de la période:</v>
      </c>
      <c r="C71" s="675"/>
      <c r="D71" s="676"/>
      <c r="E71" s="676"/>
      <c r="F71" s="676"/>
      <c r="G71" s="676"/>
      <c r="H71" s="675"/>
      <c r="I71" s="676"/>
      <c r="J71" s="676"/>
      <c r="K71" s="676"/>
      <c r="L71" s="677"/>
      <c r="N71" s="409" t="s">
        <v>504</v>
      </c>
      <c r="O71" s="432"/>
      <c r="P71" s="316"/>
      <c r="Q71" s="316"/>
      <c r="R71" s="316"/>
      <c r="S71" s="316"/>
      <c r="T71" s="432"/>
      <c r="U71" s="316"/>
      <c r="V71" s="316"/>
      <c r="W71" s="316"/>
      <c r="X71" s="317"/>
      <c r="Z71" s="409" t="s">
        <v>505</v>
      </c>
      <c r="AA71" s="432"/>
      <c r="AB71" s="316"/>
      <c r="AC71" s="316"/>
      <c r="AD71" s="316"/>
      <c r="AE71" s="316"/>
      <c r="AF71" s="432"/>
      <c r="AG71" s="316"/>
      <c r="AH71" s="316"/>
      <c r="AI71" s="316"/>
      <c r="AJ71" s="317"/>
    </row>
    <row r="72" spans="1:36" ht="16.5" customHeight="1" x14ac:dyDescent="0.3">
      <c r="A72" s="213" t="s">
        <v>506</v>
      </c>
      <c r="B72" s="140" t="str">
        <f t="shared" ref="B72:B73" si="21">IF(Lang,N72,Z72)</f>
        <v>Marge sur services contractuels (2) (3):</v>
      </c>
      <c r="C72" s="587"/>
      <c r="D72" s="588"/>
      <c r="E72" s="588"/>
      <c r="F72" s="588"/>
      <c r="G72" s="588"/>
      <c r="H72" s="587"/>
      <c r="I72" s="588"/>
      <c r="J72" s="588"/>
      <c r="K72" s="588"/>
      <c r="L72" s="589"/>
      <c r="N72" s="406" t="s">
        <v>507</v>
      </c>
      <c r="O72" s="461"/>
      <c r="P72" s="462"/>
      <c r="Q72" s="462"/>
      <c r="R72" s="462"/>
      <c r="S72" s="462"/>
      <c r="T72" s="461"/>
      <c r="U72" s="462"/>
      <c r="V72" s="462"/>
      <c r="W72" s="462"/>
      <c r="X72" s="463"/>
      <c r="Z72" s="406" t="s">
        <v>508</v>
      </c>
      <c r="AA72" s="461"/>
      <c r="AB72" s="462"/>
      <c r="AC72" s="462"/>
      <c r="AD72" s="462"/>
      <c r="AE72" s="462"/>
      <c r="AF72" s="461"/>
      <c r="AG72" s="462"/>
      <c r="AH72" s="462"/>
      <c r="AI72" s="462"/>
      <c r="AJ72" s="463"/>
    </row>
    <row r="73" spans="1:36" ht="15.75" customHeight="1" thickBot="1" x14ac:dyDescent="0.35">
      <c r="A73" s="678" t="s">
        <v>509</v>
      </c>
      <c r="B73" s="671" t="str">
        <f t="shared" si="21"/>
        <v>Pertes sur contrats déficitaires (2) (3) (6):</v>
      </c>
      <c r="C73" s="672"/>
      <c r="D73" s="673"/>
      <c r="E73" s="673"/>
      <c r="F73" s="673"/>
      <c r="G73" s="673"/>
      <c r="H73" s="672"/>
      <c r="I73" s="673"/>
      <c r="J73" s="673"/>
      <c r="K73" s="673"/>
      <c r="L73" s="674"/>
      <c r="N73" s="667" t="s">
        <v>510</v>
      </c>
      <c r="O73" s="668"/>
      <c r="P73" s="669"/>
      <c r="Q73" s="669"/>
      <c r="R73" s="669"/>
      <c r="S73" s="669"/>
      <c r="T73" s="668"/>
      <c r="U73" s="669"/>
      <c r="V73" s="669"/>
      <c r="W73" s="669"/>
      <c r="X73" s="670"/>
      <c r="Z73" s="679" t="s">
        <v>511</v>
      </c>
      <c r="AA73" s="668"/>
      <c r="AB73" s="669"/>
      <c r="AC73" s="669"/>
      <c r="AD73" s="669"/>
      <c r="AE73" s="669"/>
      <c r="AF73" s="668"/>
      <c r="AG73" s="669"/>
      <c r="AH73" s="669"/>
      <c r="AI73" s="669"/>
      <c r="AJ73" s="670"/>
    </row>
    <row r="74" spans="1:36" x14ac:dyDescent="0.3">
      <c r="B74" s="28" t="str">
        <f t="shared" si="19"/>
        <v>(1) Contrats d'assurance (incluant les fonds distincts) nets des traités de réassurance détenus.</v>
      </c>
      <c r="N74" s="308" t="s">
        <v>512</v>
      </c>
      <c r="Z74" s="308" t="s">
        <v>513</v>
      </c>
    </row>
    <row r="75" spans="1:36" x14ac:dyDescent="0.3">
      <c r="B75" s="28" t="str">
        <f t="shared" si="19"/>
        <v>(2) Contrats d'assurance (incluant les fonds distincts) nets des traités de réassurance détenus non évalués selon la MRP.</v>
      </c>
      <c r="N75" s="308" t="s">
        <v>514</v>
      </c>
      <c r="Z75" s="308" t="s">
        <v>515</v>
      </c>
    </row>
    <row r="76" spans="1:36" x14ac:dyDescent="0.3">
      <c r="B76" s="183" t="str">
        <f t="shared" si="19"/>
        <v>(3) Ces montants doivent être inscrits à zéro s'ils sont nuls ou ne s'appliquent pas.</v>
      </c>
      <c r="N76" s="309" t="s">
        <v>310</v>
      </c>
      <c r="Z76" s="309" t="s">
        <v>311</v>
      </c>
    </row>
    <row r="77" spans="1:36" x14ac:dyDescent="0.3">
      <c r="B77" s="28" t="str">
        <f t="shared" si="19"/>
        <v>(4) Variation de la valeur actualisée des flux de trésorerie d'exécution (une valeur positive augmente le passif).</v>
      </c>
      <c r="N77" s="262" t="s">
        <v>516</v>
      </c>
      <c r="Z77" s="262" t="s">
        <v>517</v>
      </c>
    </row>
    <row r="78" spans="1:36" x14ac:dyDescent="0.3">
      <c r="B78" s="28" t="str">
        <f t="shared" si="19"/>
        <v>(5) Ces montants doivent être positifs pour des entrées de fonds et négatifs pour des sorties de fonds.</v>
      </c>
      <c r="N78" s="262" t="s">
        <v>518</v>
      </c>
      <c r="Z78" s="262" t="s">
        <v>519</v>
      </c>
    </row>
    <row r="79" spans="1:36" ht="15" thickBot="1" x14ac:dyDescent="0.35">
      <c r="B79" s="28" t="str">
        <f t="shared" si="19"/>
        <v>(6) Ces montants doivent être négatifs.</v>
      </c>
      <c r="N79" s="262" t="s">
        <v>520</v>
      </c>
      <c r="Z79" s="262" t="s">
        <v>521</v>
      </c>
    </row>
  </sheetData>
  <sheetProtection algorithmName="SHA-512" hashValue="v2VT/2+3PlnjTBC2PMXEaJ/Pkyq0XI/85tPPh8mRX7PL+xgJyNQxsgLacF63Z2Y/Z7U6YE806z+U9lxDECk4gA==" saltValue="4xULkBYgkCMste/2vSV8Tg==" spinCount="100000" sheet="1" formatColumns="0" formatRows="0"/>
  <mergeCells count="28">
    <mergeCell ref="A2:A3"/>
    <mergeCell ref="H1:L1"/>
    <mergeCell ref="C55:L55"/>
    <mergeCell ref="C51:L51"/>
    <mergeCell ref="C5:L5"/>
    <mergeCell ref="D2:L3"/>
    <mergeCell ref="B5:B6"/>
    <mergeCell ref="C48:L48"/>
    <mergeCell ref="N5:N6"/>
    <mergeCell ref="O5:X5"/>
    <mergeCell ref="O41:X41"/>
    <mergeCell ref="C41:L41"/>
    <mergeCell ref="C44:L44"/>
    <mergeCell ref="O44:X44"/>
    <mergeCell ref="O51:X51"/>
    <mergeCell ref="O55:X55"/>
    <mergeCell ref="AF1:AJ1"/>
    <mergeCell ref="AB2:AJ3"/>
    <mergeCell ref="Z5:Z6"/>
    <mergeCell ref="AA5:AJ5"/>
    <mergeCell ref="AA41:AJ41"/>
    <mergeCell ref="AA44:AJ44"/>
    <mergeCell ref="AA51:AJ51"/>
    <mergeCell ref="AA55:AJ55"/>
    <mergeCell ref="T1:X1"/>
    <mergeCell ref="P2:X3"/>
    <mergeCell ref="O48:X48"/>
    <mergeCell ref="AA48:AJ48"/>
  </mergeCells>
  <printOptions horizontalCentered="1"/>
  <pageMargins left="0.15748031496063" right="0.15748031496063" top="0.511811023622047" bottom="0.43307086614173201" header="0.31496062992126" footer="0.15748031496063"/>
  <pageSetup scale="58" orientation="portrait" r:id="rId1"/>
  <headerFooter>
    <oddFooter>&amp;LAutorité des marchés financiers&amp;CERN - Base&amp;R&amp;P</oddFooter>
  </headerFooter>
  <rowBreaks count="1" manualBreakCount="1">
    <brk id="38"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AD79"/>
  <sheetViews>
    <sheetView zoomScale="85" zoomScaleNormal="85" zoomScaleSheetLayoutView="100" workbookViewId="0">
      <selection activeCell="G15" sqref="G15"/>
    </sheetView>
  </sheetViews>
  <sheetFormatPr baseColWidth="10" defaultColWidth="11.44140625" defaultRowHeight="14.4" x14ac:dyDescent="0.3"/>
  <cols>
    <col min="1" max="1" width="4" customWidth="1"/>
    <col min="2" max="2" width="60.33203125" customWidth="1"/>
    <col min="3" max="12" width="11.44140625" customWidth="1"/>
    <col min="13" max="13" width="2" customWidth="1"/>
    <col min="14" max="14" width="60.6640625" style="262" customWidth="1"/>
    <col min="15" max="24" width="11.44140625" style="262" customWidth="1"/>
    <col min="25" max="25" width="2.6640625" style="262" customWidth="1"/>
    <col min="26" max="26" width="34.109375" style="262" bestFit="1" customWidth="1"/>
    <col min="27" max="27" width="30.109375" style="262" hidden="1" customWidth="1"/>
    <col min="28" max="28" width="29.88671875" style="262" hidden="1" customWidth="1"/>
    <col min="29" max="29" width="27.5546875" style="262" hidden="1" customWidth="1"/>
    <col min="30" max="30" width="15.44140625" style="262" hidden="1" customWidth="1"/>
    <col min="31" max="16384" width="11.44140625" style="262"/>
  </cols>
  <sheetData>
    <row r="1" spans="1:24" ht="15" thickBot="1" x14ac:dyDescent="0.35">
      <c r="A1" s="3" t="s">
        <v>27</v>
      </c>
      <c r="B1" s="2" t="str">
        <f>+ERN_base!B1</f>
        <v>Résumé des indicateurs financiers (suite)</v>
      </c>
      <c r="C1" s="1"/>
      <c r="D1" s="4" t="s">
        <v>28</v>
      </c>
      <c r="E1" s="5"/>
      <c r="F1" s="4" t="s">
        <v>29</v>
      </c>
      <c r="G1" s="230" t="str">
        <f>+ERN_base!G1</f>
        <v>Assureur :</v>
      </c>
      <c r="H1" s="760" t="str">
        <f>IF(+LEFT(Instructions!$C$33,3)="","",Instructions!$C$33)</f>
        <v/>
      </c>
      <c r="I1" s="760"/>
      <c r="J1" s="760"/>
      <c r="K1" s="760"/>
      <c r="L1" s="761"/>
      <c r="N1" s="259" t="str">
        <f>+ERN_base!B1</f>
        <v>Résumé des indicateurs financiers (suite)</v>
      </c>
      <c r="O1" s="260"/>
      <c r="P1" s="261" t="s">
        <v>312</v>
      </c>
      <c r="Q1" s="259"/>
      <c r="S1" s="263" t="str">
        <f>+ERN_base!G1</f>
        <v>Assureur :</v>
      </c>
      <c r="T1" s="736" t="str">
        <f>IF(+LEFT(Instructions!$C$33,3)="","",Instructions!$C$33)</f>
        <v/>
      </c>
      <c r="U1" s="736"/>
      <c r="V1" s="736"/>
      <c r="W1" s="736"/>
      <c r="X1" s="764"/>
    </row>
    <row r="2" spans="1:24" ht="15" customHeight="1" x14ac:dyDescent="0.3">
      <c r="A2" s="809" t="s">
        <v>30</v>
      </c>
      <c r="C2" s="534" t="str">
        <f>+ESF_scn1!C2</f>
        <v>Description du scénario défavorable #1 :</v>
      </c>
      <c r="D2" s="820" t="str">
        <f>IF(+ESF_scn1!D1:L3="","",+ESF_scn1!D1:L3)</f>
        <v/>
      </c>
      <c r="E2" s="821"/>
      <c r="F2" s="821"/>
      <c r="G2" s="821"/>
      <c r="H2" s="821"/>
      <c r="I2" s="821"/>
      <c r="J2" s="821"/>
      <c r="K2" s="821"/>
      <c r="L2" s="822"/>
      <c r="P2" s="810" t="str">
        <f>+ESF_scn1!P2</f>
        <v>Scénario #1 moins scénario de base</v>
      </c>
      <c r="Q2" s="811"/>
      <c r="R2" s="811"/>
      <c r="S2" s="811"/>
      <c r="T2" s="811"/>
      <c r="U2" s="811"/>
      <c r="V2" s="811"/>
      <c r="W2" s="811"/>
      <c r="X2" s="812"/>
    </row>
    <row r="3" spans="1:24" ht="15" thickBot="1" x14ac:dyDescent="0.35">
      <c r="A3" s="809"/>
      <c r="D3" s="823"/>
      <c r="E3" s="824"/>
      <c r="F3" s="824"/>
      <c r="G3" s="824"/>
      <c r="H3" s="824"/>
      <c r="I3" s="824"/>
      <c r="J3" s="824"/>
      <c r="K3" s="824"/>
      <c r="L3" s="825"/>
      <c r="P3" s="813"/>
      <c r="Q3" s="814"/>
      <c r="R3" s="814"/>
      <c r="S3" s="814"/>
      <c r="T3" s="814"/>
      <c r="U3" s="814"/>
      <c r="V3" s="814"/>
      <c r="W3" s="814"/>
      <c r="X3" s="815"/>
    </row>
    <row r="4" spans="1:24" ht="15.75" customHeight="1" thickBot="1" x14ac:dyDescent="0.35">
      <c r="A4" s="1"/>
      <c r="D4" s="791" t="str">
        <f>+ESF_scn1!C4</f>
        <v>Type de scénario :</v>
      </c>
      <c r="E4" s="791"/>
      <c r="F4" s="826" t="str">
        <f>+ESF_scn1!F4</f>
        <v>Scénario de solvabilité (le 1er ayant le plus d'impact sur les capitaux propres)</v>
      </c>
      <c r="G4" s="827"/>
      <c r="H4" s="827"/>
      <c r="I4" s="827"/>
      <c r="J4" s="827"/>
      <c r="K4" s="827"/>
      <c r="L4" s="828"/>
      <c r="P4" s="376"/>
      <c r="Q4" s="377"/>
      <c r="R4" s="377"/>
      <c r="S4" s="377"/>
      <c r="T4" s="377"/>
      <c r="U4" s="377"/>
      <c r="V4" s="377"/>
      <c r="W4" s="377"/>
      <c r="X4" s="377"/>
    </row>
    <row r="5" spans="1:24" ht="15.75" customHeight="1" x14ac:dyDescent="0.3">
      <c r="A5" s="7"/>
      <c r="B5" s="762" t="str">
        <f>+ERN_base!B5</f>
        <v>ÉTAT DU RÉSULTAT NET
(en milliers de dollars)</v>
      </c>
      <c r="C5" s="773" t="str">
        <f>+ERN_base!C5</f>
        <v>Projeté</v>
      </c>
      <c r="D5" s="768">
        <f>+ERN_base!D5</f>
        <v>0</v>
      </c>
      <c r="E5" s="768">
        <f>+ERN_base!E5</f>
        <v>0</v>
      </c>
      <c r="F5" s="768">
        <f>+ERN_base!F5</f>
        <v>0</v>
      </c>
      <c r="G5" s="768">
        <f>+ERN_base!G5</f>
        <v>0</v>
      </c>
      <c r="H5" s="768">
        <f>+ERN_base!H5</f>
        <v>0</v>
      </c>
      <c r="I5" s="768">
        <f>+ERN_base!I5</f>
        <v>0</v>
      </c>
      <c r="J5" s="768">
        <f>+ERN_base!J5</f>
        <v>0</v>
      </c>
      <c r="K5" s="768">
        <f>+ERN_base!K5</f>
        <v>0</v>
      </c>
      <c r="L5" s="769">
        <f>+ERN_base!L5</f>
        <v>0</v>
      </c>
      <c r="N5" s="745" t="str">
        <f>+ERN_base!B5</f>
        <v>ÉTAT DU RÉSULTAT NET
(en milliers de dollars)</v>
      </c>
      <c r="O5" s="774" t="str">
        <f>+ERN_base!C5</f>
        <v>Projeté</v>
      </c>
      <c r="P5" s="818">
        <f>+ERN_base!P5</f>
        <v>0</v>
      </c>
      <c r="Q5" s="818">
        <f>+ERN_base!Q5</f>
        <v>0</v>
      </c>
      <c r="R5" s="818">
        <f>+ERN_base!R5</f>
        <v>0</v>
      </c>
      <c r="S5" s="818">
        <f>+ERN_base!S5</f>
        <v>0</v>
      </c>
      <c r="T5" s="818">
        <f>+ERN_base!T5</f>
        <v>0</v>
      </c>
      <c r="U5" s="818">
        <f>+ERN_base!U5</f>
        <v>0</v>
      </c>
      <c r="V5" s="818">
        <f>+ERN_base!V5</f>
        <v>0</v>
      </c>
      <c r="W5" s="818">
        <f>+ERN_base!W5</f>
        <v>0</v>
      </c>
      <c r="X5" s="819">
        <f>+ERN_base!X5</f>
        <v>0</v>
      </c>
    </row>
    <row r="6" spans="1:24" x14ac:dyDescent="0.3">
      <c r="A6" s="7"/>
      <c r="B6" s="829"/>
      <c r="C6" s="238">
        <f>+ESF_base!C6</f>
        <v>2025</v>
      </c>
      <c r="D6" s="270">
        <f>+ESF_base!D6</f>
        <v>2026</v>
      </c>
      <c r="E6" s="270">
        <f>+ESF_base!E6</f>
        <v>2027</v>
      </c>
      <c r="F6" s="270">
        <f>+ESF_base!F6</f>
        <v>2028</v>
      </c>
      <c r="G6" s="270">
        <f>+ESF_base!G6</f>
        <v>2029</v>
      </c>
      <c r="H6" s="506">
        <f>+ESF_base!H6</f>
        <v>2030</v>
      </c>
      <c r="I6" s="270">
        <f>+ESF_base!I6</f>
        <v>2031</v>
      </c>
      <c r="J6" s="270">
        <f>+ESF_base!J6</f>
        <v>2032</v>
      </c>
      <c r="K6" s="270">
        <f>+ESF_base!K6</f>
        <v>2033</v>
      </c>
      <c r="L6" s="268">
        <f>+ESF_base!L6</f>
        <v>2034</v>
      </c>
      <c r="N6" s="772"/>
      <c r="O6" s="238">
        <f>+C6</f>
        <v>2025</v>
      </c>
      <c r="P6" s="466">
        <f>+D6</f>
        <v>2026</v>
      </c>
      <c r="Q6" s="466">
        <f>+E6</f>
        <v>2027</v>
      </c>
      <c r="R6" s="466">
        <f>+F6</f>
        <v>2028</v>
      </c>
      <c r="S6" s="466">
        <f t="shared" ref="S6:X6" si="0">+G6</f>
        <v>2029</v>
      </c>
      <c r="T6" s="238">
        <f t="shared" si="0"/>
        <v>2030</v>
      </c>
      <c r="U6" s="466">
        <f t="shared" si="0"/>
        <v>2031</v>
      </c>
      <c r="V6" s="466">
        <f t="shared" si="0"/>
        <v>2032</v>
      </c>
      <c r="W6" s="466">
        <f t="shared" si="0"/>
        <v>2033</v>
      </c>
      <c r="X6" s="467">
        <f t="shared" si="0"/>
        <v>2034</v>
      </c>
    </row>
    <row r="7" spans="1:24" ht="9" customHeight="1" thickBot="1" x14ac:dyDescent="0.35">
      <c r="A7" s="7"/>
      <c r="B7" s="236"/>
      <c r="C7" s="12" t="s">
        <v>62</v>
      </c>
      <c r="D7" s="13" t="s">
        <v>63</v>
      </c>
      <c r="E7" s="13" t="s">
        <v>64</v>
      </c>
      <c r="F7" s="13" t="s">
        <v>65</v>
      </c>
      <c r="G7" s="14" t="s">
        <v>66</v>
      </c>
      <c r="H7" s="80" t="s">
        <v>67</v>
      </c>
      <c r="I7" s="81" t="s">
        <v>68</v>
      </c>
      <c r="J7" s="81" t="s">
        <v>69</v>
      </c>
      <c r="K7" s="81" t="s">
        <v>70</v>
      </c>
      <c r="L7" s="82" t="s">
        <v>71</v>
      </c>
      <c r="N7" s="378"/>
      <c r="O7" s="298" t="s">
        <v>321</v>
      </c>
      <c r="P7" s="299" t="s">
        <v>322</v>
      </c>
      <c r="Q7" s="299" t="s">
        <v>323</v>
      </c>
      <c r="R7" s="299" t="s">
        <v>324</v>
      </c>
      <c r="S7" s="300" t="s">
        <v>325</v>
      </c>
      <c r="T7" s="301" t="s">
        <v>326</v>
      </c>
      <c r="U7" s="302" t="s">
        <v>327</v>
      </c>
      <c r="V7" s="302" t="s">
        <v>328</v>
      </c>
      <c r="W7" s="302" t="s">
        <v>329</v>
      </c>
      <c r="X7" s="303" t="s">
        <v>330</v>
      </c>
    </row>
    <row r="8" spans="1:24" x14ac:dyDescent="0.3">
      <c r="A8" s="235" t="s">
        <v>74</v>
      </c>
      <c r="B8" s="468" t="str">
        <f>+ERN_base!B8</f>
        <v>Produits tirés des contrats comptabilisés selon la MRP</v>
      </c>
      <c r="C8" s="584"/>
      <c r="D8" s="585"/>
      <c r="E8" s="585"/>
      <c r="F8" s="585"/>
      <c r="G8" s="585"/>
      <c r="H8" s="584"/>
      <c r="I8" s="585"/>
      <c r="J8" s="585"/>
      <c r="K8" s="585"/>
      <c r="L8" s="586"/>
      <c r="N8" s="469" t="str">
        <f>+ERN_base!B8</f>
        <v>Produits tirés des contrats comptabilisés selon la MRP</v>
      </c>
      <c r="O8" s="584">
        <f>+C8-ERN_base!C8</f>
        <v>0</v>
      </c>
      <c r="P8" s="585">
        <f>+D8-ERN_base!D8</f>
        <v>0</v>
      </c>
      <c r="Q8" s="585">
        <f>+E8-ERN_base!E8</f>
        <v>0</v>
      </c>
      <c r="R8" s="585">
        <f>+F8-ERN_base!F8</f>
        <v>0</v>
      </c>
      <c r="S8" s="585">
        <f>+G8-ERN_base!G8</f>
        <v>0</v>
      </c>
      <c r="T8" s="584">
        <f>+H8-ERN_base!H8</f>
        <v>0</v>
      </c>
      <c r="U8" s="585">
        <f>+I8-ERN_base!I8</f>
        <v>0</v>
      </c>
      <c r="V8" s="585">
        <f>+J8-ERN_base!J8</f>
        <v>0</v>
      </c>
      <c r="W8" s="585">
        <f>+K8-ERN_base!K8</f>
        <v>0</v>
      </c>
      <c r="X8" s="586">
        <f>+L8-ERN_base!L8</f>
        <v>0</v>
      </c>
    </row>
    <row r="9" spans="1:24" ht="24" x14ac:dyDescent="0.3">
      <c r="A9" s="213" t="s">
        <v>77</v>
      </c>
      <c r="B9" s="237" t="str">
        <f>+ERN_base!B9</f>
        <v>Produits tirés des contrats comptabilisés selon la MMG
(excluant les contrats ayant recours à la MHV)</v>
      </c>
      <c r="C9" s="551"/>
      <c r="D9" s="552"/>
      <c r="E9" s="552"/>
      <c r="F9" s="552"/>
      <c r="G9" s="552"/>
      <c r="H9" s="551"/>
      <c r="I9" s="552"/>
      <c r="J9" s="552"/>
      <c r="K9" s="552"/>
      <c r="L9" s="553"/>
      <c r="N9" s="379" t="str">
        <f>+ERN_base!B9</f>
        <v>Produits tirés des contrats comptabilisés selon la MMG
(excluant les contrats ayant recours à la MHV)</v>
      </c>
      <c r="O9" s="551">
        <f>+C9-ERN_base!C9</f>
        <v>0</v>
      </c>
      <c r="P9" s="552">
        <f>+D9-ERN_base!D9</f>
        <v>0</v>
      </c>
      <c r="Q9" s="552">
        <f>+E9-ERN_base!E9</f>
        <v>0</v>
      </c>
      <c r="R9" s="552">
        <f>+F9-ERN_base!F9</f>
        <v>0</v>
      </c>
      <c r="S9" s="552">
        <f>+G9-ERN_base!G9</f>
        <v>0</v>
      </c>
      <c r="T9" s="551">
        <f>+H9-ERN_base!H9</f>
        <v>0</v>
      </c>
      <c r="U9" s="552">
        <f>+I9-ERN_base!I9</f>
        <v>0</v>
      </c>
      <c r="V9" s="552">
        <f>+J9-ERN_base!J9</f>
        <v>0</v>
      </c>
      <c r="W9" s="552">
        <f>+K9-ERN_base!K9</f>
        <v>0</v>
      </c>
      <c r="X9" s="553">
        <f>+L9-ERN_base!L9</f>
        <v>0</v>
      </c>
    </row>
    <row r="10" spans="1:24" x14ac:dyDescent="0.3">
      <c r="A10" s="213" t="s">
        <v>352</v>
      </c>
      <c r="B10" s="85" t="str">
        <f>+ERN_base!B10</f>
        <v xml:space="preserve">Produits tirés des contrats ayant recours à la MHV </v>
      </c>
      <c r="C10" s="551"/>
      <c r="D10" s="552"/>
      <c r="E10" s="552"/>
      <c r="F10" s="552"/>
      <c r="G10" s="552"/>
      <c r="H10" s="551"/>
      <c r="I10" s="552"/>
      <c r="J10" s="552"/>
      <c r="K10" s="552"/>
      <c r="L10" s="553"/>
      <c r="N10" s="380" t="str">
        <f>+ERN_base!B10</f>
        <v xml:space="preserve">Produits tirés des contrats ayant recours à la MHV </v>
      </c>
      <c r="O10" s="551">
        <f>+C10-ERN_base!C10</f>
        <v>0</v>
      </c>
      <c r="P10" s="552">
        <f>+D10-ERN_base!D10</f>
        <v>0</v>
      </c>
      <c r="Q10" s="552">
        <f>+E10-ERN_base!E10</f>
        <v>0</v>
      </c>
      <c r="R10" s="552">
        <f>+F10-ERN_base!F10</f>
        <v>0</v>
      </c>
      <c r="S10" s="552">
        <f>+G10-ERN_base!G10</f>
        <v>0</v>
      </c>
      <c r="T10" s="551">
        <f>+H10-ERN_base!H10</f>
        <v>0</v>
      </c>
      <c r="U10" s="552">
        <f>+I10-ERN_base!I10</f>
        <v>0</v>
      </c>
      <c r="V10" s="552">
        <f>+J10-ERN_base!J10</f>
        <v>0</v>
      </c>
      <c r="W10" s="552">
        <f>+K10-ERN_base!K10</f>
        <v>0</v>
      </c>
      <c r="X10" s="553">
        <f>+L10-ERN_base!L10</f>
        <v>0</v>
      </c>
    </row>
    <row r="11" spans="1:24" x14ac:dyDescent="0.3">
      <c r="A11" s="213" t="s">
        <v>128</v>
      </c>
      <c r="B11" s="88" t="str">
        <f>+ERN_base!B11</f>
        <v>Total des produits tirés des activités d'assurance</v>
      </c>
      <c r="C11" s="563">
        <f>SUM(C8:C10)</f>
        <v>0</v>
      </c>
      <c r="D11" s="564">
        <f t="shared" ref="D11:L11" si="1">SUM(D8:D10)</f>
        <v>0</v>
      </c>
      <c r="E11" s="564">
        <f t="shared" si="1"/>
        <v>0</v>
      </c>
      <c r="F11" s="564">
        <f t="shared" si="1"/>
        <v>0</v>
      </c>
      <c r="G11" s="564">
        <f t="shared" si="1"/>
        <v>0</v>
      </c>
      <c r="H11" s="563">
        <f t="shared" si="1"/>
        <v>0</v>
      </c>
      <c r="I11" s="564">
        <f t="shared" si="1"/>
        <v>0</v>
      </c>
      <c r="J11" s="564">
        <f t="shared" si="1"/>
        <v>0</v>
      </c>
      <c r="K11" s="564">
        <f t="shared" si="1"/>
        <v>0</v>
      </c>
      <c r="L11" s="565">
        <f t="shared" si="1"/>
        <v>0</v>
      </c>
      <c r="N11" s="381" t="str">
        <f>+ERN_base!B11</f>
        <v>Total des produits tirés des activités d'assurance</v>
      </c>
      <c r="O11" s="563">
        <f>+C11-ERN_base!C11</f>
        <v>0</v>
      </c>
      <c r="P11" s="564">
        <f>+D11-ERN_base!D11</f>
        <v>0</v>
      </c>
      <c r="Q11" s="564">
        <f>+E11-ERN_base!E11</f>
        <v>0</v>
      </c>
      <c r="R11" s="564">
        <f>+F11-ERN_base!F11</f>
        <v>0</v>
      </c>
      <c r="S11" s="564">
        <f>+G11-ERN_base!G11</f>
        <v>0</v>
      </c>
      <c r="T11" s="563">
        <f>+H11-ERN_base!H11</f>
        <v>0</v>
      </c>
      <c r="U11" s="564">
        <f>+I11-ERN_base!I11</f>
        <v>0</v>
      </c>
      <c r="V11" s="564">
        <f>+J11-ERN_base!J11</f>
        <v>0</v>
      </c>
      <c r="W11" s="564">
        <f>+K11-ERN_base!K11</f>
        <v>0</v>
      </c>
      <c r="X11" s="565">
        <f>+L11-ERN_base!L11</f>
        <v>0</v>
      </c>
    </row>
    <row r="12" spans="1:24" x14ac:dyDescent="0.3">
      <c r="A12" s="213" t="s">
        <v>133</v>
      </c>
      <c r="B12" s="89" t="str">
        <f>+ERN_base!B12</f>
        <v>Charges afférentes aux activités d'assurance</v>
      </c>
      <c r="C12" s="548"/>
      <c r="D12" s="549"/>
      <c r="E12" s="549"/>
      <c r="F12" s="549"/>
      <c r="G12" s="549"/>
      <c r="H12" s="548"/>
      <c r="I12" s="549"/>
      <c r="J12" s="549"/>
      <c r="K12" s="549"/>
      <c r="L12" s="550"/>
      <c r="N12" s="382" t="str">
        <f>+ERN_base!B12</f>
        <v>Charges afférentes aux activités d'assurance</v>
      </c>
      <c r="O12" s="548">
        <f>+C12-ERN_base!C12</f>
        <v>0</v>
      </c>
      <c r="P12" s="549">
        <f>+D12-ERN_base!D12</f>
        <v>0</v>
      </c>
      <c r="Q12" s="549">
        <f>+E12-ERN_base!E12</f>
        <v>0</v>
      </c>
      <c r="R12" s="549">
        <f>+F12-ERN_base!F12</f>
        <v>0</v>
      </c>
      <c r="S12" s="549">
        <f>+G12-ERN_base!G12</f>
        <v>0</v>
      </c>
      <c r="T12" s="548">
        <f>+H12-ERN_base!H12</f>
        <v>0</v>
      </c>
      <c r="U12" s="549">
        <f>+I12-ERN_base!I12</f>
        <v>0</v>
      </c>
      <c r="V12" s="549">
        <f>+J12-ERN_base!J12</f>
        <v>0</v>
      </c>
      <c r="W12" s="549">
        <f>+K12-ERN_base!K12</f>
        <v>0</v>
      </c>
      <c r="X12" s="550">
        <f>+L12-ERN_base!L12</f>
        <v>0</v>
      </c>
    </row>
    <row r="13" spans="1:24" x14ac:dyDescent="0.3">
      <c r="A13" s="213" t="s">
        <v>136</v>
      </c>
      <c r="B13" s="86" t="str">
        <f>+ERN_base!B13</f>
        <v>Charges nettes afférentes aux traités de réassurance détenus</v>
      </c>
      <c r="C13" s="551"/>
      <c r="D13" s="552"/>
      <c r="E13" s="552"/>
      <c r="F13" s="552"/>
      <c r="G13" s="552"/>
      <c r="H13" s="551"/>
      <c r="I13" s="552"/>
      <c r="J13" s="552"/>
      <c r="K13" s="552"/>
      <c r="L13" s="553"/>
      <c r="N13" s="383" t="str">
        <f>+ERN_base!B13</f>
        <v>Charges nettes afférentes aux traités de réassurance détenus</v>
      </c>
      <c r="O13" s="551">
        <f>+C13-ERN_base!C13</f>
        <v>0</v>
      </c>
      <c r="P13" s="552">
        <f>+D13-ERN_base!D13</f>
        <v>0</v>
      </c>
      <c r="Q13" s="552">
        <f>+E13-ERN_base!E13</f>
        <v>0</v>
      </c>
      <c r="R13" s="552">
        <f>+F13-ERN_base!F13</f>
        <v>0</v>
      </c>
      <c r="S13" s="552">
        <f>+G13-ERN_base!G13</f>
        <v>0</v>
      </c>
      <c r="T13" s="551">
        <f>+H13-ERN_base!H13</f>
        <v>0</v>
      </c>
      <c r="U13" s="552">
        <f>+I13-ERN_base!I13</f>
        <v>0</v>
      </c>
      <c r="V13" s="552">
        <f>+J13-ERN_base!J13</f>
        <v>0</v>
      </c>
      <c r="W13" s="552">
        <f>+K13-ERN_base!K13</f>
        <v>0</v>
      </c>
      <c r="X13" s="553">
        <f>+L13-ERN_base!L13</f>
        <v>0</v>
      </c>
    </row>
    <row r="14" spans="1:24" x14ac:dyDescent="0.3">
      <c r="A14" s="213" t="s">
        <v>224</v>
      </c>
      <c r="B14" s="88" t="str">
        <f>+ERN_base!B14</f>
        <v>RÉSULTAT DES ACTIVITÉS D'ASSURANCE</v>
      </c>
      <c r="C14" s="563">
        <f>SUM(C11-C12+C13)</f>
        <v>0</v>
      </c>
      <c r="D14" s="564">
        <f t="shared" ref="D14:L14" si="2">SUM(D11-D12+D13)</f>
        <v>0</v>
      </c>
      <c r="E14" s="564">
        <f t="shared" si="2"/>
        <v>0</v>
      </c>
      <c r="F14" s="564">
        <f t="shared" si="2"/>
        <v>0</v>
      </c>
      <c r="G14" s="564">
        <f t="shared" si="2"/>
        <v>0</v>
      </c>
      <c r="H14" s="563">
        <f t="shared" si="2"/>
        <v>0</v>
      </c>
      <c r="I14" s="564">
        <f t="shared" si="2"/>
        <v>0</v>
      </c>
      <c r="J14" s="564">
        <f t="shared" si="2"/>
        <v>0</v>
      </c>
      <c r="K14" s="564">
        <f t="shared" si="2"/>
        <v>0</v>
      </c>
      <c r="L14" s="565">
        <f t="shared" si="2"/>
        <v>0</v>
      </c>
      <c r="N14" s="381" t="str">
        <f>+ERN_base!B14</f>
        <v>RÉSULTAT DES ACTIVITÉS D'ASSURANCE</v>
      </c>
      <c r="O14" s="563">
        <f>+C14-ERN_base!C14</f>
        <v>0</v>
      </c>
      <c r="P14" s="564">
        <f>+D14-ERN_base!D14</f>
        <v>0</v>
      </c>
      <c r="Q14" s="564">
        <f>+E14-ERN_base!E14</f>
        <v>0</v>
      </c>
      <c r="R14" s="564">
        <f>+F14-ERN_base!F14</f>
        <v>0</v>
      </c>
      <c r="S14" s="564">
        <f>+G14-ERN_base!G14</f>
        <v>0</v>
      </c>
      <c r="T14" s="563">
        <f>+H14-ERN_base!H14</f>
        <v>0</v>
      </c>
      <c r="U14" s="564">
        <f>+I14-ERN_base!I14</f>
        <v>0</v>
      </c>
      <c r="V14" s="564">
        <f>+J14-ERN_base!J14</f>
        <v>0</v>
      </c>
      <c r="W14" s="564">
        <f>+K14-ERN_base!K14</f>
        <v>0</v>
      </c>
      <c r="X14" s="565">
        <f>+L14-ERN_base!L14</f>
        <v>0</v>
      </c>
    </row>
    <row r="15" spans="1:24" x14ac:dyDescent="0.3">
      <c r="A15" s="213" t="s">
        <v>363</v>
      </c>
      <c r="B15" s="95" t="str">
        <f>+ERN_base!B15</f>
        <v>Revenu d'intérêt sur les actifs financiers qui ne sont pas évalués à la JVRN</v>
      </c>
      <c r="C15" s="548"/>
      <c r="D15" s="549"/>
      <c r="E15" s="549"/>
      <c r="F15" s="549"/>
      <c r="G15" s="549"/>
      <c r="H15" s="548"/>
      <c r="I15" s="549"/>
      <c r="J15" s="549"/>
      <c r="K15" s="549"/>
      <c r="L15" s="550"/>
      <c r="N15" s="384" t="str">
        <f>+ERN_base!B15</f>
        <v>Revenu d'intérêt sur les actifs financiers qui ne sont pas évalués à la JVRN</v>
      </c>
      <c r="O15" s="548">
        <f>+C15-ERN_base!C15</f>
        <v>0</v>
      </c>
      <c r="P15" s="549">
        <f>+D15-ERN_base!D15</f>
        <v>0</v>
      </c>
      <c r="Q15" s="549">
        <f>+E15-ERN_base!E15</f>
        <v>0</v>
      </c>
      <c r="R15" s="549">
        <f>+F15-ERN_base!F15</f>
        <v>0</v>
      </c>
      <c r="S15" s="549">
        <f>+G15-ERN_base!G15</f>
        <v>0</v>
      </c>
      <c r="T15" s="548">
        <f>+H15-ERN_base!H15</f>
        <v>0</v>
      </c>
      <c r="U15" s="549">
        <f>+I15-ERN_base!I15</f>
        <v>0</v>
      </c>
      <c r="V15" s="549">
        <f>+J15-ERN_base!J15</f>
        <v>0</v>
      </c>
      <c r="W15" s="549">
        <f>+K15-ERN_base!K15</f>
        <v>0</v>
      </c>
      <c r="X15" s="550">
        <f>+L15-ERN_base!L15</f>
        <v>0</v>
      </c>
    </row>
    <row r="16" spans="1:24" ht="14.4" customHeight="1" x14ac:dyDescent="0.3">
      <c r="A16" s="213" t="s">
        <v>366</v>
      </c>
      <c r="B16" s="87" t="str">
        <f>+ERN_base!B16</f>
        <v xml:space="preserve">Résultat d'investissement net, excluant le résultat au titre des fonds distincts </v>
      </c>
      <c r="C16" s="569"/>
      <c r="D16" s="570"/>
      <c r="E16" s="570"/>
      <c r="F16" s="570"/>
      <c r="G16" s="570"/>
      <c r="H16" s="569"/>
      <c r="I16" s="570"/>
      <c r="J16" s="570"/>
      <c r="K16" s="570"/>
      <c r="L16" s="571"/>
      <c r="N16" s="385" t="str">
        <f>+ERN_base!B16</f>
        <v xml:space="preserve">Résultat d'investissement net, excluant le résultat au titre des fonds distincts </v>
      </c>
      <c r="O16" s="569">
        <f>+C16-ERN_base!C16</f>
        <v>0</v>
      </c>
      <c r="P16" s="570">
        <f>+D16-ERN_base!D16</f>
        <v>0</v>
      </c>
      <c r="Q16" s="570">
        <f>+E16-ERN_base!E16</f>
        <v>0</v>
      </c>
      <c r="R16" s="570">
        <f>+F16-ERN_base!F16</f>
        <v>0</v>
      </c>
      <c r="S16" s="570">
        <f>+G16-ERN_base!G16</f>
        <v>0</v>
      </c>
      <c r="T16" s="569">
        <f>+H16-ERN_base!H16</f>
        <v>0</v>
      </c>
      <c r="U16" s="570">
        <f>+I16-ERN_base!I16</f>
        <v>0</v>
      </c>
      <c r="V16" s="570">
        <f>+J16-ERN_base!J16</f>
        <v>0</v>
      </c>
      <c r="W16" s="570">
        <f>+K16-ERN_base!K16</f>
        <v>0</v>
      </c>
      <c r="X16" s="571">
        <f>+L16-ERN_base!L16</f>
        <v>0</v>
      </c>
    </row>
    <row r="17" spans="1:24" ht="24" x14ac:dyDescent="0.3">
      <c r="A17" s="213" t="s">
        <v>231</v>
      </c>
      <c r="B17" s="87" t="str">
        <f>+ERN_base!B17</f>
        <v>Résultat d'investissement net des contrats d'assurance au titre des fonds distincts</v>
      </c>
      <c r="C17" s="569"/>
      <c r="D17" s="570"/>
      <c r="E17" s="570"/>
      <c r="F17" s="570"/>
      <c r="G17" s="570"/>
      <c r="H17" s="569"/>
      <c r="I17" s="570"/>
      <c r="J17" s="570"/>
      <c r="K17" s="570"/>
      <c r="L17" s="571"/>
      <c r="N17" s="385" t="str">
        <f>+ERN_base!B17</f>
        <v>Résultat d'investissement net des contrats d'assurance au titre des fonds distincts</v>
      </c>
      <c r="O17" s="569">
        <f>+C17-ERN_base!C17</f>
        <v>0</v>
      </c>
      <c r="P17" s="570">
        <f>+D17-ERN_base!D17</f>
        <v>0</v>
      </c>
      <c r="Q17" s="570">
        <f>+E17-ERN_base!E17</f>
        <v>0</v>
      </c>
      <c r="R17" s="570">
        <f>+F17-ERN_base!F17</f>
        <v>0</v>
      </c>
      <c r="S17" s="570">
        <f>+G17-ERN_base!G17</f>
        <v>0</v>
      </c>
      <c r="T17" s="569">
        <f>+H17-ERN_base!H17</f>
        <v>0</v>
      </c>
      <c r="U17" s="570">
        <f>+I17-ERN_base!I17</f>
        <v>0</v>
      </c>
      <c r="V17" s="570">
        <f>+J17-ERN_base!J17</f>
        <v>0</v>
      </c>
      <c r="W17" s="570">
        <f>+K17-ERN_base!K17</f>
        <v>0</v>
      </c>
      <c r="X17" s="571">
        <f>+L17-ERN_base!L17</f>
        <v>0</v>
      </c>
    </row>
    <row r="18" spans="1:24" x14ac:dyDescent="0.3">
      <c r="A18" s="213" t="s">
        <v>371</v>
      </c>
      <c r="B18" s="95" t="str">
        <f>+ERN_base!B18</f>
        <v>Provisions pour pertes sur créances</v>
      </c>
      <c r="C18" s="569"/>
      <c r="D18" s="570"/>
      <c r="E18" s="570"/>
      <c r="F18" s="570"/>
      <c r="G18" s="570"/>
      <c r="H18" s="569"/>
      <c r="I18" s="570"/>
      <c r="J18" s="570"/>
      <c r="K18" s="570"/>
      <c r="L18" s="571"/>
      <c r="N18" s="384" t="str">
        <f>+ERN_base!B18</f>
        <v>Provisions pour pertes sur créances</v>
      </c>
      <c r="O18" s="569">
        <f>+C18-ERN_base!C18</f>
        <v>0</v>
      </c>
      <c r="P18" s="570">
        <f>+D18-ERN_base!D18</f>
        <v>0</v>
      </c>
      <c r="Q18" s="570">
        <f>+E18-ERN_base!E18</f>
        <v>0</v>
      </c>
      <c r="R18" s="570">
        <f>+F18-ERN_base!F18</f>
        <v>0</v>
      </c>
      <c r="S18" s="570">
        <f>+G18-ERN_base!G18</f>
        <v>0</v>
      </c>
      <c r="T18" s="569">
        <f>+H18-ERN_base!H18</f>
        <v>0</v>
      </c>
      <c r="U18" s="570">
        <f>+I18-ERN_base!I18</f>
        <v>0</v>
      </c>
      <c r="V18" s="570">
        <f>+J18-ERN_base!J18</f>
        <v>0</v>
      </c>
      <c r="W18" s="570">
        <f>+K18-ERN_base!K18</f>
        <v>0</v>
      </c>
      <c r="X18" s="571">
        <f>+L18-ERN_base!L18</f>
        <v>0</v>
      </c>
    </row>
    <row r="19" spans="1:24" x14ac:dyDescent="0.3">
      <c r="A19" s="213" t="s">
        <v>374</v>
      </c>
      <c r="B19" s="91" t="str">
        <f>+ERN_base!B19</f>
        <v>Rendement d'investissement</v>
      </c>
      <c r="C19" s="563">
        <f>SUM(C15:C17)-C18</f>
        <v>0</v>
      </c>
      <c r="D19" s="564">
        <f t="shared" ref="D19:L19" si="3">SUM(D15:D17)-D18</f>
        <v>0</v>
      </c>
      <c r="E19" s="564">
        <f t="shared" si="3"/>
        <v>0</v>
      </c>
      <c r="F19" s="564">
        <f t="shared" si="3"/>
        <v>0</v>
      </c>
      <c r="G19" s="564">
        <f t="shared" si="3"/>
        <v>0</v>
      </c>
      <c r="H19" s="563">
        <f t="shared" si="3"/>
        <v>0</v>
      </c>
      <c r="I19" s="564">
        <f t="shared" si="3"/>
        <v>0</v>
      </c>
      <c r="J19" s="564">
        <f t="shared" si="3"/>
        <v>0</v>
      </c>
      <c r="K19" s="564">
        <f t="shared" si="3"/>
        <v>0</v>
      </c>
      <c r="L19" s="565">
        <f t="shared" si="3"/>
        <v>0</v>
      </c>
      <c r="N19" s="386" t="str">
        <f>+ERN_base!B19</f>
        <v>Rendement d'investissement</v>
      </c>
      <c r="O19" s="563">
        <f>+C19-ERN_base!C19</f>
        <v>0</v>
      </c>
      <c r="P19" s="564">
        <f>+D19-ERN_base!D19</f>
        <v>0</v>
      </c>
      <c r="Q19" s="564">
        <f>+E19-ERN_base!E19</f>
        <v>0</v>
      </c>
      <c r="R19" s="564">
        <f>+F19-ERN_base!F19</f>
        <v>0</v>
      </c>
      <c r="S19" s="564">
        <f>+G19-ERN_base!G19</f>
        <v>0</v>
      </c>
      <c r="T19" s="563">
        <f>+H19-ERN_base!H19</f>
        <v>0</v>
      </c>
      <c r="U19" s="564">
        <f>+I19-ERN_base!I19</f>
        <v>0</v>
      </c>
      <c r="V19" s="564">
        <f>+J19-ERN_base!J19</f>
        <v>0</v>
      </c>
      <c r="W19" s="564">
        <f>+K19-ERN_base!K19</f>
        <v>0</v>
      </c>
      <c r="X19" s="565">
        <f>+L19-ERN_base!L19</f>
        <v>0</v>
      </c>
    </row>
    <row r="20" spans="1:24" ht="28.95" customHeight="1" x14ac:dyDescent="0.3">
      <c r="A20" s="213" t="s">
        <v>377</v>
      </c>
      <c r="B20" s="97" t="str">
        <f>+ERN_base!B20</f>
        <v>Produits financiers ou charges financières nets afférents aux contrats d'assurance, excluant le résultat au titre des fonds distincts</v>
      </c>
      <c r="C20" s="548"/>
      <c r="D20" s="549"/>
      <c r="E20" s="549"/>
      <c r="F20" s="549"/>
      <c r="G20" s="549"/>
      <c r="H20" s="548"/>
      <c r="I20" s="549"/>
      <c r="J20" s="549"/>
      <c r="K20" s="549"/>
      <c r="L20" s="550"/>
      <c r="N20" s="387" t="str">
        <f>+ERN_base!B20</f>
        <v>Produits financiers ou charges financières nets afférents aux contrats d'assurance, excluant le résultat au titre des fonds distincts</v>
      </c>
      <c r="O20" s="548">
        <f>+C20-ERN_base!C20</f>
        <v>0</v>
      </c>
      <c r="P20" s="549">
        <f>+D20-ERN_base!D20</f>
        <v>0</v>
      </c>
      <c r="Q20" s="549">
        <f>+E20-ERN_base!E20</f>
        <v>0</v>
      </c>
      <c r="R20" s="549">
        <f>+F20-ERN_base!F20</f>
        <v>0</v>
      </c>
      <c r="S20" s="549">
        <f>+G20-ERN_base!G20</f>
        <v>0</v>
      </c>
      <c r="T20" s="548">
        <f>+H20-ERN_base!H20</f>
        <v>0</v>
      </c>
      <c r="U20" s="549">
        <f>+I20-ERN_base!I20</f>
        <v>0</v>
      </c>
      <c r="V20" s="549">
        <f>+J20-ERN_base!J20</f>
        <v>0</v>
      </c>
      <c r="W20" s="549">
        <f>+K20-ERN_base!K20</f>
        <v>0</v>
      </c>
      <c r="X20" s="550">
        <f>+L20-ERN_base!L20</f>
        <v>0</v>
      </c>
    </row>
    <row r="21" spans="1:24" ht="24.6" x14ac:dyDescent="0.3">
      <c r="A21" s="213" t="s">
        <v>380</v>
      </c>
      <c r="B21" s="97" t="str">
        <f>+ERN_base!B21</f>
        <v>Produits financiers ou charges financières nets des contrats d'assurance au titre des fonds distincts</v>
      </c>
      <c r="C21" s="569"/>
      <c r="D21" s="570"/>
      <c r="E21" s="570"/>
      <c r="F21" s="570"/>
      <c r="G21" s="570"/>
      <c r="H21" s="569"/>
      <c r="I21" s="570"/>
      <c r="J21" s="570"/>
      <c r="K21" s="570"/>
      <c r="L21" s="571"/>
      <c r="N21" s="387" t="str">
        <f>+ERN_base!B21</f>
        <v>Produits financiers ou charges financières nets des contrats d'assurance au titre des fonds distincts</v>
      </c>
      <c r="O21" s="569">
        <f>+C21-ERN_base!C21</f>
        <v>0</v>
      </c>
      <c r="P21" s="570">
        <f>+D21-ERN_base!D21</f>
        <v>0</v>
      </c>
      <c r="Q21" s="570">
        <f>+E21-ERN_base!E21</f>
        <v>0</v>
      </c>
      <c r="R21" s="570">
        <f>+F21-ERN_base!F21</f>
        <v>0</v>
      </c>
      <c r="S21" s="570">
        <f>+G21-ERN_base!G21</f>
        <v>0</v>
      </c>
      <c r="T21" s="569">
        <f>+H21-ERN_base!H21</f>
        <v>0</v>
      </c>
      <c r="U21" s="570">
        <f>+I21-ERN_base!I21</f>
        <v>0</v>
      </c>
      <c r="V21" s="570">
        <f>+J21-ERN_base!J21</f>
        <v>0</v>
      </c>
      <c r="W21" s="570">
        <f>+K21-ERN_base!K21</f>
        <v>0</v>
      </c>
      <c r="X21" s="571">
        <f>+L21-ERN_base!L21</f>
        <v>0</v>
      </c>
    </row>
    <row r="22" spans="1:24" ht="24.6" x14ac:dyDescent="0.3">
      <c r="A22" s="213" t="s">
        <v>383</v>
      </c>
      <c r="B22" s="97" t="str">
        <f>+ERN_base!B22</f>
        <v>Produits financiers ou charges financières nets afférents aux traités de réassurance détenus</v>
      </c>
      <c r="C22" s="569"/>
      <c r="D22" s="570"/>
      <c r="E22" s="570"/>
      <c r="F22" s="570"/>
      <c r="G22" s="570"/>
      <c r="H22" s="569"/>
      <c r="I22" s="570"/>
      <c r="J22" s="570"/>
      <c r="K22" s="570"/>
      <c r="L22" s="571"/>
      <c r="N22" s="387" t="str">
        <f>+ERN_base!B22</f>
        <v>Produits financiers ou charges financières nets afférents aux traités de réassurance détenus</v>
      </c>
      <c r="O22" s="569">
        <f>+C22-ERN_base!C22</f>
        <v>0</v>
      </c>
      <c r="P22" s="570">
        <f>+D22-ERN_base!D22</f>
        <v>0</v>
      </c>
      <c r="Q22" s="570">
        <f>+E22-ERN_base!E22</f>
        <v>0</v>
      </c>
      <c r="R22" s="570">
        <f>+F22-ERN_base!F22</f>
        <v>0</v>
      </c>
      <c r="S22" s="570">
        <f>+G22-ERN_base!G22</f>
        <v>0</v>
      </c>
      <c r="T22" s="569">
        <f>+H22-ERN_base!H22</f>
        <v>0</v>
      </c>
      <c r="U22" s="570">
        <f>+I22-ERN_base!I22</f>
        <v>0</v>
      </c>
      <c r="V22" s="570">
        <f>+J22-ERN_base!J22</f>
        <v>0</v>
      </c>
      <c r="W22" s="570">
        <f>+K22-ERN_base!K22</f>
        <v>0</v>
      </c>
      <c r="X22" s="571">
        <f>+L22-ERN_base!L22</f>
        <v>0</v>
      </c>
    </row>
    <row r="23" spans="1:24" x14ac:dyDescent="0.3">
      <c r="A23" s="213" t="s">
        <v>386</v>
      </c>
      <c r="B23" s="96" t="str">
        <f>+ERN_base!B23</f>
        <v>Fluctuation du passif au titre des contrats d'investissement</v>
      </c>
      <c r="C23" s="569"/>
      <c r="D23" s="570"/>
      <c r="E23" s="570"/>
      <c r="F23" s="570"/>
      <c r="G23" s="570"/>
      <c r="H23" s="569"/>
      <c r="I23" s="570"/>
      <c r="J23" s="570"/>
      <c r="K23" s="570"/>
      <c r="L23" s="571"/>
      <c r="N23" s="388" t="str">
        <f>+ERN_base!B23</f>
        <v>Fluctuation du passif au titre des contrats d'investissement</v>
      </c>
      <c r="O23" s="569">
        <f>+C23-ERN_base!C23</f>
        <v>0</v>
      </c>
      <c r="P23" s="570">
        <f>+D23-ERN_base!D23</f>
        <v>0</v>
      </c>
      <c r="Q23" s="570">
        <f>+E23-ERN_base!E23</f>
        <v>0</v>
      </c>
      <c r="R23" s="570">
        <f>+F23-ERN_base!F23</f>
        <v>0</v>
      </c>
      <c r="S23" s="570">
        <f>+G23-ERN_base!G23</f>
        <v>0</v>
      </c>
      <c r="T23" s="569">
        <f>+H23-ERN_base!H23</f>
        <v>0</v>
      </c>
      <c r="U23" s="570">
        <f>+I23-ERN_base!I23</f>
        <v>0</v>
      </c>
      <c r="V23" s="570">
        <f>+J23-ERN_base!J23</f>
        <v>0</v>
      </c>
      <c r="W23" s="570">
        <f>+K23-ERN_base!K23</f>
        <v>0</v>
      </c>
      <c r="X23" s="571">
        <f>+L23-ERN_base!L23</f>
        <v>0</v>
      </c>
    </row>
    <row r="24" spans="1:24" x14ac:dyDescent="0.3">
      <c r="A24" s="213" t="s">
        <v>389</v>
      </c>
      <c r="B24" s="91" t="str">
        <f>+ERN_base!B24</f>
        <v>RÉSULTAT D'INVESTISSEMENT NET</v>
      </c>
      <c r="C24" s="563">
        <f>SUM(C19:C23)</f>
        <v>0</v>
      </c>
      <c r="D24" s="564">
        <f t="shared" ref="D24:L24" si="4">SUM(D19:D23)</f>
        <v>0</v>
      </c>
      <c r="E24" s="564">
        <f t="shared" si="4"/>
        <v>0</v>
      </c>
      <c r="F24" s="564">
        <f t="shared" si="4"/>
        <v>0</v>
      </c>
      <c r="G24" s="564">
        <f t="shared" si="4"/>
        <v>0</v>
      </c>
      <c r="H24" s="563">
        <f t="shared" si="4"/>
        <v>0</v>
      </c>
      <c r="I24" s="564">
        <f t="shared" si="4"/>
        <v>0</v>
      </c>
      <c r="J24" s="564">
        <f t="shared" si="4"/>
        <v>0</v>
      </c>
      <c r="K24" s="564">
        <f t="shared" si="4"/>
        <v>0</v>
      </c>
      <c r="L24" s="565">
        <f t="shared" si="4"/>
        <v>0</v>
      </c>
      <c r="N24" s="386" t="str">
        <f>+ERN_base!B24</f>
        <v>RÉSULTAT D'INVESTISSEMENT NET</v>
      </c>
      <c r="O24" s="563">
        <f>+C24-ERN_base!C24</f>
        <v>0</v>
      </c>
      <c r="P24" s="564">
        <f>+D24-ERN_base!D24</f>
        <v>0</v>
      </c>
      <c r="Q24" s="564">
        <f>+E24-ERN_base!E24</f>
        <v>0</v>
      </c>
      <c r="R24" s="564">
        <f>+F24-ERN_base!F24</f>
        <v>0</v>
      </c>
      <c r="S24" s="564">
        <f>+G24-ERN_base!G24</f>
        <v>0</v>
      </c>
      <c r="T24" s="563">
        <f>+H24-ERN_base!H24</f>
        <v>0</v>
      </c>
      <c r="U24" s="564">
        <f>+I24-ERN_base!I24</f>
        <v>0</v>
      </c>
      <c r="V24" s="564">
        <f>+J24-ERN_base!J24</f>
        <v>0</v>
      </c>
      <c r="W24" s="564">
        <f>+K24-ERN_base!K24</f>
        <v>0</v>
      </c>
      <c r="X24" s="565">
        <f>+L24-ERN_base!L24</f>
        <v>0</v>
      </c>
    </row>
    <row r="25" spans="1:24" x14ac:dyDescent="0.3">
      <c r="A25" s="213" t="s">
        <v>392</v>
      </c>
      <c r="B25" s="87" t="str">
        <f>+ERN_base!B25</f>
        <v>Autres produits</v>
      </c>
      <c r="C25" s="548"/>
      <c r="D25" s="549"/>
      <c r="E25" s="549"/>
      <c r="F25" s="549"/>
      <c r="G25" s="549"/>
      <c r="H25" s="548"/>
      <c r="I25" s="549"/>
      <c r="J25" s="549"/>
      <c r="K25" s="549"/>
      <c r="L25" s="550"/>
      <c r="N25" s="385" t="str">
        <f>+ERN_base!B25</f>
        <v>Autres produits</v>
      </c>
      <c r="O25" s="548">
        <f>+C25-ERN_base!C25</f>
        <v>0</v>
      </c>
      <c r="P25" s="549">
        <f>+D25-ERN_base!D25</f>
        <v>0</v>
      </c>
      <c r="Q25" s="549">
        <f>+E25-ERN_base!E25</f>
        <v>0</v>
      </c>
      <c r="R25" s="549">
        <f>+F25-ERN_base!F25</f>
        <v>0</v>
      </c>
      <c r="S25" s="549">
        <f>+G25-ERN_base!G25</f>
        <v>0</v>
      </c>
      <c r="T25" s="548">
        <f>+H25-ERN_base!H25</f>
        <v>0</v>
      </c>
      <c r="U25" s="549">
        <f>+I25-ERN_base!I25</f>
        <v>0</v>
      </c>
      <c r="V25" s="549">
        <f>+J25-ERN_base!J25</f>
        <v>0</v>
      </c>
      <c r="W25" s="549">
        <f>+K25-ERN_base!K25</f>
        <v>0</v>
      </c>
      <c r="X25" s="550">
        <f>+L25-ERN_base!L25</f>
        <v>0</v>
      </c>
    </row>
    <row r="26" spans="1:24" ht="24" x14ac:dyDescent="0.3">
      <c r="A26" s="213" t="s">
        <v>395</v>
      </c>
      <c r="B26" s="87" t="str">
        <f>+ERN_base!B26</f>
        <v>Part des produits (pertes) nets provenant des placements comptabilisés selon la méthode de la mise en équivalence</v>
      </c>
      <c r="C26" s="569"/>
      <c r="D26" s="570"/>
      <c r="E26" s="570"/>
      <c r="F26" s="570"/>
      <c r="G26" s="570"/>
      <c r="H26" s="569"/>
      <c r="I26" s="570"/>
      <c r="J26" s="570"/>
      <c r="K26" s="570"/>
      <c r="L26" s="571"/>
      <c r="N26" s="385" t="str">
        <f>+ERN_base!B26</f>
        <v>Part des produits (pertes) nets provenant des placements comptabilisés selon la méthode de la mise en équivalence</v>
      </c>
      <c r="O26" s="569">
        <f>+C26-ERN_base!C26</f>
        <v>0</v>
      </c>
      <c r="P26" s="570">
        <f>+D26-ERN_base!D26</f>
        <v>0</v>
      </c>
      <c r="Q26" s="570">
        <f>+E26-ERN_base!E26</f>
        <v>0</v>
      </c>
      <c r="R26" s="570">
        <f>+F26-ERN_base!F26</f>
        <v>0</v>
      </c>
      <c r="S26" s="570">
        <f>+G26-ERN_base!G26</f>
        <v>0</v>
      </c>
      <c r="T26" s="569">
        <f>+H26-ERN_base!H26</f>
        <v>0</v>
      </c>
      <c r="U26" s="570">
        <f>+I26-ERN_base!I26</f>
        <v>0</v>
      </c>
      <c r="V26" s="570">
        <f>+J26-ERN_base!J26</f>
        <v>0</v>
      </c>
      <c r="W26" s="570">
        <f>+K26-ERN_base!K26</f>
        <v>0</v>
      </c>
      <c r="X26" s="571">
        <f>+L26-ERN_base!L26</f>
        <v>0</v>
      </c>
    </row>
    <row r="27" spans="1:24" x14ac:dyDescent="0.3">
      <c r="A27" s="213" t="s">
        <v>398</v>
      </c>
      <c r="B27" s="87" t="str">
        <f>+ERN_base!B27</f>
        <v>Frais généraux et frais d'exploitation</v>
      </c>
      <c r="C27" s="569"/>
      <c r="D27" s="570"/>
      <c r="E27" s="570"/>
      <c r="F27" s="570"/>
      <c r="G27" s="570"/>
      <c r="H27" s="569"/>
      <c r="I27" s="570"/>
      <c r="J27" s="570"/>
      <c r="K27" s="570"/>
      <c r="L27" s="571"/>
      <c r="N27" s="385" t="str">
        <f>+ERN_base!B27</f>
        <v>Frais généraux et frais d'exploitation</v>
      </c>
      <c r="O27" s="569">
        <f>+C27-ERN_base!C27</f>
        <v>0</v>
      </c>
      <c r="P27" s="570">
        <f>+D27-ERN_base!D27</f>
        <v>0</v>
      </c>
      <c r="Q27" s="570">
        <f>+E27-ERN_base!E27</f>
        <v>0</v>
      </c>
      <c r="R27" s="570">
        <f>+F27-ERN_base!F27</f>
        <v>0</v>
      </c>
      <c r="S27" s="570">
        <f>+G27-ERN_base!G27</f>
        <v>0</v>
      </c>
      <c r="T27" s="569">
        <f>+H27-ERN_base!H27</f>
        <v>0</v>
      </c>
      <c r="U27" s="570">
        <f>+I27-ERN_base!I27</f>
        <v>0</v>
      </c>
      <c r="V27" s="570">
        <f>+J27-ERN_base!J27</f>
        <v>0</v>
      </c>
      <c r="W27" s="570">
        <f>+K27-ERN_base!K27</f>
        <v>0</v>
      </c>
      <c r="X27" s="571">
        <f>+L27-ERN_base!L27</f>
        <v>0</v>
      </c>
    </row>
    <row r="28" spans="1:24" x14ac:dyDescent="0.3">
      <c r="A28" s="213" t="s">
        <v>401</v>
      </c>
      <c r="B28" s="91" t="str">
        <f>+ERN_base!B28</f>
        <v>AUTRES PRODUITS ET CHARGES</v>
      </c>
      <c r="C28" s="563">
        <f>SUM(C25:C26)-C27</f>
        <v>0</v>
      </c>
      <c r="D28" s="564">
        <f t="shared" ref="D28:L28" si="5">SUM(D25:D26)-D27</f>
        <v>0</v>
      </c>
      <c r="E28" s="564">
        <f t="shared" si="5"/>
        <v>0</v>
      </c>
      <c r="F28" s="564">
        <f t="shared" si="5"/>
        <v>0</v>
      </c>
      <c r="G28" s="564">
        <f t="shared" si="5"/>
        <v>0</v>
      </c>
      <c r="H28" s="563">
        <f t="shared" si="5"/>
        <v>0</v>
      </c>
      <c r="I28" s="564">
        <f t="shared" si="5"/>
        <v>0</v>
      </c>
      <c r="J28" s="564">
        <f t="shared" si="5"/>
        <v>0</v>
      </c>
      <c r="K28" s="564">
        <f t="shared" si="5"/>
        <v>0</v>
      </c>
      <c r="L28" s="565">
        <f t="shared" si="5"/>
        <v>0</v>
      </c>
      <c r="N28" s="386" t="str">
        <f>+ERN_base!B28</f>
        <v>AUTRES PRODUITS ET CHARGES</v>
      </c>
      <c r="O28" s="563">
        <f>+C28-ERN_base!C28</f>
        <v>0</v>
      </c>
      <c r="P28" s="564">
        <f>+D28-ERN_base!D28</f>
        <v>0</v>
      </c>
      <c r="Q28" s="564">
        <f>+E28-ERN_base!E28</f>
        <v>0</v>
      </c>
      <c r="R28" s="564">
        <f>+F28-ERN_base!F28</f>
        <v>0</v>
      </c>
      <c r="S28" s="564">
        <f>+G28-ERN_base!G28</f>
        <v>0</v>
      </c>
      <c r="T28" s="563">
        <f>+H28-ERN_base!H28</f>
        <v>0</v>
      </c>
      <c r="U28" s="564">
        <f>+I28-ERN_base!I28</f>
        <v>0</v>
      </c>
      <c r="V28" s="564">
        <f>+J28-ERN_base!J28</f>
        <v>0</v>
      </c>
      <c r="W28" s="564">
        <f>+K28-ERN_base!K28</f>
        <v>0</v>
      </c>
      <c r="X28" s="565">
        <f>+L28-ERN_base!L28</f>
        <v>0</v>
      </c>
    </row>
    <row r="29" spans="1:24" x14ac:dyDescent="0.3">
      <c r="A29" s="213" t="s">
        <v>304</v>
      </c>
      <c r="B29" s="91" t="str">
        <f>+ERN_base!B29</f>
        <v>RÉSULTAT NET AVANT IMPÔT</v>
      </c>
      <c r="C29" s="65">
        <f>C14+C24+C28</f>
        <v>0</v>
      </c>
      <c r="D29" s="66">
        <f t="shared" ref="D29:L29" si="6">D14+D24+D28</f>
        <v>0</v>
      </c>
      <c r="E29" s="66">
        <f t="shared" si="6"/>
        <v>0</v>
      </c>
      <c r="F29" s="66">
        <f t="shared" si="6"/>
        <v>0</v>
      </c>
      <c r="G29" s="66">
        <f t="shared" si="6"/>
        <v>0</v>
      </c>
      <c r="H29" s="65">
        <f t="shared" si="6"/>
        <v>0</v>
      </c>
      <c r="I29" s="66">
        <f t="shared" si="6"/>
        <v>0</v>
      </c>
      <c r="J29" s="66">
        <f t="shared" si="6"/>
        <v>0</v>
      </c>
      <c r="K29" s="66">
        <f t="shared" si="6"/>
        <v>0</v>
      </c>
      <c r="L29" s="67">
        <f t="shared" si="6"/>
        <v>0</v>
      </c>
      <c r="N29" s="386" t="str">
        <f>+ERN_base!B29</f>
        <v>RÉSULTAT NET AVANT IMPÔT</v>
      </c>
      <c r="O29" s="65">
        <f>+C29-ERN_base!C29</f>
        <v>0</v>
      </c>
      <c r="P29" s="66">
        <f>+D29-ERN_base!D29</f>
        <v>0</v>
      </c>
      <c r="Q29" s="66">
        <f>+E29-ERN_base!E29</f>
        <v>0</v>
      </c>
      <c r="R29" s="66">
        <f>+F29-ERN_base!F29</f>
        <v>0</v>
      </c>
      <c r="S29" s="66">
        <f>+G29-ERN_base!G29</f>
        <v>0</v>
      </c>
      <c r="T29" s="65">
        <f>+H29-ERN_base!H29</f>
        <v>0</v>
      </c>
      <c r="U29" s="66">
        <f>+I29-ERN_base!I29</f>
        <v>0</v>
      </c>
      <c r="V29" s="66">
        <f>+J29-ERN_base!J29</f>
        <v>0</v>
      </c>
      <c r="W29" s="66">
        <f>+K29-ERN_base!K29</f>
        <v>0</v>
      </c>
      <c r="X29" s="67">
        <f>+L29-ERN_base!L29</f>
        <v>0</v>
      </c>
    </row>
    <row r="30" spans="1:24" x14ac:dyDescent="0.3">
      <c r="A30" s="213" t="s">
        <v>406</v>
      </c>
      <c r="B30" s="98" t="str">
        <f>+ERN_base!B30</f>
        <v>Impôt exigible</v>
      </c>
      <c r="C30" s="548"/>
      <c r="D30" s="549"/>
      <c r="E30" s="549"/>
      <c r="F30" s="549"/>
      <c r="G30" s="549"/>
      <c r="H30" s="548"/>
      <c r="I30" s="549"/>
      <c r="J30" s="549"/>
      <c r="K30" s="549"/>
      <c r="L30" s="550"/>
      <c r="N30" s="389" t="str">
        <f>+ERN_base!B30</f>
        <v>Impôt exigible</v>
      </c>
      <c r="O30" s="548">
        <f>+C30-ERN_base!C30</f>
        <v>0</v>
      </c>
      <c r="P30" s="549">
        <f>+D30-ERN_base!D30</f>
        <v>0</v>
      </c>
      <c r="Q30" s="549">
        <f>+E30-ERN_base!E30</f>
        <v>0</v>
      </c>
      <c r="R30" s="549">
        <f>+F30-ERN_base!F30</f>
        <v>0</v>
      </c>
      <c r="S30" s="549">
        <f>+G30-ERN_base!G30</f>
        <v>0</v>
      </c>
      <c r="T30" s="548">
        <f>+H30-ERN_base!H30</f>
        <v>0</v>
      </c>
      <c r="U30" s="549">
        <f>+I30-ERN_base!I30</f>
        <v>0</v>
      </c>
      <c r="V30" s="549">
        <f>+J30-ERN_base!J30</f>
        <v>0</v>
      </c>
      <c r="W30" s="549">
        <f>+K30-ERN_base!K30</f>
        <v>0</v>
      </c>
      <c r="X30" s="550">
        <f>+L30-ERN_base!L30</f>
        <v>0</v>
      </c>
    </row>
    <row r="31" spans="1:24" x14ac:dyDescent="0.3">
      <c r="A31" s="213" t="s">
        <v>409</v>
      </c>
      <c r="B31" s="90" t="str">
        <f>+ERN_base!B31</f>
        <v>Impôt différé</v>
      </c>
      <c r="C31" s="569"/>
      <c r="D31" s="570"/>
      <c r="E31" s="570"/>
      <c r="F31" s="570"/>
      <c r="G31" s="570"/>
      <c r="H31" s="569"/>
      <c r="I31" s="570"/>
      <c r="J31" s="570"/>
      <c r="K31" s="570"/>
      <c r="L31" s="571"/>
      <c r="N31" s="390" t="str">
        <f>+ERN_base!B31</f>
        <v>Impôt différé</v>
      </c>
      <c r="O31" s="569">
        <f>+C31-ERN_base!C31</f>
        <v>0</v>
      </c>
      <c r="P31" s="570">
        <f>+D31-ERN_base!D31</f>
        <v>0</v>
      </c>
      <c r="Q31" s="570">
        <f>+E31-ERN_base!E31</f>
        <v>0</v>
      </c>
      <c r="R31" s="570">
        <f>+F31-ERN_base!F31</f>
        <v>0</v>
      </c>
      <c r="S31" s="570">
        <f>+G31-ERN_base!G31</f>
        <v>0</v>
      </c>
      <c r="T31" s="569">
        <f>+H31-ERN_base!H31</f>
        <v>0</v>
      </c>
      <c r="U31" s="570">
        <f>+I31-ERN_base!I31</f>
        <v>0</v>
      </c>
      <c r="V31" s="570">
        <f>+J31-ERN_base!J31</f>
        <v>0</v>
      </c>
      <c r="W31" s="570">
        <f>+K31-ERN_base!K31</f>
        <v>0</v>
      </c>
      <c r="X31" s="571">
        <f>+L31-ERN_base!L31</f>
        <v>0</v>
      </c>
    </row>
    <row r="32" spans="1:24" ht="15" thickBot="1" x14ac:dyDescent="0.35">
      <c r="A32" s="213" t="s">
        <v>307</v>
      </c>
      <c r="B32" s="99" t="str">
        <f>+ERN_base!B32</f>
        <v>Total - impôt sur les bénéfices</v>
      </c>
      <c r="C32" s="563">
        <f>SUM(C30:C31)</f>
        <v>0</v>
      </c>
      <c r="D32" s="564">
        <f t="shared" ref="D32:L32" si="7">SUM(D30:D31)</f>
        <v>0</v>
      </c>
      <c r="E32" s="564">
        <f t="shared" si="7"/>
        <v>0</v>
      </c>
      <c r="F32" s="564">
        <f t="shared" si="7"/>
        <v>0</v>
      </c>
      <c r="G32" s="564">
        <f t="shared" si="7"/>
        <v>0</v>
      </c>
      <c r="H32" s="563">
        <f t="shared" si="7"/>
        <v>0</v>
      </c>
      <c r="I32" s="564">
        <f t="shared" si="7"/>
        <v>0</v>
      </c>
      <c r="J32" s="564">
        <f t="shared" si="7"/>
        <v>0</v>
      </c>
      <c r="K32" s="564">
        <f t="shared" si="7"/>
        <v>0</v>
      </c>
      <c r="L32" s="565">
        <f t="shared" si="7"/>
        <v>0</v>
      </c>
      <c r="N32" s="391" t="str">
        <f>+ERN_base!B32</f>
        <v>Total - impôt sur les bénéfices</v>
      </c>
      <c r="O32" s="563">
        <f>+C32-ERN_base!C32</f>
        <v>0</v>
      </c>
      <c r="P32" s="564">
        <f>+D32-ERN_base!D32</f>
        <v>0</v>
      </c>
      <c r="Q32" s="564">
        <f>+E32-ERN_base!E32</f>
        <v>0</v>
      </c>
      <c r="R32" s="564">
        <f>+F32-ERN_base!F32</f>
        <v>0</v>
      </c>
      <c r="S32" s="564">
        <f>+G32-ERN_base!G32</f>
        <v>0</v>
      </c>
      <c r="T32" s="563">
        <f>+H32-ERN_base!H32</f>
        <v>0</v>
      </c>
      <c r="U32" s="564">
        <f>+I32-ERN_base!I32</f>
        <v>0</v>
      </c>
      <c r="V32" s="564">
        <f>+J32-ERN_base!J32</f>
        <v>0</v>
      </c>
      <c r="W32" s="564">
        <f>+K32-ERN_base!K32</f>
        <v>0</v>
      </c>
      <c r="X32" s="565">
        <f>+L32-ERN_base!L32</f>
        <v>0</v>
      </c>
    </row>
    <row r="33" spans="1:24" ht="15" thickBot="1" x14ac:dyDescent="0.35">
      <c r="A33" s="213" t="s">
        <v>414</v>
      </c>
      <c r="B33" s="92" t="str">
        <f>+ERN_base!B33</f>
        <v>RÉSULTAT NET APRÈS IMPÔT</v>
      </c>
      <c r="C33" s="68">
        <f>C29-C32</f>
        <v>0</v>
      </c>
      <c r="D33" s="69">
        <f t="shared" ref="D33:L33" si="8">D29-D32</f>
        <v>0</v>
      </c>
      <c r="E33" s="69">
        <f t="shared" si="8"/>
        <v>0</v>
      </c>
      <c r="F33" s="69">
        <f t="shared" si="8"/>
        <v>0</v>
      </c>
      <c r="G33" s="69">
        <f t="shared" si="8"/>
        <v>0</v>
      </c>
      <c r="H33" s="68">
        <f t="shared" si="8"/>
        <v>0</v>
      </c>
      <c r="I33" s="69">
        <f t="shared" si="8"/>
        <v>0</v>
      </c>
      <c r="J33" s="69">
        <f t="shared" si="8"/>
        <v>0</v>
      </c>
      <c r="K33" s="69">
        <f t="shared" si="8"/>
        <v>0</v>
      </c>
      <c r="L33" s="70">
        <f t="shared" si="8"/>
        <v>0</v>
      </c>
      <c r="N33" s="392" t="str">
        <f>+ERN_base!B33</f>
        <v>RÉSULTAT NET APRÈS IMPÔT</v>
      </c>
      <c r="O33" s="68">
        <f>+C33-ERN_base!C33</f>
        <v>0</v>
      </c>
      <c r="P33" s="69">
        <f>+D33-ERN_base!D33</f>
        <v>0</v>
      </c>
      <c r="Q33" s="69">
        <f>+E33-ERN_base!E33</f>
        <v>0</v>
      </c>
      <c r="R33" s="69">
        <f>+F33-ERN_base!F33</f>
        <v>0</v>
      </c>
      <c r="S33" s="69">
        <f>+G33-ERN_base!G33</f>
        <v>0</v>
      </c>
      <c r="T33" s="68">
        <f>+H33-ERN_base!H33</f>
        <v>0</v>
      </c>
      <c r="U33" s="69">
        <f>+I33-ERN_base!I33</f>
        <v>0</v>
      </c>
      <c r="V33" s="69">
        <f>+J33-ERN_base!J33</f>
        <v>0</v>
      </c>
      <c r="W33" s="69">
        <f>+K33-ERN_base!K33</f>
        <v>0</v>
      </c>
      <c r="X33" s="70">
        <f>+L33-ERN_base!L33</f>
        <v>0</v>
      </c>
    </row>
    <row r="34" spans="1:24" ht="15" thickBot="1" x14ac:dyDescent="0.35">
      <c r="A34" s="213" t="s">
        <v>417</v>
      </c>
      <c r="B34" s="100" t="str">
        <f>+ERN_base!B34</f>
        <v>Activités abandonnées (nettes de l'impôt sur les bénéfices)</v>
      </c>
      <c r="C34" s="584"/>
      <c r="D34" s="585"/>
      <c r="E34" s="585"/>
      <c r="F34" s="585"/>
      <c r="G34" s="585"/>
      <c r="H34" s="584"/>
      <c r="I34" s="585"/>
      <c r="J34" s="585"/>
      <c r="K34" s="585"/>
      <c r="L34" s="586"/>
      <c r="N34" s="393" t="str">
        <f>+ERN_base!B34</f>
        <v>Activités abandonnées (nettes de l'impôt sur les bénéfices)</v>
      </c>
      <c r="O34" s="584">
        <f>+C34-ERN_base!C34</f>
        <v>0</v>
      </c>
      <c r="P34" s="585">
        <f>+D34-ERN_base!D34</f>
        <v>0</v>
      </c>
      <c r="Q34" s="585">
        <f>+E34-ERN_base!E34</f>
        <v>0</v>
      </c>
      <c r="R34" s="585">
        <f>+F34-ERN_base!F34</f>
        <v>0</v>
      </c>
      <c r="S34" s="585">
        <f>+G34-ERN_base!G34</f>
        <v>0</v>
      </c>
      <c r="T34" s="584">
        <f>+H34-ERN_base!H34</f>
        <v>0</v>
      </c>
      <c r="U34" s="585">
        <f>+I34-ERN_base!I34</f>
        <v>0</v>
      </c>
      <c r="V34" s="585">
        <f>+J34-ERN_base!J34</f>
        <v>0</v>
      </c>
      <c r="W34" s="585">
        <f>+K34-ERN_base!K34</f>
        <v>0</v>
      </c>
      <c r="X34" s="586">
        <f>+L34-ERN_base!L34</f>
        <v>0</v>
      </c>
    </row>
    <row r="35" spans="1:24" ht="15" thickBot="1" x14ac:dyDescent="0.35">
      <c r="A35" s="213" t="s">
        <v>420</v>
      </c>
      <c r="B35" s="93" t="str">
        <f>+ERN_base!B35</f>
        <v>BÉNÉFICE (PERTE) NET DE L'EXERCICE</v>
      </c>
      <c r="C35" s="596">
        <f>SUM(C33:C34)</f>
        <v>0</v>
      </c>
      <c r="D35" s="597">
        <f t="shared" ref="D35:L35" si="9">SUM(D33:D34)</f>
        <v>0</v>
      </c>
      <c r="E35" s="597">
        <f t="shared" si="9"/>
        <v>0</v>
      </c>
      <c r="F35" s="597">
        <f t="shared" si="9"/>
        <v>0</v>
      </c>
      <c r="G35" s="597">
        <f t="shared" si="9"/>
        <v>0</v>
      </c>
      <c r="H35" s="596">
        <f t="shared" si="9"/>
        <v>0</v>
      </c>
      <c r="I35" s="597">
        <f t="shared" si="9"/>
        <v>0</v>
      </c>
      <c r="J35" s="597">
        <f t="shared" si="9"/>
        <v>0</v>
      </c>
      <c r="K35" s="597">
        <f t="shared" si="9"/>
        <v>0</v>
      </c>
      <c r="L35" s="598">
        <f t="shared" si="9"/>
        <v>0</v>
      </c>
      <c r="N35" s="394" t="str">
        <f>+ERN_base!B35</f>
        <v>BÉNÉFICE (PERTE) NET DE L'EXERCICE</v>
      </c>
      <c r="O35" s="596">
        <f>+C35-ERN_base!C35</f>
        <v>0</v>
      </c>
      <c r="P35" s="597">
        <f>+D35-ERN_base!D35</f>
        <v>0</v>
      </c>
      <c r="Q35" s="597">
        <f>+E35-ERN_base!E35</f>
        <v>0</v>
      </c>
      <c r="R35" s="597">
        <f>+F35-ERN_base!F35</f>
        <v>0</v>
      </c>
      <c r="S35" s="597">
        <f>+G35-ERN_base!G35</f>
        <v>0</v>
      </c>
      <c r="T35" s="596">
        <f>+H35-ERN_base!H35</f>
        <v>0</v>
      </c>
      <c r="U35" s="597">
        <f>+I35-ERN_base!I35</f>
        <v>0</v>
      </c>
      <c r="V35" s="597">
        <f>+J35-ERN_base!J35</f>
        <v>0</v>
      </c>
      <c r="W35" s="597">
        <f>+K35-ERN_base!K35</f>
        <v>0</v>
      </c>
      <c r="X35" s="598">
        <f>+L35-ERN_base!L35</f>
        <v>0</v>
      </c>
    </row>
    <row r="36" spans="1:24" ht="15" thickBot="1" x14ac:dyDescent="0.35">
      <c r="A36" s="213" t="s">
        <v>423</v>
      </c>
      <c r="B36" s="100" t="str">
        <f>+ERN_base!B36</f>
        <v>Total des autres éléments du résultat étendu (perte) (3)</v>
      </c>
      <c r="C36" s="584">
        <v>4</v>
      </c>
      <c r="D36" s="585">
        <v>5</v>
      </c>
      <c r="E36" s="585">
        <v>0</v>
      </c>
      <c r="F36" s="585">
        <v>6</v>
      </c>
      <c r="G36" s="585">
        <v>6</v>
      </c>
      <c r="H36" s="584"/>
      <c r="I36" s="585"/>
      <c r="J36" s="585"/>
      <c r="K36" s="585"/>
      <c r="L36" s="586"/>
      <c r="N36" s="393" t="str">
        <f>+ERN_base!B36</f>
        <v>Total des autres éléments du résultat étendu (perte) (3)</v>
      </c>
      <c r="O36" s="584">
        <f>+C36-ERN_base!C36</f>
        <v>4</v>
      </c>
      <c r="P36" s="585">
        <f>+D36-ERN_base!D36</f>
        <v>5</v>
      </c>
      <c r="Q36" s="585">
        <f>+E36-ERN_base!E36</f>
        <v>0</v>
      </c>
      <c r="R36" s="585">
        <f>+F36-ERN_base!F36</f>
        <v>6</v>
      </c>
      <c r="S36" s="585">
        <f>+G36-ERN_base!G36</f>
        <v>6</v>
      </c>
      <c r="T36" s="584">
        <f>+H36-ERN_base!H36</f>
        <v>0</v>
      </c>
      <c r="U36" s="585">
        <f>+I36-ERN_base!I36</f>
        <v>0</v>
      </c>
      <c r="V36" s="585">
        <f>+J36-ERN_base!J36</f>
        <v>0</v>
      </c>
      <c r="W36" s="585">
        <f>+K36-ERN_base!K36</f>
        <v>0</v>
      </c>
      <c r="X36" s="586">
        <f>+L36-ERN_base!L36</f>
        <v>0</v>
      </c>
    </row>
    <row r="37" spans="1:24" ht="18" customHeight="1" thickBot="1" x14ac:dyDescent="0.35">
      <c r="A37" s="213" t="s">
        <v>426</v>
      </c>
      <c r="B37" s="94" t="str">
        <f>+ERN_base!B37</f>
        <v>TOTAL DU RÉSULTAT ÉTENDU (PERTE)</v>
      </c>
      <c r="C37" s="566">
        <f>SUM(C35:C36)</f>
        <v>4</v>
      </c>
      <c r="D37" s="567">
        <f t="shared" ref="D37:L37" si="10">SUM(D35:D36)</f>
        <v>5</v>
      </c>
      <c r="E37" s="567">
        <f t="shared" si="10"/>
        <v>0</v>
      </c>
      <c r="F37" s="567">
        <f t="shared" si="10"/>
        <v>6</v>
      </c>
      <c r="G37" s="567">
        <f t="shared" si="10"/>
        <v>6</v>
      </c>
      <c r="H37" s="566">
        <f t="shared" si="10"/>
        <v>0</v>
      </c>
      <c r="I37" s="567">
        <f t="shared" si="10"/>
        <v>0</v>
      </c>
      <c r="J37" s="567">
        <f t="shared" si="10"/>
        <v>0</v>
      </c>
      <c r="K37" s="567">
        <f t="shared" si="10"/>
        <v>0</v>
      </c>
      <c r="L37" s="568">
        <f t="shared" si="10"/>
        <v>0</v>
      </c>
      <c r="N37" s="395" t="str">
        <f>+ERN_base!B37</f>
        <v>TOTAL DU RÉSULTAT ÉTENDU (PERTE)</v>
      </c>
      <c r="O37" s="566">
        <f>+C37-ERN_base!C37</f>
        <v>4</v>
      </c>
      <c r="P37" s="567">
        <f>+D37-ERN_base!D37</f>
        <v>5</v>
      </c>
      <c r="Q37" s="567">
        <f>+E37-ERN_base!E37</f>
        <v>0</v>
      </c>
      <c r="R37" s="567">
        <f>+F37-ERN_base!F37</f>
        <v>6</v>
      </c>
      <c r="S37" s="567">
        <f>+G37-ERN_base!G37</f>
        <v>6</v>
      </c>
      <c r="T37" s="566">
        <f>+H37-ERN_base!H37</f>
        <v>0</v>
      </c>
      <c r="U37" s="567">
        <f>+I37-ERN_base!I37</f>
        <v>0</v>
      </c>
      <c r="V37" s="567">
        <f>+J37-ERN_base!J37</f>
        <v>0</v>
      </c>
      <c r="W37" s="567">
        <f>+K37-ERN_base!K37</f>
        <v>0</v>
      </c>
      <c r="X37" s="568">
        <f>+L37-ERN_base!L37</f>
        <v>0</v>
      </c>
    </row>
    <row r="38" spans="1:24" ht="15" thickBot="1" x14ac:dyDescent="0.35">
      <c r="B38" s="20"/>
      <c r="C38" s="21"/>
      <c r="D38" s="21"/>
      <c r="E38" s="21"/>
      <c r="F38" s="21"/>
      <c r="G38" s="21"/>
      <c r="H38" s="21"/>
      <c r="I38" s="21"/>
      <c r="J38" s="21"/>
      <c r="K38" s="21"/>
      <c r="L38" s="21"/>
      <c r="N38" s="396"/>
      <c r="O38" s="21"/>
      <c r="P38" s="21"/>
      <c r="Q38" s="21"/>
      <c r="R38" s="21"/>
      <c r="S38" s="21"/>
      <c r="T38" s="21"/>
      <c r="U38" s="21"/>
      <c r="V38" s="21"/>
      <c r="W38" s="21"/>
      <c r="X38" s="21"/>
    </row>
    <row r="39" spans="1:24" ht="24.6" x14ac:dyDescent="0.3">
      <c r="B39" s="103" t="str">
        <f>+ERN_base!B39</f>
        <v>Informations additionnelles
(en milliers de dollars)</v>
      </c>
      <c r="C39" s="115">
        <f>+C6</f>
        <v>2025</v>
      </c>
      <c r="D39" s="116">
        <f t="shared" ref="D39:L39" si="11">+D6</f>
        <v>2026</v>
      </c>
      <c r="E39" s="116">
        <f t="shared" si="11"/>
        <v>2027</v>
      </c>
      <c r="F39" s="116">
        <f t="shared" si="11"/>
        <v>2028</v>
      </c>
      <c r="G39" s="117">
        <f t="shared" si="11"/>
        <v>2029</v>
      </c>
      <c r="H39" s="118">
        <f t="shared" si="11"/>
        <v>2030</v>
      </c>
      <c r="I39" s="116">
        <f t="shared" si="11"/>
        <v>2031</v>
      </c>
      <c r="J39" s="116">
        <f t="shared" si="11"/>
        <v>2032</v>
      </c>
      <c r="K39" s="116">
        <f t="shared" si="11"/>
        <v>2033</v>
      </c>
      <c r="L39" s="117">
        <f t="shared" si="11"/>
        <v>2034</v>
      </c>
      <c r="N39" s="297" t="str">
        <f>+ERN_base!B39</f>
        <v>Informations additionnelles
(en milliers de dollars)</v>
      </c>
      <c r="O39" s="115">
        <f>+O6</f>
        <v>2025</v>
      </c>
      <c r="P39" s="116">
        <f t="shared" ref="P39:X39" si="12">+P6</f>
        <v>2026</v>
      </c>
      <c r="Q39" s="116">
        <f t="shared" si="12"/>
        <v>2027</v>
      </c>
      <c r="R39" s="116">
        <f t="shared" si="12"/>
        <v>2028</v>
      </c>
      <c r="S39" s="117">
        <f t="shared" si="12"/>
        <v>2029</v>
      </c>
      <c r="T39" s="118">
        <f t="shared" si="12"/>
        <v>2030</v>
      </c>
      <c r="U39" s="116">
        <f t="shared" si="12"/>
        <v>2031</v>
      </c>
      <c r="V39" s="116">
        <f t="shared" si="12"/>
        <v>2032</v>
      </c>
      <c r="W39" s="116">
        <f t="shared" si="12"/>
        <v>2033</v>
      </c>
      <c r="X39" s="117">
        <f t="shared" si="12"/>
        <v>2034</v>
      </c>
    </row>
    <row r="40" spans="1:24" ht="9" customHeight="1" thickBot="1" x14ac:dyDescent="0.35">
      <c r="B40" s="11"/>
      <c r="C40" s="12" t="s">
        <v>62</v>
      </c>
      <c r="D40" s="13" t="s">
        <v>63</v>
      </c>
      <c r="E40" s="13" t="s">
        <v>64</v>
      </c>
      <c r="F40" s="13" t="s">
        <v>65</v>
      </c>
      <c r="G40" s="14" t="s">
        <v>66</v>
      </c>
      <c r="H40" s="80" t="s">
        <v>67</v>
      </c>
      <c r="I40" s="81" t="s">
        <v>68</v>
      </c>
      <c r="J40" s="81" t="s">
        <v>69</v>
      </c>
      <c r="K40" s="81" t="s">
        <v>70</v>
      </c>
      <c r="L40" s="82" t="s">
        <v>71</v>
      </c>
      <c r="N40" s="398"/>
      <c r="O40" s="517" t="str">
        <f t="shared" ref="O40:X40" si="13">+O7</f>
        <v>71</v>
      </c>
      <c r="P40" s="518" t="str">
        <f t="shared" si="13"/>
        <v>72</v>
      </c>
      <c r="Q40" s="518" t="str">
        <f t="shared" si="13"/>
        <v>73</v>
      </c>
      <c r="R40" s="518" t="str">
        <f t="shared" si="13"/>
        <v>74</v>
      </c>
      <c r="S40" s="518" t="str">
        <f t="shared" si="13"/>
        <v>75</v>
      </c>
      <c r="T40" s="519" t="str">
        <f t="shared" si="13"/>
        <v>76</v>
      </c>
      <c r="U40" s="276" t="str">
        <f t="shared" si="13"/>
        <v>77</v>
      </c>
      <c r="V40" s="276" t="str">
        <f t="shared" si="13"/>
        <v>78</v>
      </c>
      <c r="W40" s="276" t="str">
        <f t="shared" si="13"/>
        <v>79</v>
      </c>
      <c r="X40" s="277" t="str">
        <f t="shared" si="13"/>
        <v>80</v>
      </c>
    </row>
    <row r="41" spans="1:24" x14ac:dyDescent="0.3">
      <c r="A41" s="110"/>
      <c r="B41" s="143" t="str">
        <f>+ERN_base!B41</f>
        <v>FLUX DE TRÉSORERIE DES PRIMES :</v>
      </c>
      <c r="C41" s="816"/>
      <c r="D41" s="816"/>
      <c r="E41" s="816"/>
      <c r="F41" s="816"/>
      <c r="G41" s="816"/>
      <c r="H41" s="816"/>
      <c r="I41" s="816"/>
      <c r="J41" s="816"/>
      <c r="K41" s="816"/>
      <c r="L41" s="817"/>
      <c r="N41" s="399" t="str">
        <f>+ERN_base!B41</f>
        <v>FLUX DE TRÉSORERIE DES PRIMES :</v>
      </c>
      <c r="O41" s="765"/>
      <c r="P41" s="765"/>
      <c r="Q41" s="765"/>
      <c r="R41" s="765"/>
      <c r="S41" s="765"/>
      <c r="T41" s="765"/>
      <c r="U41" s="765"/>
      <c r="V41" s="765"/>
      <c r="W41" s="765"/>
      <c r="X41" s="766"/>
    </row>
    <row r="42" spans="1:24" x14ac:dyDescent="0.3">
      <c r="A42" s="213" t="s">
        <v>433</v>
      </c>
      <c r="B42" s="105" t="str">
        <f>+ERN_base!B42</f>
        <v>Primes reçues au titre des contrats d'assurance (3) (5)</v>
      </c>
      <c r="C42" s="548"/>
      <c r="D42" s="549"/>
      <c r="E42" s="549"/>
      <c r="F42" s="549"/>
      <c r="G42" s="549"/>
      <c r="H42" s="548"/>
      <c r="I42" s="549"/>
      <c r="J42" s="549"/>
      <c r="K42" s="549"/>
      <c r="L42" s="550"/>
      <c r="N42" s="400" t="str">
        <f>+ERN_base!B42</f>
        <v>Primes reçues au titre des contrats d'assurance (3) (5)</v>
      </c>
      <c r="O42" s="548">
        <f>+C42-ERN_base!C42</f>
        <v>0</v>
      </c>
      <c r="P42" s="549">
        <f>+D42-ERN_base!D42</f>
        <v>0</v>
      </c>
      <c r="Q42" s="549">
        <f>+E42-ERN_base!E42</f>
        <v>0</v>
      </c>
      <c r="R42" s="549">
        <f>+F42-ERN_base!F42</f>
        <v>0</v>
      </c>
      <c r="S42" s="549">
        <f>+G42-ERN_base!G42</f>
        <v>0</v>
      </c>
      <c r="T42" s="548">
        <f>+H42-ERN_base!H42</f>
        <v>0</v>
      </c>
      <c r="U42" s="549">
        <f>+I42-ERN_base!I42</f>
        <v>0</v>
      </c>
      <c r="V42" s="549">
        <f>+J42-ERN_base!J42</f>
        <v>0</v>
      </c>
      <c r="W42" s="549">
        <f>+K42-ERN_base!K42</f>
        <v>0</v>
      </c>
      <c r="X42" s="550">
        <f>+L42-ERN_base!L42</f>
        <v>0</v>
      </c>
    </row>
    <row r="43" spans="1:24" ht="15" thickBot="1" x14ac:dyDescent="0.35">
      <c r="A43" s="213" t="s">
        <v>436</v>
      </c>
      <c r="B43" s="107" t="str">
        <f>+ERN_base!B43</f>
        <v>Primes payées au titre des traités de réassurance détenus (3) (5)</v>
      </c>
      <c r="C43" s="599"/>
      <c r="D43" s="600"/>
      <c r="E43" s="600"/>
      <c r="F43" s="600"/>
      <c r="G43" s="600"/>
      <c r="H43" s="599"/>
      <c r="I43" s="600"/>
      <c r="J43" s="600"/>
      <c r="K43" s="600"/>
      <c r="L43" s="601"/>
      <c r="N43" s="401" t="str">
        <f>+ERN_base!B43</f>
        <v>Primes payées au titre des traités de réassurance détenus (3) (5)</v>
      </c>
      <c r="O43" s="599">
        <f>+C43-ERN_base!C43</f>
        <v>0</v>
      </c>
      <c r="P43" s="600">
        <f>+D43-ERN_base!D43</f>
        <v>0</v>
      </c>
      <c r="Q43" s="600">
        <f>+E43-ERN_base!E43</f>
        <v>0</v>
      </c>
      <c r="R43" s="600">
        <f>+F43-ERN_base!F43</f>
        <v>0</v>
      </c>
      <c r="S43" s="600">
        <f>+G43-ERN_base!G43</f>
        <v>0</v>
      </c>
      <c r="T43" s="599">
        <f>+H43-ERN_base!H43</f>
        <v>0</v>
      </c>
      <c r="U43" s="600">
        <f>+I43-ERN_base!I43</f>
        <v>0</v>
      </c>
      <c r="V43" s="600">
        <f>+J43-ERN_base!J43</f>
        <v>0</v>
      </c>
      <c r="W43" s="600">
        <f>+K43-ERN_base!K43</f>
        <v>0</v>
      </c>
      <c r="X43" s="601">
        <f>+L43-ERN_base!L43</f>
        <v>0</v>
      </c>
    </row>
    <row r="44" spans="1:24" ht="27" customHeight="1" x14ac:dyDescent="0.3">
      <c r="A44" s="109"/>
      <c r="B44" s="143" t="str">
        <f>+ERN_base!B44</f>
        <v>Charges afférentes aux activités d'assurance nettes des charges nettes afférentes aux traités de réassurance détenus :</v>
      </c>
      <c r="C44" s="765"/>
      <c r="D44" s="765"/>
      <c r="E44" s="765"/>
      <c r="F44" s="765"/>
      <c r="G44" s="765"/>
      <c r="H44" s="765"/>
      <c r="I44" s="765"/>
      <c r="J44" s="765"/>
      <c r="K44" s="765"/>
      <c r="L44" s="766"/>
      <c r="N44" s="399" t="str">
        <f>+ERN_base!B44</f>
        <v>Charges afférentes aux activités d'assurance nettes des charges nettes afférentes aux traités de réassurance détenus :</v>
      </c>
      <c r="O44" s="765"/>
      <c r="P44" s="765"/>
      <c r="Q44" s="765"/>
      <c r="R44" s="765"/>
      <c r="S44" s="765"/>
      <c r="T44" s="765"/>
      <c r="U44" s="765"/>
      <c r="V44" s="765"/>
      <c r="W44" s="765"/>
      <c r="X44" s="766"/>
    </row>
    <row r="45" spans="1:24" x14ac:dyDescent="0.3">
      <c r="A45" s="213" t="s">
        <v>441</v>
      </c>
      <c r="B45" s="102" t="str">
        <f>+ERN_base!B45</f>
        <v>Sinistres et prestations nets (1) (3) (5)</v>
      </c>
      <c r="C45" s="548"/>
      <c r="D45" s="549"/>
      <c r="E45" s="549"/>
      <c r="F45" s="549"/>
      <c r="G45" s="549"/>
      <c r="H45" s="548"/>
      <c r="I45" s="549"/>
      <c r="J45" s="549"/>
      <c r="K45" s="549"/>
      <c r="L45" s="550"/>
      <c r="N45" s="402" t="str">
        <f>+ERN_base!B45</f>
        <v>Sinistres et prestations nets (1) (3) (5)</v>
      </c>
      <c r="O45" s="548">
        <f>+C45-ERN_base!C45</f>
        <v>0</v>
      </c>
      <c r="P45" s="549">
        <f>+D45-ERN_base!D45</f>
        <v>0</v>
      </c>
      <c r="Q45" s="549">
        <f>+E45-ERN_base!E45</f>
        <v>0</v>
      </c>
      <c r="R45" s="549">
        <f>+F45-ERN_base!F45</f>
        <v>0</v>
      </c>
      <c r="S45" s="549">
        <f>+G45-ERN_base!G45</f>
        <v>0</v>
      </c>
      <c r="T45" s="548">
        <f>+H45-ERN_base!H45</f>
        <v>0</v>
      </c>
      <c r="U45" s="549">
        <f>+I45-ERN_base!I45</f>
        <v>0</v>
      </c>
      <c r="V45" s="549">
        <f>+J45-ERN_base!J45</f>
        <v>0</v>
      </c>
      <c r="W45" s="549">
        <f>+K45-ERN_base!K45</f>
        <v>0</v>
      </c>
      <c r="X45" s="550">
        <f>+L45-ERN_base!L45</f>
        <v>0</v>
      </c>
    </row>
    <row r="46" spans="1:24" x14ac:dyDescent="0.3">
      <c r="A46" s="213" t="s">
        <v>444</v>
      </c>
      <c r="B46" s="102" t="str">
        <f>+ERN_base!B46</f>
        <v>Commissions nettes (1) (3) (5)</v>
      </c>
      <c r="C46" s="551"/>
      <c r="D46" s="552"/>
      <c r="E46" s="552"/>
      <c r="F46" s="552"/>
      <c r="G46" s="552"/>
      <c r="H46" s="551"/>
      <c r="I46" s="552"/>
      <c r="J46" s="552"/>
      <c r="K46" s="552"/>
      <c r="L46" s="553"/>
      <c r="N46" s="402" t="str">
        <f>+ERN_base!B46</f>
        <v>Commissions nettes (1) (3) (5)</v>
      </c>
      <c r="O46" s="551">
        <f>+C46-ERN_base!C46</f>
        <v>0</v>
      </c>
      <c r="P46" s="552">
        <f>+D46-ERN_base!D46</f>
        <v>0</v>
      </c>
      <c r="Q46" s="552">
        <f>+E46-ERN_base!E46</f>
        <v>0</v>
      </c>
      <c r="R46" s="552">
        <f>+F46-ERN_base!F46</f>
        <v>0</v>
      </c>
      <c r="S46" s="552">
        <f>+G46-ERN_base!G46</f>
        <v>0</v>
      </c>
      <c r="T46" s="551">
        <f>+H46-ERN_base!H46</f>
        <v>0</v>
      </c>
      <c r="U46" s="552">
        <f>+I46-ERN_base!I46</f>
        <v>0</v>
      </c>
      <c r="V46" s="552">
        <f>+J46-ERN_base!J46</f>
        <v>0</v>
      </c>
      <c r="W46" s="552">
        <f>+K46-ERN_base!K46</f>
        <v>0</v>
      </c>
      <c r="X46" s="553">
        <f>+L46-ERN_base!L46</f>
        <v>0</v>
      </c>
    </row>
    <row r="47" spans="1:24" ht="27" customHeight="1" thickBot="1" x14ac:dyDescent="0.35">
      <c r="A47" s="213" t="s">
        <v>447</v>
      </c>
      <c r="B47" s="102" t="str">
        <f>+ERN_base!B47</f>
        <v>Montants nets attribués aux flux de trésorerie liés aux frais d'acquisition et amortissement des flux de trésorerie liés aux frais d'acquisition (1) (3) (5)</v>
      </c>
      <c r="C47" s="593"/>
      <c r="D47" s="594"/>
      <c r="E47" s="594"/>
      <c r="F47" s="594"/>
      <c r="G47" s="594"/>
      <c r="H47" s="593"/>
      <c r="I47" s="594"/>
      <c r="J47" s="594"/>
      <c r="K47" s="594"/>
      <c r="L47" s="595"/>
      <c r="N47" s="402" t="str">
        <f>+ERN_base!B47</f>
        <v>Montants nets attribués aux flux de trésorerie liés aux frais d'acquisition et amortissement des flux de trésorerie liés aux frais d'acquisition (1) (3) (5)</v>
      </c>
      <c r="O47" s="593">
        <f>+C47-ERN_base!C47</f>
        <v>0</v>
      </c>
      <c r="P47" s="594">
        <f>+D47-ERN_base!D47</f>
        <v>0</v>
      </c>
      <c r="Q47" s="594">
        <f>+E47-ERN_base!E47</f>
        <v>0</v>
      </c>
      <c r="R47" s="594">
        <f>+F47-ERN_base!F47</f>
        <v>0</v>
      </c>
      <c r="S47" s="594">
        <f>+G47-ERN_base!G47</f>
        <v>0</v>
      </c>
      <c r="T47" s="593">
        <f>+H47-ERN_base!H47</f>
        <v>0</v>
      </c>
      <c r="U47" s="594">
        <f>+I47-ERN_base!I47</f>
        <v>0</v>
      </c>
      <c r="V47" s="594">
        <f>+J47-ERN_base!J47</f>
        <v>0</v>
      </c>
      <c r="W47" s="594">
        <f>+K47-ERN_base!K47</f>
        <v>0</v>
      </c>
      <c r="X47" s="595">
        <f>+L47-ERN_base!L47</f>
        <v>0</v>
      </c>
    </row>
    <row r="48" spans="1:24" x14ac:dyDescent="0.3">
      <c r="A48" s="109"/>
      <c r="B48" s="143" t="str">
        <f>+ERN_base!B48</f>
        <v>Résultats des activités d'assurance :</v>
      </c>
      <c r="C48" s="765"/>
      <c r="D48" s="765"/>
      <c r="E48" s="765"/>
      <c r="F48" s="765"/>
      <c r="G48" s="765"/>
      <c r="H48" s="765"/>
      <c r="I48" s="765"/>
      <c r="J48" s="765"/>
      <c r="K48" s="765"/>
      <c r="L48" s="766"/>
      <c r="N48" s="399" t="str">
        <f>+ERN_base!B48</f>
        <v>Résultats des activités d'assurance :</v>
      </c>
      <c r="O48" s="765"/>
      <c r="P48" s="765"/>
      <c r="Q48" s="765"/>
      <c r="R48" s="765"/>
      <c r="S48" s="765"/>
      <c r="T48" s="765"/>
      <c r="U48" s="765"/>
      <c r="V48" s="765"/>
      <c r="W48" s="765"/>
      <c r="X48" s="766"/>
    </row>
    <row r="49" spans="1:24" ht="24" x14ac:dyDescent="0.3">
      <c r="A49" s="213" t="s">
        <v>452</v>
      </c>
      <c r="B49" s="680" t="str">
        <f>+ERN_base!B49</f>
        <v>Marge sur services contractuels nette comptabilisée pour les services fournis (2) (3)</v>
      </c>
      <c r="C49" s="548"/>
      <c r="D49" s="549"/>
      <c r="E49" s="549"/>
      <c r="F49" s="549"/>
      <c r="G49" s="549"/>
      <c r="H49" s="548"/>
      <c r="I49" s="549"/>
      <c r="J49" s="549"/>
      <c r="K49" s="549"/>
      <c r="L49" s="550"/>
      <c r="N49" s="403" t="str">
        <f>+ERN_base!B49</f>
        <v>Marge sur services contractuels nette comptabilisée pour les services fournis (2) (3)</v>
      </c>
      <c r="O49" s="548">
        <f>+C49-ERN_base!C49</f>
        <v>0</v>
      </c>
      <c r="P49" s="549">
        <f>+D49-ERN_base!D49</f>
        <v>0</v>
      </c>
      <c r="Q49" s="549">
        <f>+E49-ERN_base!E49</f>
        <v>0</v>
      </c>
      <c r="R49" s="549">
        <f>+F49-ERN_base!F49</f>
        <v>0</v>
      </c>
      <c r="S49" s="549">
        <f>+G49-ERN_base!G49</f>
        <v>0</v>
      </c>
      <c r="T49" s="548">
        <f>+H49-ERN_base!H49</f>
        <v>0</v>
      </c>
      <c r="U49" s="549">
        <f>+I49-ERN_base!I49</f>
        <v>0</v>
      </c>
      <c r="V49" s="549">
        <f>+J49-ERN_base!J49</f>
        <v>0</v>
      </c>
      <c r="W49" s="549">
        <f>+K49-ERN_base!K49</f>
        <v>0</v>
      </c>
      <c r="X49" s="550">
        <f>+L49-ERN_base!L49</f>
        <v>0</v>
      </c>
    </row>
    <row r="50" spans="1:24" ht="15" thickBot="1" x14ac:dyDescent="0.35">
      <c r="A50" s="213" t="s">
        <v>455</v>
      </c>
      <c r="B50" s="102" t="str">
        <f>+ERN_base!B50</f>
        <v>Variation nette de l'ajustement au titre du risque non financier expiré (2) (3)</v>
      </c>
      <c r="C50" s="551"/>
      <c r="D50" s="552"/>
      <c r="E50" s="552"/>
      <c r="F50" s="552"/>
      <c r="G50" s="552"/>
      <c r="H50" s="551"/>
      <c r="I50" s="552"/>
      <c r="J50" s="552"/>
      <c r="K50" s="552"/>
      <c r="L50" s="553"/>
      <c r="N50" s="402" t="str">
        <f>+ERN_base!B50</f>
        <v>Variation nette de l'ajustement au titre du risque non financier expiré (2) (3)</v>
      </c>
      <c r="O50" s="551">
        <f>+C50-ERN_base!C50</f>
        <v>0</v>
      </c>
      <c r="P50" s="552">
        <f>+D50-ERN_base!D50</f>
        <v>0</v>
      </c>
      <c r="Q50" s="552">
        <f>+E50-ERN_base!E50</f>
        <v>0</v>
      </c>
      <c r="R50" s="552">
        <f>+F50-ERN_base!F50</f>
        <v>0</v>
      </c>
      <c r="S50" s="552">
        <f>+G50-ERN_base!G50</f>
        <v>0</v>
      </c>
      <c r="T50" s="551">
        <f>+H50-ERN_base!H50</f>
        <v>0</v>
      </c>
      <c r="U50" s="552">
        <f>+I50-ERN_base!I50</f>
        <v>0</v>
      </c>
      <c r="V50" s="552">
        <f>+J50-ERN_base!J50</f>
        <v>0</v>
      </c>
      <c r="W50" s="552">
        <f>+K50-ERN_base!K50</f>
        <v>0</v>
      </c>
      <c r="X50" s="553">
        <f>+L50-ERN_base!L50</f>
        <v>0</v>
      </c>
    </row>
    <row r="51" spans="1:24" x14ac:dyDescent="0.3">
      <c r="A51" s="109"/>
      <c r="B51" s="685" t="str">
        <f>+ERN_base!B51</f>
        <v>Total des autres éléments du résultat étendu (perte) :</v>
      </c>
      <c r="C51" s="765"/>
      <c r="D51" s="765"/>
      <c r="E51" s="765"/>
      <c r="F51" s="765"/>
      <c r="G51" s="765"/>
      <c r="H51" s="765"/>
      <c r="I51" s="765"/>
      <c r="J51" s="765"/>
      <c r="K51" s="765"/>
      <c r="L51" s="766"/>
      <c r="N51" s="399" t="str">
        <f>+ERN_base!B51</f>
        <v>Total des autres éléments du résultat étendu (perte) :</v>
      </c>
      <c r="O51" s="765"/>
      <c r="P51" s="765"/>
      <c r="Q51" s="765"/>
      <c r="R51" s="765"/>
      <c r="S51" s="765"/>
      <c r="T51" s="765"/>
      <c r="U51" s="765"/>
      <c r="V51" s="765"/>
      <c r="W51" s="765"/>
      <c r="X51" s="766"/>
    </row>
    <row r="52" spans="1:24" x14ac:dyDescent="0.3">
      <c r="A52" s="213" t="s">
        <v>460</v>
      </c>
      <c r="B52" s="680" t="str">
        <f>+ERN_base!B52</f>
        <v>Réévaluations des régimes de retraite à prestations définies (3)</v>
      </c>
      <c r="C52" s="548"/>
      <c r="D52" s="549"/>
      <c r="E52" s="549"/>
      <c r="F52" s="549"/>
      <c r="G52" s="549"/>
      <c r="H52" s="548"/>
      <c r="I52" s="549"/>
      <c r="J52" s="549"/>
      <c r="K52" s="549"/>
      <c r="L52" s="550"/>
      <c r="N52" s="403" t="str">
        <f>+ERN_base!B52</f>
        <v>Réévaluations des régimes de retraite à prestations définies (3)</v>
      </c>
      <c r="O52" s="548">
        <f>+C52-ERN_base!C52</f>
        <v>0</v>
      </c>
      <c r="P52" s="549">
        <f>+D52-ERN_base!D52</f>
        <v>0</v>
      </c>
      <c r="Q52" s="549">
        <f>+E52-ERN_base!E52</f>
        <v>0</v>
      </c>
      <c r="R52" s="549">
        <f>+F52-ERN_base!F52</f>
        <v>0</v>
      </c>
      <c r="S52" s="549">
        <f>+G52-ERN_base!G52</f>
        <v>0</v>
      </c>
      <c r="T52" s="548">
        <f>+H52-ERN_base!H52</f>
        <v>0</v>
      </c>
      <c r="U52" s="549">
        <f>+I52-ERN_base!I52</f>
        <v>0</v>
      </c>
      <c r="V52" s="549">
        <f>+J52-ERN_base!J52</f>
        <v>0</v>
      </c>
      <c r="W52" s="549">
        <f>+K52-ERN_base!K52</f>
        <v>0</v>
      </c>
      <c r="X52" s="550">
        <f>+L52-ERN_base!L52</f>
        <v>0</v>
      </c>
    </row>
    <row r="53" spans="1:24" ht="24" x14ac:dyDescent="0.3">
      <c r="A53" s="213" t="s">
        <v>463</v>
      </c>
      <c r="B53" s="102" t="str">
        <f>+ERN_base!B53</f>
        <v>Produits financiers ou charges financières d'assurance tirés des contrats d'assurance (3)</v>
      </c>
      <c r="C53" s="551"/>
      <c r="D53" s="552"/>
      <c r="E53" s="552"/>
      <c r="F53" s="552"/>
      <c r="G53" s="552"/>
      <c r="H53" s="551"/>
      <c r="I53" s="552"/>
      <c r="J53" s="552"/>
      <c r="K53" s="552"/>
      <c r="L53" s="553"/>
      <c r="N53" s="402" t="str">
        <f>+ERN_base!B53</f>
        <v>Produits financiers ou charges financières d'assurance tirés des contrats d'assurance (3)</v>
      </c>
      <c r="O53" s="551">
        <f>+C53-ERN_base!C53</f>
        <v>0</v>
      </c>
      <c r="P53" s="552">
        <f>+D53-ERN_base!D53</f>
        <v>0</v>
      </c>
      <c r="Q53" s="552">
        <f>+E53-ERN_base!E53</f>
        <v>0</v>
      </c>
      <c r="R53" s="552">
        <f>+F53-ERN_base!F53</f>
        <v>0</v>
      </c>
      <c r="S53" s="552">
        <f>+G53-ERN_base!G53</f>
        <v>0</v>
      </c>
      <c r="T53" s="551">
        <f>+H53-ERN_base!H53</f>
        <v>0</v>
      </c>
      <c r="U53" s="552">
        <f>+I53-ERN_base!I53</f>
        <v>0</v>
      </c>
      <c r="V53" s="552">
        <f>+J53-ERN_base!J53</f>
        <v>0</v>
      </c>
      <c r="W53" s="552">
        <f>+K53-ERN_base!K53</f>
        <v>0</v>
      </c>
      <c r="X53" s="553">
        <f>+L53-ERN_base!L53</f>
        <v>0</v>
      </c>
    </row>
    <row r="54" spans="1:24" ht="24.6" thickBot="1" x14ac:dyDescent="0.35">
      <c r="A54" s="213" t="s">
        <v>466</v>
      </c>
      <c r="B54" s="104" t="str">
        <f>+ERN_base!B54</f>
        <v>Produits financiers ou charges financières d'assurance tirés des traités de réassurance détenus (3)</v>
      </c>
      <c r="C54" s="593"/>
      <c r="D54" s="594"/>
      <c r="E54" s="594"/>
      <c r="F54" s="594"/>
      <c r="G54" s="594"/>
      <c r="H54" s="593"/>
      <c r="I54" s="594"/>
      <c r="J54" s="594"/>
      <c r="K54" s="594"/>
      <c r="L54" s="595"/>
      <c r="N54" s="404" t="str">
        <f>+ERN_base!B54</f>
        <v>Produits financiers ou charges financières d'assurance tirés des traités de réassurance détenus (3)</v>
      </c>
      <c r="O54" s="593">
        <f>+C54-ERN_base!C54</f>
        <v>0</v>
      </c>
      <c r="P54" s="594">
        <f>+D54-ERN_base!D54</f>
        <v>0</v>
      </c>
      <c r="Q54" s="594">
        <f>+E54-ERN_base!E54</f>
        <v>0</v>
      </c>
      <c r="R54" s="594">
        <f>+F54-ERN_base!F54</f>
        <v>0</v>
      </c>
      <c r="S54" s="594">
        <f>+G54-ERN_base!G54</f>
        <v>0</v>
      </c>
      <c r="T54" s="593">
        <f>+H54-ERN_base!H54</f>
        <v>0</v>
      </c>
      <c r="U54" s="594">
        <f>+I54-ERN_base!I54</f>
        <v>0</v>
      </c>
      <c r="V54" s="594">
        <f>+J54-ERN_base!J54</f>
        <v>0</v>
      </c>
      <c r="W54" s="594">
        <f>+K54-ERN_base!K54</f>
        <v>0</v>
      </c>
      <c r="X54" s="595">
        <f>+L54-ERN_base!L54</f>
        <v>0</v>
      </c>
    </row>
    <row r="55" spans="1:24" ht="40.799999999999997" thickBot="1" x14ac:dyDescent="0.35">
      <c r="A55" s="141"/>
      <c r="B55" s="688" t="str">
        <f>+ERN_base!B55</f>
        <v>Variation nette liée aux gains et pertes d'expérience pour les services fournis au cours de la période ou pour les services passés fournis au cours des périodes antérieures</v>
      </c>
      <c r="C55" s="765"/>
      <c r="D55" s="765"/>
      <c r="E55" s="765"/>
      <c r="F55" s="765"/>
      <c r="G55" s="765"/>
      <c r="H55" s="765"/>
      <c r="I55" s="765"/>
      <c r="J55" s="765"/>
      <c r="K55" s="765"/>
      <c r="L55" s="766"/>
      <c r="N55" s="405" t="str">
        <f>+ERN_base!B55</f>
        <v>Variation nette liée aux gains et pertes d'expérience pour les services fournis au cours de la période ou pour les services passés fournis au cours des périodes antérieures</v>
      </c>
      <c r="O55" s="765"/>
      <c r="P55" s="765"/>
      <c r="Q55" s="765"/>
      <c r="R55" s="765"/>
      <c r="S55" s="765"/>
      <c r="T55" s="765"/>
      <c r="U55" s="765"/>
      <c r="V55" s="765"/>
      <c r="W55" s="765"/>
      <c r="X55" s="766"/>
    </row>
    <row r="56" spans="1:24" x14ac:dyDescent="0.3">
      <c r="A56" s="213" t="s">
        <v>471</v>
      </c>
      <c r="B56" s="142" t="str">
        <f>+ERN_base!B56</f>
        <v>Variation nette liée à l'expérience (2) (3) (4) :</v>
      </c>
      <c r="C56" s="587"/>
      <c r="D56" s="588"/>
      <c r="E56" s="588"/>
      <c r="F56" s="588"/>
      <c r="G56" s="588"/>
      <c r="H56" s="587"/>
      <c r="I56" s="588"/>
      <c r="J56" s="588"/>
      <c r="K56" s="588"/>
      <c r="L56" s="589"/>
      <c r="N56" s="406" t="str">
        <f>+ERN_base!B56</f>
        <v>Variation nette liée à l'expérience (2) (3) (4) :</v>
      </c>
      <c r="O56" s="587">
        <f>+C56-ERN_base!C56</f>
        <v>0</v>
      </c>
      <c r="P56" s="588">
        <f>+D56-ERN_base!D56</f>
        <v>0</v>
      </c>
      <c r="Q56" s="588">
        <f>+E56-ERN_base!E56</f>
        <v>0</v>
      </c>
      <c r="R56" s="588">
        <f>+F56-ERN_base!F56</f>
        <v>0</v>
      </c>
      <c r="S56" s="588">
        <f>+G56-ERN_base!G56</f>
        <v>0</v>
      </c>
      <c r="T56" s="587">
        <f>+H56-ERN_base!H56</f>
        <v>0</v>
      </c>
      <c r="U56" s="588">
        <f>+I56-ERN_base!I56</f>
        <v>0</v>
      </c>
      <c r="V56" s="588">
        <f>+J56-ERN_base!J56</f>
        <v>0</v>
      </c>
      <c r="W56" s="588">
        <f>+K56-ERN_base!K56</f>
        <v>0</v>
      </c>
      <c r="X56" s="589">
        <f>+L56-ERN_base!L56</f>
        <v>0</v>
      </c>
    </row>
    <row r="57" spans="1:24" x14ac:dyDescent="0.3">
      <c r="A57" s="213" t="s">
        <v>474</v>
      </c>
      <c r="B57" s="158" t="str">
        <f>+ERN_base!B57</f>
        <v>Attribuable aux hypothèses de mortalité (2) (4)</v>
      </c>
      <c r="C57" s="587"/>
      <c r="D57" s="588"/>
      <c r="E57" s="588"/>
      <c r="F57" s="588"/>
      <c r="G57" s="588"/>
      <c r="H57" s="587"/>
      <c r="I57" s="588"/>
      <c r="J57" s="588"/>
      <c r="K57" s="588"/>
      <c r="L57" s="589"/>
      <c r="N57" s="407" t="str">
        <f>+ERN_base!B57</f>
        <v>Attribuable aux hypothèses de mortalité (2) (4)</v>
      </c>
      <c r="O57" s="587">
        <f>+C57-ERN_base!C57</f>
        <v>0</v>
      </c>
      <c r="P57" s="588">
        <f>+D57-ERN_base!D57</f>
        <v>0</v>
      </c>
      <c r="Q57" s="588">
        <f>+E57-ERN_base!E57</f>
        <v>0</v>
      </c>
      <c r="R57" s="588">
        <f>+F57-ERN_base!F57</f>
        <v>0</v>
      </c>
      <c r="S57" s="588">
        <f>+G57-ERN_base!G57</f>
        <v>0</v>
      </c>
      <c r="T57" s="587">
        <f>+H57-ERN_base!H57</f>
        <v>0</v>
      </c>
      <c r="U57" s="588">
        <f>+I57-ERN_base!I57</f>
        <v>0</v>
      </c>
      <c r="V57" s="588">
        <f>+J57-ERN_base!J57</f>
        <v>0</v>
      </c>
      <c r="W57" s="588">
        <f>+K57-ERN_base!K57</f>
        <v>0</v>
      </c>
      <c r="X57" s="589">
        <f>+L57-ERN_base!L57</f>
        <v>0</v>
      </c>
    </row>
    <row r="58" spans="1:24" x14ac:dyDescent="0.3">
      <c r="A58" s="213" t="s">
        <v>477</v>
      </c>
      <c r="B58" s="158" t="str">
        <f>+ERN_base!B58</f>
        <v>Attribuable aux hypothèses de morbidité (2) (4)</v>
      </c>
      <c r="C58" s="587"/>
      <c r="D58" s="588"/>
      <c r="E58" s="588"/>
      <c r="F58" s="588"/>
      <c r="G58" s="588"/>
      <c r="H58" s="587"/>
      <c r="I58" s="588"/>
      <c r="J58" s="588"/>
      <c r="K58" s="588"/>
      <c r="L58" s="589"/>
      <c r="N58" s="407" t="str">
        <f>+ERN_base!B58</f>
        <v>Attribuable aux hypothèses de morbidité (2) (4)</v>
      </c>
      <c r="O58" s="587">
        <f>+C58-ERN_base!C58</f>
        <v>0</v>
      </c>
      <c r="P58" s="588">
        <f>+D58-ERN_base!D58</f>
        <v>0</v>
      </c>
      <c r="Q58" s="588">
        <f>+E58-ERN_base!E58</f>
        <v>0</v>
      </c>
      <c r="R58" s="588">
        <f>+F58-ERN_base!F58</f>
        <v>0</v>
      </c>
      <c r="S58" s="588">
        <f>+G58-ERN_base!G58</f>
        <v>0</v>
      </c>
      <c r="T58" s="587">
        <f>+H58-ERN_base!H58</f>
        <v>0</v>
      </c>
      <c r="U58" s="588">
        <f>+I58-ERN_base!I58</f>
        <v>0</v>
      </c>
      <c r="V58" s="588">
        <f>+J58-ERN_base!J58</f>
        <v>0</v>
      </c>
      <c r="W58" s="588">
        <f>+K58-ERN_base!K58</f>
        <v>0</v>
      </c>
      <c r="X58" s="589">
        <f>+L58-ERN_base!L58</f>
        <v>0</v>
      </c>
    </row>
    <row r="59" spans="1:24" x14ac:dyDescent="0.3">
      <c r="A59" s="213" t="s">
        <v>480</v>
      </c>
      <c r="B59" s="158" t="str">
        <f>+ERN_base!B59</f>
        <v>Attribuable aux hypothèses de déchéance (2) (4)</v>
      </c>
      <c r="C59" s="587"/>
      <c r="D59" s="588"/>
      <c r="E59" s="588"/>
      <c r="F59" s="588"/>
      <c r="G59" s="588"/>
      <c r="H59" s="587"/>
      <c r="I59" s="588"/>
      <c r="J59" s="588"/>
      <c r="K59" s="588"/>
      <c r="L59" s="589"/>
      <c r="N59" s="407" t="str">
        <f>+ERN_base!B59</f>
        <v>Attribuable aux hypothèses de déchéance (2) (4)</v>
      </c>
      <c r="O59" s="587">
        <f>+C59-ERN_base!C59</f>
        <v>0</v>
      </c>
      <c r="P59" s="588">
        <f>+D59-ERN_base!D59</f>
        <v>0</v>
      </c>
      <c r="Q59" s="588">
        <f>+E59-ERN_base!E59</f>
        <v>0</v>
      </c>
      <c r="R59" s="588">
        <f>+F59-ERN_base!F59</f>
        <v>0</v>
      </c>
      <c r="S59" s="588">
        <f>+G59-ERN_base!G59</f>
        <v>0</v>
      </c>
      <c r="T59" s="587">
        <f>+H59-ERN_base!H59</f>
        <v>0</v>
      </c>
      <c r="U59" s="588">
        <f>+I59-ERN_base!I59</f>
        <v>0</v>
      </c>
      <c r="V59" s="588">
        <f>+J59-ERN_base!J59</f>
        <v>0</v>
      </c>
      <c r="W59" s="588">
        <f>+K59-ERN_base!K59</f>
        <v>0</v>
      </c>
      <c r="X59" s="589">
        <f>+L59-ERN_base!L59</f>
        <v>0</v>
      </c>
    </row>
    <row r="60" spans="1:24" x14ac:dyDescent="0.3">
      <c r="A60" s="213" t="s">
        <v>483</v>
      </c>
      <c r="B60" s="158" t="str">
        <f>+ERN_base!B60</f>
        <v>Attribuable aux hypothèses de frais directement attribuables (2) (4)</v>
      </c>
      <c r="C60" s="587"/>
      <c r="D60" s="588"/>
      <c r="E60" s="588"/>
      <c r="F60" s="588"/>
      <c r="G60" s="588"/>
      <c r="H60" s="587"/>
      <c r="I60" s="588"/>
      <c r="J60" s="588"/>
      <c r="K60" s="588"/>
      <c r="L60" s="589"/>
      <c r="N60" s="407" t="str">
        <f>+ERN_base!B60</f>
        <v>Attribuable aux hypothèses de frais directement attribuables (2) (4)</v>
      </c>
      <c r="O60" s="587">
        <f>+C60-ERN_base!C60</f>
        <v>0</v>
      </c>
      <c r="P60" s="588">
        <f>+D60-ERN_base!D60</f>
        <v>0</v>
      </c>
      <c r="Q60" s="588">
        <f>+E60-ERN_base!E60</f>
        <v>0</v>
      </c>
      <c r="R60" s="588">
        <f>+F60-ERN_base!F60</f>
        <v>0</v>
      </c>
      <c r="S60" s="588">
        <f>+G60-ERN_base!G60</f>
        <v>0</v>
      </c>
      <c r="T60" s="587">
        <f>+H60-ERN_base!H60</f>
        <v>0</v>
      </c>
      <c r="U60" s="588">
        <f>+I60-ERN_base!I60</f>
        <v>0</v>
      </c>
      <c r="V60" s="588">
        <f>+J60-ERN_base!J60</f>
        <v>0</v>
      </c>
      <c r="W60" s="588">
        <f>+K60-ERN_base!K60</f>
        <v>0</v>
      </c>
      <c r="X60" s="589">
        <f>+L60-ERN_base!L60</f>
        <v>0</v>
      </c>
    </row>
    <row r="61" spans="1:24" x14ac:dyDescent="0.3">
      <c r="A61" s="213" t="s">
        <v>486</v>
      </c>
      <c r="B61" s="158" t="str">
        <f>+ERN_base!B61</f>
        <v>Attribuable aux hypothèses économiques (2) (4)</v>
      </c>
      <c r="C61" s="587"/>
      <c r="D61" s="588"/>
      <c r="E61" s="588"/>
      <c r="F61" s="588"/>
      <c r="G61" s="588"/>
      <c r="H61" s="587"/>
      <c r="I61" s="588"/>
      <c r="J61" s="588"/>
      <c r="K61" s="588"/>
      <c r="L61" s="589"/>
      <c r="N61" s="407" t="str">
        <f>+ERN_base!B61</f>
        <v>Attribuable aux hypothèses économiques (2) (4)</v>
      </c>
      <c r="O61" s="587">
        <f>+C61-ERN_base!C61</f>
        <v>0</v>
      </c>
      <c r="P61" s="588">
        <f>+D61-ERN_base!D61</f>
        <v>0</v>
      </c>
      <c r="Q61" s="588">
        <f>+E61-ERN_base!E61</f>
        <v>0</v>
      </c>
      <c r="R61" s="588">
        <f>+F61-ERN_base!F61</f>
        <v>0</v>
      </c>
      <c r="S61" s="588">
        <f>+G61-ERN_base!G61</f>
        <v>0</v>
      </c>
      <c r="T61" s="587">
        <f>+H61-ERN_base!H61</f>
        <v>0</v>
      </c>
      <c r="U61" s="588">
        <f>+I61-ERN_base!I61</f>
        <v>0</v>
      </c>
      <c r="V61" s="588">
        <f>+J61-ERN_base!J61</f>
        <v>0</v>
      </c>
      <c r="W61" s="588">
        <f>+K61-ERN_base!K61</f>
        <v>0</v>
      </c>
      <c r="X61" s="589">
        <f>+L61-ERN_base!L61</f>
        <v>0</v>
      </c>
    </row>
    <row r="62" spans="1:24" x14ac:dyDescent="0.3">
      <c r="A62" s="109" t="s">
        <v>489</v>
      </c>
      <c r="B62" s="158" t="str">
        <f>+ERN_base!B62</f>
        <v>Attribuable aux autres hypothèses (2) (4)</v>
      </c>
      <c r="C62" s="602"/>
      <c r="D62" s="603"/>
      <c r="E62" s="603"/>
      <c r="F62" s="603"/>
      <c r="G62" s="603"/>
      <c r="H62" s="602"/>
      <c r="I62" s="603"/>
      <c r="J62" s="603"/>
      <c r="K62" s="603"/>
      <c r="L62" s="604"/>
      <c r="N62" s="407" t="str">
        <f>+ERN_base!B62</f>
        <v>Attribuable aux autres hypothèses (2) (4)</v>
      </c>
      <c r="O62" s="602">
        <f>+C62-ERN_base!C62</f>
        <v>0</v>
      </c>
      <c r="P62" s="603">
        <f>+D62-ERN_base!D62</f>
        <v>0</v>
      </c>
      <c r="Q62" s="603">
        <f>+E62-ERN_base!E62</f>
        <v>0</v>
      </c>
      <c r="R62" s="603">
        <f>+F62-ERN_base!F62</f>
        <v>0</v>
      </c>
      <c r="S62" s="603">
        <f>+G62-ERN_base!G62</f>
        <v>0</v>
      </c>
      <c r="T62" s="602">
        <f>+H62-ERN_base!H62</f>
        <v>0</v>
      </c>
      <c r="U62" s="603">
        <f>+I62-ERN_base!I62</f>
        <v>0</v>
      </c>
      <c r="V62" s="603">
        <f>+J62-ERN_base!J62</f>
        <v>0</v>
      </c>
      <c r="W62" s="603">
        <f>+K62-ERN_base!K62</f>
        <v>0</v>
      </c>
      <c r="X62" s="604">
        <f>+L62-ERN_base!L62</f>
        <v>0</v>
      </c>
    </row>
    <row r="63" spans="1:24" ht="24.6" x14ac:dyDescent="0.3">
      <c r="A63" s="109"/>
      <c r="B63" s="686" t="str">
        <f>+ERN_base!B63</f>
        <v>Variation nette des estimations pour les services futurs pas encore fournis :</v>
      </c>
      <c r="C63" s="530"/>
      <c r="D63" s="530"/>
      <c r="E63" s="530"/>
      <c r="F63" s="530"/>
      <c r="G63" s="530"/>
      <c r="H63" s="530"/>
      <c r="I63" s="530"/>
      <c r="J63" s="530"/>
      <c r="K63" s="530"/>
      <c r="L63" s="531"/>
      <c r="N63" s="408" t="str">
        <f>+ERN_base!B63</f>
        <v>Variation nette des estimations pour les services futurs pas encore fournis :</v>
      </c>
      <c r="O63" s="530"/>
      <c r="P63" s="530"/>
      <c r="Q63" s="530"/>
      <c r="R63" s="530"/>
      <c r="S63" s="530"/>
      <c r="T63" s="530"/>
      <c r="U63" s="530"/>
      <c r="V63" s="530"/>
      <c r="W63" s="530"/>
      <c r="X63" s="531"/>
    </row>
    <row r="64" spans="1:24" ht="26.4" customHeight="1" x14ac:dyDescent="0.3">
      <c r="A64" s="213" t="s">
        <v>494</v>
      </c>
      <c r="B64" s="140" t="str">
        <f>+ERN_base!B64</f>
        <v>Variation nette des estimations (2) (3) (4) :</v>
      </c>
      <c r="C64" s="587"/>
      <c r="D64" s="588"/>
      <c r="E64" s="588"/>
      <c r="F64" s="588"/>
      <c r="G64" s="588"/>
      <c r="H64" s="587"/>
      <c r="I64" s="588"/>
      <c r="J64" s="588"/>
      <c r="K64" s="588"/>
      <c r="L64" s="589"/>
      <c r="N64" s="406" t="str">
        <f>+ERN_base!B64</f>
        <v>Variation nette des estimations (2) (3) (4) :</v>
      </c>
      <c r="O64" s="587">
        <f>+C64-ERN_base!C64</f>
        <v>0</v>
      </c>
      <c r="P64" s="588">
        <f>+D64-ERN_base!D64</f>
        <v>0</v>
      </c>
      <c r="Q64" s="588">
        <f>+E64-ERN_base!E64</f>
        <v>0</v>
      </c>
      <c r="R64" s="588">
        <f>+F64-ERN_base!F64</f>
        <v>0</v>
      </c>
      <c r="S64" s="588">
        <f>+G64-ERN_base!G64</f>
        <v>0</v>
      </c>
      <c r="T64" s="587">
        <f>+H64-ERN_base!H64</f>
        <v>0</v>
      </c>
      <c r="U64" s="588">
        <f>+I64-ERN_base!I64</f>
        <v>0</v>
      </c>
      <c r="V64" s="588">
        <f>+J64-ERN_base!J64</f>
        <v>0</v>
      </c>
      <c r="W64" s="588">
        <f>+K64-ERN_base!K64</f>
        <v>0</v>
      </c>
      <c r="X64" s="589">
        <f>+L64-ERN_base!L64</f>
        <v>0</v>
      </c>
    </row>
    <row r="65" spans="1:24" ht="14.4" customHeight="1" x14ac:dyDescent="0.3">
      <c r="A65" s="213" t="s">
        <v>497</v>
      </c>
      <c r="B65" s="158" t="str">
        <f>+ERN_base!B65</f>
        <v>Attribuable aux hypothèses de mortalité (2) (4)</v>
      </c>
      <c r="C65" s="587"/>
      <c r="D65" s="588"/>
      <c r="E65" s="588"/>
      <c r="F65" s="588"/>
      <c r="G65" s="588"/>
      <c r="H65" s="587"/>
      <c r="I65" s="588"/>
      <c r="J65" s="588"/>
      <c r="K65" s="588"/>
      <c r="L65" s="589"/>
      <c r="N65" s="407" t="str">
        <f>+ERN_base!B65</f>
        <v>Attribuable aux hypothèses de mortalité (2) (4)</v>
      </c>
      <c r="O65" s="587">
        <f>+C65-ERN_base!C65</f>
        <v>0</v>
      </c>
      <c r="P65" s="588">
        <f>+D65-ERN_base!D65</f>
        <v>0</v>
      </c>
      <c r="Q65" s="588">
        <f>+E65-ERN_base!E65</f>
        <v>0</v>
      </c>
      <c r="R65" s="588">
        <f>+F65-ERN_base!F65</f>
        <v>0</v>
      </c>
      <c r="S65" s="588">
        <f>+G65-ERN_base!G65</f>
        <v>0</v>
      </c>
      <c r="T65" s="587">
        <f>+H65-ERN_base!H65</f>
        <v>0</v>
      </c>
      <c r="U65" s="588">
        <f>+I65-ERN_base!I65</f>
        <v>0</v>
      </c>
      <c r="V65" s="588">
        <f>+J65-ERN_base!J65</f>
        <v>0</v>
      </c>
      <c r="W65" s="588">
        <f>+K65-ERN_base!K65</f>
        <v>0</v>
      </c>
      <c r="X65" s="589">
        <f>+L65-ERN_base!L65</f>
        <v>0</v>
      </c>
    </row>
    <row r="66" spans="1:24" ht="14.4" customHeight="1" x14ac:dyDescent="0.3">
      <c r="A66" s="213" t="s">
        <v>498</v>
      </c>
      <c r="B66" s="158" t="str">
        <f>+ERN_base!B66</f>
        <v>Attribuable aux hypothèses de morbidité (2) (4)</v>
      </c>
      <c r="C66" s="587"/>
      <c r="D66" s="588"/>
      <c r="E66" s="588"/>
      <c r="F66" s="588"/>
      <c r="G66" s="588"/>
      <c r="H66" s="587"/>
      <c r="I66" s="588"/>
      <c r="J66" s="588"/>
      <c r="K66" s="588"/>
      <c r="L66" s="589"/>
      <c r="N66" s="407" t="str">
        <f>+ERN_base!B66</f>
        <v>Attribuable aux hypothèses de morbidité (2) (4)</v>
      </c>
      <c r="O66" s="587">
        <f>+C66-ERN_base!C66</f>
        <v>0</v>
      </c>
      <c r="P66" s="588">
        <f>+D66-ERN_base!D66</f>
        <v>0</v>
      </c>
      <c r="Q66" s="588">
        <f>+E66-ERN_base!E66</f>
        <v>0</v>
      </c>
      <c r="R66" s="588">
        <f>+F66-ERN_base!F66</f>
        <v>0</v>
      </c>
      <c r="S66" s="588">
        <f>+G66-ERN_base!G66</f>
        <v>0</v>
      </c>
      <c r="T66" s="587">
        <f>+H66-ERN_base!H66</f>
        <v>0</v>
      </c>
      <c r="U66" s="588">
        <f>+I66-ERN_base!I66</f>
        <v>0</v>
      </c>
      <c r="V66" s="588">
        <f>+J66-ERN_base!J66</f>
        <v>0</v>
      </c>
      <c r="W66" s="588">
        <f>+K66-ERN_base!K66</f>
        <v>0</v>
      </c>
      <c r="X66" s="589">
        <f>+L66-ERN_base!L66</f>
        <v>0</v>
      </c>
    </row>
    <row r="67" spans="1:24" ht="14.4" customHeight="1" x14ac:dyDescent="0.3">
      <c r="A67" s="213" t="s">
        <v>499</v>
      </c>
      <c r="B67" s="158" t="str">
        <f>+ERN_base!B67</f>
        <v>Attribuable aux hypothèses de déchéance (2) (4)</v>
      </c>
      <c r="C67" s="587"/>
      <c r="D67" s="588"/>
      <c r="E67" s="588"/>
      <c r="F67" s="588"/>
      <c r="G67" s="588"/>
      <c r="H67" s="587"/>
      <c r="I67" s="588"/>
      <c r="J67" s="588"/>
      <c r="K67" s="588"/>
      <c r="L67" s="589"/>
      <c r="N67" s="407" t="str">
        <f>+ERN_base!B67</f>
        <v>Attribuable aux hypothèses de déchéance (2) (4)</v>
      </c>
      <c r="O67" s="587">
        <f>+C67-ERN_base!C67</f>
        <v>0</v>
      </c>
      <c r="P67" s="588">
        <f>+D67-ERN_base!D67</f>
        <v>0</v>
      </c>
      <c r="Q67" s="588">
        <f>+E67-ERN_base!E67</f>
        <v>0</v>
      </c>
      <c r="R67" s="588">
        <f>+F67-ERN_base!F67</f>
        <v>0</v>
      </c>
      <c r="S67" s="588">
        <f>+G67-ERN_base!G67</f>
        <v>0</v>
      </c>
      <c r="T67" s="587">
        <f>+H67-ERN_base!H67</f>
        <v>0</v>
      </c>
      <c r="U67" s="588">
        <f>+I67-ERN_base!I67</f>
        <v>0</v>
      </c>
      <c r="V67" s="588">
        <f>+J67-ERN_base!J67</f>
        <v>0</v>
      </c>
      <c r="W67" s="588">
        <f>+K67-ERN_base!K67</f>
        <v>0</v>
      </c>
      <c r="X67" s="589">
        <f>+L67-ERN_base!L67</f>
        <v>0</v>
      </c>
    </row>
    <row r="68" spans="1:24" ht="14.4" customHeight="1" x14ac:dyDescent="0.3">
      <c r="A68" s="213" t="s">
        <v>500</v>
      </c>
      <c r="B68" s="158" t="str">
        <f>+ERN_base!B68</f>
        <v>Attribuable aux hypothèses de frais directement attribuables (2) (4)</v>
      </c>
      <c r="C68" s="587"/>
      <c r="D68" s="588"/>
      <c r="E68" s="588"/>
      <c r="F68" s="588"/>
      <c r="G68" s="588"/>
      <c r="H68" s="587"/>
      <c r="I68" s="588"/>
      <c r="J68" s="588"/>
      <c r="K68" s="588"/>
      <c r="L68" s="589"/>
      <c r="N68" s="407" t="str">
        <f>+ERN_base!B68</f>
        <v>Attribuable aux hypothèses de frais directement attribuables (2) (4)</v>
      </c>
      <c r="O68" s="587">
        <f>+C68-ERN_base!C68</f>
        <v>0</v>
      </c>
      <c r="P68" s="588">
        <f>+D68-ERN_base!D68</f>
        <v>0</v>
      </c>
      <c r="Q68" s="588">
        <f>+E68-ERN_base!E68</f>
        <v>0</v>
      </c>
      <c r="R68" s="588">
        <f>+F68-ERN_base!F68</f>
        <v>0</v>
      </c>
      <c r="S68" s="588">
        <f>+G68-ERN_base!G68</f>
        <v>0</v>
      </c>
      <c r="T68" s="587">
        <f>+H68-ERN_base!H68</f>
        <v>0</v>
      </c>
      <c r="U68" s="588">
        <f>+I68-ERN_base!I68</f>
        <v>0</v>
      </c>
      <c r="V68" s="588">
        <f>+J68-ERN_base!J68</f>
        <v>0</v>
      </c>
      <c r="W68" s="588">
        <f>+K68-ERN_base!K68</f>
        <v>0</v>
      </c>
      <c r="X68" s="589">
        <f>+L68-ERN_base!L68</f>
        <v>0</v>
      </c>
    </row>
    <row r="69" spans="1:24" ht="14.4" customHeight="1" x14ac:dyDescent="0.3">
      <c r="A69" s="213" t="s">
        <v>502</v>
      </c>
      <c r="B69" s="158" t="str">
        <f>+ERN_base!B69</f>
        <v>Attribuable aux hypothèses économiques (2) (4)</v>
      </c>
      <c r="C69" s="587"/>
      <c r="D69" s="588"/>
      <c r="E69" s="588"/>
      <c r="F69" s="588"/>
      <c r="G69" s="588"/>
      <c r="H69" s="587"/>
      <c r="I69" s="588"/>
      <c r="J69" s="588"/>
      <c r="K69" s="588"/>
      <c r="L69" s="589"/>
      <c r="N69" s="407" t="str">
        <f>+ERN_base!B69</f>
        <v>Attribuable aux hypothèses économiques (2) (4)</v>
      </c>
      <c r="O69" s="587">
        <f>+C69-ERN_base!C69</f>
        <v>0</v>
      </c>
      <c r="P69" s="588">
        <f>+D69-ERN_base!D69</f>
        <v>0</v>
      </c>
      <c r="Q69" s="588">
        <f>+E69-ERN_base!E69</f>
        <v>0</v>
      </c>
      <c r="R69" s="588">
        <f>+F69-ERN_base!F69</f>
        <v>0</v>
      </c>
      <c r="S69" s="588">
        <f>+G69-ERN_base!G69</f>
        <v>0</v>
      </c>
      <c r="T69" s="587">
        <f>+H69-ERN_base!H69</f>
        <v>0</v>
      </c>
      <c r="U69" s="588">
        <f>+I69-ERN_base!I69</f>
        <v>0</v>
      </c>
      <c r="V69" s="588">
        <f>+J69-ERN_base!J69</f>
        <v>0</v>
      </c>
      <c r="W69" s="588">
        <f>+K69-ERN_base!K69</f>
        <v>0</v>
      </c>
      <c r="X69" s="589">
        <f>+L69-ERN_base!L69</f>
        <v>0</v>
      </c>
    </row>
    <row r="70" spans="1:24" x14ac:dyDescent="0.3">
      <c r="A70" s="213" t="s">
        <v>503</v>
      </c>
      <c r="B70" s="140" t="str">
        <f>+ERN_base!B71</f>
        <v>Contrats initialement comptabilisés au cours de la période:</v>
      </c>
      <c r="C70" s="587"/>
      <c r="D70" s="588"/>
      <c r="E70" s="588"/>
      <c r="F70" s="588"/>
      <c r="G70" s="588"/>
      <c r="H70" s="587"/>
      <c r="I70" s="588"/>
      <c r="J70" s="588"/>
      <c r="K70" s="588"/>
      <c r="L70" s="589"/>
      <c r="N70" s="406" t="str">
        <f>+ERN_base!B70</f>
        <v>Attribuable aux autres hypothèses (2) (4)</v>
      </c>
      <c r="O70" s="587">
        <f>+C70-ERN_base!C70</f>
        <v>0</v>
      </c>
      <c r="P70" s="588">
        <f>+D70-ERN_base!D70</f>
        <v>0</v>
      </c>
      <c r="Q70" s="588">
        <f>+E70-ERN_base!E70</f>
        <v>0</v>
      </c>
      <c r="R70" s="588">
        <f>+F70-ERN_base!F70</f>
        <v>0</v>
      </c>
      <c r="S70" s="588">
        <f>+G70-ERN_base!G70</f>
        <v>0</v>
      </c>
      <c r="T70" s="587">
        <f>+H70-ERN_base!H70</f>
        <v>0</v>
      </c>
      <c r="U70" s="588">
        <f>+I70-ERN_base!I70</f>
        <v>0</v>
      </c>
      <c r="V70" s="588">
        <f>+J70-ERN_base!J70</f>
        <v>0</v>
      </c>
      <c r="W70" s="588">
        <f>+K70-ERN_base!K70</f>
        <v>0</v>
      </c>
      <c r="X70" s="589">
        <f>+L70-ERN_base!L70</f>
        <v>0</v>
      </c>
    </row>
    <row r="71" spans="1:24" ht="14.4" customHeight="1" x14ac:dyDescent="0.3">
      <c r="A71" s="213"/>
      <c r="B71" s="687" t="str">
        <f>+ERN_base!B71</f>
        <v>Contrats initialement comptabilisés au cours de la période:</v>
      </c>
      <c r="C71" s="675"/>
      <c r="D71" s="676"/>
      <c r="E71" s="676"/>
      <c r="F71" s="676"/>
      <c r="G71" s="676"/>
      <c r="H71" s="675"/>
      <c r="I71" s="676"/>
      <c r="J71" s="676"/>
      <c r="K71" s="676"/>
      <c r="L71" s="677"/>
      <c r="N71" s="409" t="str">
        <f>+ERN_base!B71</f>
        <v>Contrats initialement comptabilisés au cours de la période:</v>
      </c>
      <c r="O71" s="548"/>
      <c r="P71" s="549"/>
      <c r="Q71" s="549"/>
      <c r="R71" s="549"/>
      <c r="S71" s="549"/>
      <c r="T71" s="548"/>
      <c r="U71" s="549"/>
      <c r="V71" s="549"/>
      <c r="W71" s="549"/>
      <c r="X71" s="550"/>
    </row>
    <row r="72" spans="1:24" ht="14.4" customHeight="1" x14ac:dyDescent="0.3">
      <c r="A72" s="213" t="s">
        <v>506</v>
      </c>
      <c r="B72" s="681" t="str">
        <f>+ERN_base!B72</f>
        <v>Marge sur services contractuels (2) (3):</v>
      </c>
      <c r="C72" s="548"/>
      <c r="D72" s="549"/>
      <c r="E72" s="549"/>
      <c r="F72" s="549"/>
      <c r="G72" s="549"/>
      <c r="H72" s="548"/>
      <c r="I72" s="549"/>
      <c r="J72" s="549"/>
      <c r="K72" s="549"/>
      <c r="L72" s="550"/>
      <c r="N72" s="689" t="str">
        <f>+ERN_base!B72</f>
        <v>Marge sur services contractuels (2) (3):</v>
      </c>
      <c r="O72" s="548">
        <f>+C72-ERN_base!C72</f>
        <v>0</v>
      </c>
      <c r="P72" s="549">
        <f>+D72-ERN_base!D72</f>
        <v>0</v>
      </c>
      <c r="Q72" s="549">
        <f>+E72-ERN_base!E72</f>
        <v>0</v>
      </c>
      <c r="R72" s="549">
        <f>+F72-ERN_base!F72</f>
        <v>0</v>
      </c>
      <c r="S72" s="549">
        <f>+G72-ERN_base!G72</f>
        <v>0</v>
      </c>
      <c r="T72" s="548">
        <f>+H72-ERN_base!H72</f>
        <v>0</v>
      </c>
      <c r="U72" s="549">
        <f>+I72-ERN_base!I72</f>
        <v>0</v>
      </c>
      <c r="V72" s="549">
        <f>+J72-ERN_base!J72</f>
        <v>0</v>
      </c>
      <c r="W72" s="549">
        <f>+K72-ERN_base!K72</f>
        <v>0</v>
      </c>
      <c r="X72" s="550">
        <f>+L72-ERN_base!L72</f>
        <v>0</v>
      </c>
    </row>
    <row r="73" spans="1:24" ht="14.4" customHeight="1" thickBot="1" x14ac:dyDescent="0.35">
      <c r="A73" s="213" t="s">
        <v>509</v>
      </c>
      <c r="B73" s="682" t="str">
        <f>+ERN_base!B73</f>
        <v>Pertes sur contrats déficitaires (2) (3) (6):</v>
      </c>
      <c r="C73" s="599"/>
      <c r="D73" s="600"/>
      <c r="E73" s="600"/>
      <c r="F73" s="600"/>
      <c r="G73" s="600"/>
      <c r="H73" s="599"/>
      <c r="I73" s="600"/>
      <c r="J73" s="600"/>
      <c r="K73" s="600"/>
      <c r="L73" s="601"/>
      <c r="N73" s="690" t="str">
        <f>+ERN_base!B73</f>
        <v>Pertes sur contrats déficitaires (2) (3) (6):</v>
      </c>
      <c r="O73" s="599">
        <f>+C73-ERN_base!C73</f>
        <v>0</v>
      </c>
      <c r="P73" s="600">
        <f>+D73-ERN_base!D73</f>
        <v>0</v>
      </c>
      <c r="Q73" s="600">
        <f>+E73-ERN_base!E73</f>
        <v>0</v>
      </c>
      <c r="R73" s="600">
        <f>+F73-ERN_base!F73</f>
        <v>0</v>
      </c>
      <c r="S73" s="600">
        <f>+G73-ERN_base!G73</f>
        <v>0</v>
      </c>
      <c r="T73" s="599">
        <f>+H73-ERN_base!H73</f>
        <v>0</v>
      </c>
      <c r="U73" s="600">
        <f>+I73-ERN_base!I73</f>
        <v>0</v>
      </c>
      <c r="V73" s="600">
        <f>+J73-ERN_base!J73</f>
        <v>0</v>
      </c>
      <c r="W73" s="600">
        <f>+K73-ERN_base!K73</f>
        <v>0</v>
      </c>
      <c r="X73" s="601">
        <f>+L73-ERN_base!L73</f>
        <v>0</v>
      </c>
    </row>
    <row r="74" spans="1:24" x14ac:dyDescent="0.3">
      <c r="B74" s="28" t="str">
        <f>+ERN_base!B74</f>
        <v>(1) Contrats d'assurance (incluant les fonds distincts) nets des traités de réassurance détenus.</v>
      </c>
      <c r="N74" s="308" t="str">
        <f>+ERN_base!B74</f>
        <v>(1) Contrats d'assurance (incluant les fonds distincts) nets des traités de réassurance détenus.</v>
      </c>
    </row>
    <row r="75" spans="1:24" x14ac:dyDescent="0.3">
      <c r="B75" s="28" t="str">
        <f>+ERN_base!B75</f>
        <v>(2) Contrats d'assurance (incluant les fonds distincts) nets des traités de réassurance détenus non évalués selon la MRP.</v>
      </c>
      <c r="N75" s="308" t="str">
        <f>+ERN_base!B75</f>
        <v>(2) Contrats d'assurance (incluant les fonds distincts) nets des traités de réassurance détenus non évalués selon la MRP.</v>
      </c>
    </row>
    <row r="76" spans="1:24" x14ac:dyDescent="0.3">
      <c r="B76" s="183" t="str">
        <f>+ERN_base!B76</f>
        <v>(3) Ces montants doivent être inscrits à zéro s'ils sont nuls ou ne s'appliquent pas.</v>
      </c>
      <c r="N76" s="309" t="str">
        <f>+ERN_base!B76</f>
        <v>(3) Ces montants doivent être inscrits à zéro s'ils sont nuls ou ne s'appliquent pas.</v>
      </c>
    </row>
    <row r="77" spans="1:24" x14ac:dyDescent="0.3">
      <c r="B77" s="28" t="str">
        <f>+ERN_base!B77</f>
        <v>(4) Variation de la valeur actualisée des flux de trésorerie d'exécution (une valeur positive augmente le passif).</v>
      </c>
      <c r="N77" s="308" t="str">
        <f>+ERN_base!B77</f>
        <v>(4) Variation de la valeur actualisée des flux de trésorerie d'exécution (une valeur positive augmente le passif).</v>
      </c>
    </row>
    <row r="78" spans="1:24" x14ac:dyDescent="0.3">
      <c r="B78" s="28" t="str">
        <f>+ERN_base!B78</f>
        <v>(5) Ces montants doivent être positifs pour des entrées de fonds et négatifs pour des sorties de fonds.</v>
      </c>
      <c r="N78" s="308" t="str">
        <f>+ERN_base!B78</f>
        <v>(5) Ces montants doivent être positifs pour des entrées de fonds et négatifs pour des sorties de fonds.</v>
      </c>
    </row>
    <row r="79" spans="1:24" ht="15" thickBot="1" x14ac:dyDescent="0.35">
      <c r="B79" s="28" t="str">
        <f>+ERN_base!B79</f>
        <v>(6) Ces montants doivent être négatifs.</v>
      </c>
      <c r="N79" s="308" t="str">
        <f>+ERN_base!B79</f>
        <v>(6) Ces montants doivent être négatifs.</v>
      </c>
    </row>
  </sheetData>
  <sheetProtection algorithmName="SHA-512" hashValue="6FDDk5jCs2JVKgBZj6elBFll0BL8CvpdVx2jeYPsh+Nb8D412drbDBHY6sAJdrQQl9lHxLM8b5VY5Ir2h0T2NA==" saltValue="1iCK8TJd5silz3oPBtV9Cg==" spinCount="100000" sheet="1" objects="1" scenarios="1" formatColumns="0" formatRows="0"/>
  <mergeCells count="21">
    <mergeCell ref="C48:L48"/>
    <mergeCell ref="C55:L55"/>
    <mergeCell ref="O41:X41"/>
    <mergeCell ref="O44:X44"/>
    <mergeCell ref="O48:X48"/>
    <mergeCell ref="O55:X55"/>
    <mergeCell ref="C51:L51"/>
    <mergeCell ref="O51:X51"/>
    <mergeCell ref="A2:A3"/>
    <mergeCell ref="H1:L1"/>
    <mergeCell ref="T1:X1"/>
    <mergeCell ref="C41:L41"/>
    <mergeCell ref="C44:L44"/>
    <mergeCell ref="O5:X5"/>
    <mergeCell ref="C5:L5"/>
    <mergeCell ref="D2:L3"/>
    <mergeCell ref="P2:X3"/>
    <mergeCell ref="F4:L4"/>
    <mergeCell ref="D4:E4"/>
    <mergeCell ref="B5:B6"/>
    <mergeCell ref="N5:N6"/>
  </mergeCells>
  <printOptions horizontalCentered="1"/>
  <pageMargins left="0.23622047244094499" right="0.15748031496063" top="0.35433070866141703" bottom="0.47244094488188998" header="0.31496062992126" footer="0.15748031496063"/>
  <pageSetup scale="58" orientation="portrait" r:id="rId1"/>
  <headerFooter>
    <oddFooter>&amp;LAutorité des marchés financiers &amp;CERN - Scn #1&amp;R&amp;P</oddFooter>
  </headerFooter>
  <colBreaks count="1" manualBreakCount="1">
    <brk id="13" max="7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D79"/>
  <sheetViews>
    <sheetView zoomScale="85" zoomScaleNormal="85" zoomScaleSheetLayoutView="100" workbookViewId="0">
      <selection activeCell="C72" sqref="C72:G73"/>
    </sheetView>
  </sheetViews>
  <sheetFormatPr baseColWidth="10" defaultColWidth="0" defaultRowHeight="14.4" x14ac:dyDescent="0.3"/>
  <cols>
    <col min="1" max="1" width="4" customWidth="1"/>
    <col min="2" max="2" width="60.33203125" customWidth="1"/>
    <col min="3" max="12" width="11.44140625" customWidth="1"/>
    <col min="13" max="13" width="2" customWidth="1"/>
    <col min="14" max="14" width="60.6640625" style="262" customWidth="1"/>
    <col min="15" max="24" width="11.44140625" style="262" customWidth="1"/>
    <col min="25" max="25" width="2.6640625" style="262" customWidth="1"/>
    <col min="26" max="26" width="34.109375" style="262" bestFit="1" customWidth="1"/>
    <col min="27" max="27" width="30.109375" style="262" hidden="1" customWidth="1"/>
    <col min="28" max="28" width="29.88671875" style="262" hidden="1" customWidth="1"/>
    <col min="29" max="29" width="27.5546875" style="262" hidden="1" customWidth="1"/>
    <col min="30" max="30" width="15.44140625" style="262" hidden="1" customWidth="1"/>
    <col min="31" max="16384" width="11.44140625" style="262" hidden="1"/>
  </cols>
  <sheetData>
    <row r="1" spans="1:24" ht="15" thickBot="1" x14ac:dyDescent="0.35">
      <c r="A1" s="3" t="s">
        <v>27</v>
      </c>
      <c r="B1" s="2" t="str">
        <f>+ERN_base!B1</f>
        <v>Résumé des indicateurs financiers (suite)</v>
      </c>
      <c r="C1" s="1"/>
      <c r="D1" s="4" t="s">
        <v>28</v>
      </c>
      <c r="E1" s="5"/>
      <c r="F1" s="4" t="s">
        <v>29</v>
      </c>
      <c r="G1" s="230" t="str">
        <f>+ERN_base!G1</f>
        <v>Assureur :</v>
      </c>
      <c r="H1" s="760" t="str">
        <f>IF(+LEFT(Instructions!$C$33,3)="","",Instructions!$C$33)</f>
        <v/>
      </c>
      <c r="I1" s="760"/>
      <c r="J1" s="760"/>
      <c r="K1" s="760"/>
      <c r="L1" s="761"/>
      <c r="N1" s="259" t="str">
        <f>+ERN_base!B1</f>
        <v>Résumé des indicateurs financiers (suite)</v>
      </c>
      <c r="O1" s="260"/>
      <c r="P1" s="261" t="s">
        <v>312</v>
      </c>
      <c r="Q1" s="259"/>
      <c r="S1" s="263" t="str">
        <f>+ERN_base!G1</f>
        <v>Assureur :</v>
      </c>
      <c r="T1" s="736" t="str">
        <f>IF(+LEFT(Instructions!$C$33,3)="","",Instructions!$C$33)</f>
        <v/>
      </c>
      <c r="U1" s="736"/>
      <c r="V1" s="736"/>
      <c r="W1" s="736"/>
      <c r="X1" s="764"/>
    </row>
    <row r="2" spans="1:24" ht="15" customHeight="1" x14ac:dyDescent="0.3">
      <c r="A2" s="830" t="s">
        <v>30</v>
      </c>
      <c r="C2" s="534" t="str">
        <f>+ESF_scn2!C2</f>
        <v>Description du scénario défavorable #2 :</v>
      </c>
      <c r="D2" s="820" t="str">
        <f>IF(+ESF_scn2!D1:L3="","",+ESF_scn2!D1:L3)</f>
        <v/>
      </c>
      <c r="E2" s="821"/>
      <c r="F2" s="821"/>
      <c r="G2" s="821"/>
      <c r="H2" s="821"/>
      <c r="I2" s="821"/>
      <c r="J2" s="821"/>
      <c r="K2" s="821"/>
      <c r="L2" s="822"/>
      <c r="P2" s="810" t="str">
        <f>+ESF_scn2!P2</f>
        <v>Scénario #2 moins scénario de base</v>
      </c>
      <c r="Q2" s="811"/>
      <c r="R2" s="811"/>
      <c r="S2" s="811"/>
      <c r="T2" s="811"/>
      <c r="U2" s="811"/>
      <c r="V2" s="811"/>
      <c r="W2" s="811"/>
      <c r="X2" s="812"/>
    </row>
    <row r="3" spans="1:24" ht="15" thickBot="1" x14ac:dyDescent="0.35">
      <c r="A3" s="831"/>
      <c r="D3" s="823"/>
      <c r="E3" s="824"/>
      <c r="F3" s="824"/>
      <c r="G3" s="824"/>
      <c r="H3" s="824"/>
      <c r="I3" s="824"/>
      <c r="J3" s="824"/>
      <c r="K3" s="824"/>
      <c r="L3" s="825"/>
      <c r="P3" s="813"/>
      <c r="Q3" s="814"/>
      <c r="R3" s="814"/>
      <c r="S3" s="814"/>
      <c r="T3" s="814"/>
      <c r="U3" s="814"/>
      <c r="V3" s="814"/>
      <c r="W3" s="814"/>
      <c r="X3" s="815"/>
    </row>
    <row r="4" spans="1:24" ht="15.75" customHeight="1" thickBot="1" x14ac:dyDescent="0.35">
      <c r="A4" s="54" t="s">
        <v>35</v>
      </c>
      <c r="D4" s="791" t="str">
        <f>+ESF_scn2!C4</f>
        <v>Type de scénario :</v>
      </c>
      <c r="E4" s="791"/>
      <c r="F4" s="826" t="str">
        <f>+ESF_scn2!F4</f>
        <v>Scénario de solvabilité (le 2e ayant le plus d'impact sur les capitaux propres)</v>
      </c>
      <c r="G4" s="827"/>
      <c r="H4" s="827"/>
      <c r="I4" s="827"/>
      <c r="J4" s="827"/>
      <c r="K4" s="827"/>
      <c r="L4" s="828"/>
      <c r="P4" s="376"/>
      <c r="Q4" s="377"/>
      <c r="R4" s="377"/>
      <c r="S4" s="377"/>
      <c r="T4" s="377"/>
      <c r="U4" s="377"/>
      <c r="V4" s="377"/>
      <c r="W4" s="377"/>
      <c r="X4" s="377"/>
    </row>
    <row r="5" spans="1:24" ht="15.75" customHeight="1" x14ac:dyDescent="0.3">
      <c r="B5" s="762" t="str">
        <f>+ERN_base!B5</f>
        <v>ÉTAT DU RÉSULTAT NET
(en milliers de dollars)</v>
      </c>
      <c r="C5" s="773" t="str">
        <f>+ERN_base!C5</f>
        <v>Projeté</v>
      </c>
      <c r="D5" s="768">
        <f>+ERN_base!D5</f>
        <v>0</v>
      </c>
      <c r="E5" s="768">
        <f>+ERN_base!E5</f>
        <v>0</v>
      </c>
      <c r="F5" s="768">
        <f>+ERN_base!F5</f>
        <v>0</v>
      </c>
      <c r="G5" s="768">
        <f>+ERN_base!G5</f>
        <v>0</v>
      </c>
      <c r="H5" s="768">
        <f>+ERN_base!H5</f>
        <v>0</v>
      </c>
      <c r="I5" s="768">
        <f>+ERN_base!I5</f>
        <v>0</v>
      </c>
      <c r="J5" s="768">
        <f>+ERN_base!J5</f>
        <v>0</v>
      </c>
      <c r="K5" s="768">
        <f>+ERN_base!K5</f>
        <v>0</v>
      </c>
      <c r="L5" s="769">
        <f>+ERN_base!L5</f>
        <v>0</v>
      </c>
      <c r="N5" s="745" t="str">
        <f>+ERN_base!B5</f>
        <v>ÉTAT DU RÉSULTAT NET
(en milliers de dollars)</v>
      </c>
      <c r="O5" s="774" t="str">
        <f>+ERN_base!C5</f>
        <v>Projeté</v>
      </c>
      <c r="P5" s="818">
        <f>+ERN_base!P5</f>
        <v>0</v>
      </c>
      <c r="Q5" s="818">
        <f>+ERN_base!Q5</f>
        <v>0</v>
      </c>
      <c r="R5" s="818">
        <f>+ERN_base!R5</f>
        <v>0</v>
      </c>
      <c r="S5" s="818">
        <f>+ERN_base!S5</f>
        <v>0</v>
      </c>
      <c r="T5" s="818">
        <f>+ERN_base!T5</f>
        <v>0</v>
      </c>
      <c r="U5" s="818">
        <f>+ERN_base!U5</f>
        <v>0</v>
      </c>
      <c r="V5" s="818">
        <f>+ERN_base!V5</f>
        <v>0</v>
      </c>
      <c r="W5" s="818">
        <f>+ERN_base!W5</f>
        <v>0</v>
      </c>
      <c r="X5" s="819">
        <f>+ERN_base!X5</f>
        <v>0</v>
      </c>
    </row>
    <row r="6" spans="1:24" x14ac:dyDescent="0.3">
      <c r="B6" s="829"/>
      <c r="C6" s="238">
        <f>+ESF_base!C6</f>
        <v>2025</v>
      </c>
      <c r="D6" s="270">
        <f>+ESF_base!D6</f>
        <v>2026</v>
      </c>
      <c r="E6" s="270">
        <f>+ESF_base!E6</f>
        <v>2027</v>
      </c>
      <c r="F6" s="270">
        <f>+ESF_base!F6</f>
        <v>2028</v>
      </c>
      <c r="G6" s="270">
        <f>+ESF_base!G6</f>
        <v>2029</v>
      </c>
      <c r="H6" s="506">
        <f>+ESF_base!H6</f>
        <v>2030</v>
      </c>
      <c r="I6" s="270">
        <f>+ESF_base!I6</f>
        <v>2031</v>
      </c>
      <c r="J6" s="270">
        <f>+ESF_base!J6</f>
        <v>2032</v>
      </c>
      <c r="K6" s="270">
        <f>+ESF_base!K6</f>
        <v>2033</v>
      </c>
      <c r="L6" s="268">
        <f>+ESF_base!L6</f>
        <v>2034</v>
      </c>
      <c r="N6" s="772"/>
      <c r="O6" s="238">
        <f>+C6</f>
        <v>2025</v>
      </c>
      <c r="P6" s="466">
        <f>+D6</f>
        <v>2026</v>
      </c>
      <c r="Q6" s="466">
        <f>+E6</f>
        <v>2027</v>
      </c>
      <c r="R6" s="466">
        <f>+F6</f>
        <v>2028</v>
      </c>
      <c r="S6" s="466">
        <f t="shared" ref="S6:X6" si="0">+G6</f>
        <v>2029</v>
      </c>
      <c r="T6" s="238">
        <f t="shared" si="0"/>
        <v>2030</v>
      </c>
      <c r="U6" s="466">
        <f t="shared" si="0"/>
        <v>2031</v>
      </c>
      <c r="V6" s="466">
        <f t="shared" si="0"/>
        <v>2032</v>
      </c>
      <c r="W6" s="466">
        <f t="shared" si="0"/>
        <v>2033</v>
      </c>
      <c r="X6" s="467">
        <f t="shared" si="0"/>
        <v>2034</v>
      </c>
    </row>
    <row r="7" spans="1:24" ht="9" customHeight="1" thickBot="1" x14ac:dyDescent="0.35">
      <c r="B7" s="236"/>
      <c r="C7" s="12" t="s">
        <v>62</v>
      </c>
      <c r="D7" s="13" t="s">
        <v>63</v>
      </c>
      <c r="E7" s="13" t="s">
        <v>64</v>
      </c>
      <c r="F7" s="13" t="s">
        <v>65</v>
      </c>
      <c r="G7" s="14" t="s">
        <v>66</v>
      </c>
      <c r="H7" s="80" t="s">
        <v>67</v>
      </c>
      <c r="I7" s="81" t="s">
        <v>68</v>
      </c>
      <c r="J7" s="81" t="s">
        <v>69</v>
      </c>
      <c r="K7" s="81" t="s">
        <v>70</v>
      </c>
      <c r="L7" s="82" t="s">
        <v>71</v>
      </c>
      <c r="N7" s="378"/>
      <c r="O7" s="298" t="s">
        <v>321</v>
      </c>
      <c r="P7" s="299" t="s">
        <v>322</v>
      </c>
      <c r="Q7" s="299" t="s">
        <v>323</v>
      </c>
      <c r="R7" s="299" t="s">
        <v>324</v>
      </c>
      <c r="S7" s="300" t="s">
        <v>325</v>
      </c>
      <c r="T7" s="301" t="s">
        <v>326</v>
      </c>
      <c r="U7" s="302" t="s">
        <v>327</v>
      </c>
      <c r="V7" s="302" t="s">
        <v>328</v>
      </c>
      <c r="W7" s="302" t="s">
        <v>329</v>
      </c>
      <c r="X7" s="303" t="s">
        <v>330</v>
      </c>
    </row>
    <row r="8" spans="1:24" x14ac:dyDescent="0.3">
      <c r="A8" s="235" t="s">
        <v>74</v>
      </c>
      <c r="B8" s="468" t="str">
        <f>+ERN_base!B8</f>
        <v>Produits tirés des contrats comptabilisés selon la MRP</v>
      </c>
      <c r="C8" s="584"/>
      <c r="D8" s="585"/>
      <c r="E8" s="585"/>
      <c r="F8" s="585"/>
      <c r="G8" s="585"/>
      <c r="H8" s="584"/>
      <c r="I8" s="585"/>
      <c r="J8" s="585"/>
      <c r="K8" s="585"/>
      <c r="L8" s="586"/>
      <c r="N8" s="469" t="str">
        <f>+ERN_base!B8</f>
        <v>Produits tirés des contrats comptabilisés selon la MRP</v>
      </c>
      <c r="O8" s="584">
        <f>+C8-ERN_base!C8</f>
        <v>0</v>
      </c>
      <c r="P8" s="585">
        <f>+D8-ERN_base!D8</f>
        <v>0</v>
      </c>
      <c r="Q8" s="585">
        <f>+E8-ERN_base!E8</f>
        <v>0</v>
      </c>
      <c r="R8" s="585">
        <f>+F8-ERN_base!F8</f>
        <v>0</v>
      </c>
      <c r="S8" s="585">
        <f>+G8-ERN_base!G8</f>
        <v>0</v>
      </c>
      <c r="T8" s="584">
        <f>+H8-ERN_base!H8</f>
        <v>0</v>
      </c>
      <c r="U8" s="585">
        <f>+I8-ERN_base!I8</f>
        <v>0</v>
      </c>
      <c r="V8" s="585">
        <f>+J8-ERN_base!J8</f>
        <v>0</v>
      </c>
      <c r="W8" s="585">
        <f>+K8-ERN_base!K8</f>
        <v>0</v>
      </c>
      <c r="X8" s="586">
        <f>+L8-ERN_base!L8</f>
        <v>0</v>
      </c>
    </row>
    <row r="9" spans="1:24" ht="24" x14ac:dyDescent="0.3">
      <c r="A9" s="213" t="s">
        <v>77</v>
      </c>
      <c r="B9" s="237" t="str">
        <f>+ERN_base!B9</f>
        <v>Produits tirés des contrats comptabilisés selon la MMG
(excluant les contrats ayant recours à la MHV)</v>
      </c>
      <c r="C9" s="551"/>
      <c r="D9" s="552"/>
      <c r="E9" s="552"/>
      <c r="F9" s="552"/>
      <c r="G9" s="552"/>
      <c r="H9" s="551"/>
      <c r="I9" s="552"/>
      <c r="J9" s="552"/>
      <c r="K9" s="552"/>
      <c r="L9" s="553"/>
      <c r="N9" s="379" t="str">
        <f>+ERN_base!B9</f>
        <v>Produits tirés des contrats comptabilisés selon la MMG
(excluant les contrats ayant recours à la MHV)</v>
      </c>
      <c r="O9" s="551">
        <f>+C9-ERN_base!C9</f>
        <v>0</v>
      </c>
      <c r="P9" s="552">
        <f>+D9-ERN_base!D9</f>
        <v>0</v>
      </c>
      <c r="Q9" s="552">
        <f>+E9-ERN_base!E9</f>
        <v>0</v>
      </c>
      <c r="R9" s="552">
        <f>+F9-ERN_base!F9</f>
        <v>0</v>
      </c>
      <c r="S9" s="552">
        <f>+G9-ERN_base!G9</f>
        <v>0</v>
      </c>
      <c r="T9" s="551">
        <f>+H9-ERN_base!H9</f>
        <v>0</v>
      </c>
      <c r="U9" s="552">
        <f>+I9-ERN_base!I9</f>
        <v>0</v>
      </c>
      <c r="V9" s="552">
        <f>+J9-ERN_base!J9</f>
        <v>0</v>
      </c>
      <c r="W9" s="552">
        <f>+K9-ERN_base!K9</f>
        <v>0</v>
      </c>
      <c r="X9" s="553">
        <f>+L9-ERN_base!L9</f>
        <v>0</v>
      </c>
    </row>
    <row r="10" spans="1:24" x14ac:dyDescent="0.3">
      <c r="A10" s="213" t="s">
        <v>352</v>
      </c>
      <c r="B10" s="85" t="str">
        <f>+ERN_base!B10</f>
        <v xml:space="preserve">Produits tirés des contrats ayant recours à la MHV </v>
      </c>
      <c r="C10" s="551"/>
      <c r="D10" s="552"/>
      <c r="E10" s="552"/>
      <c r="F10" s="552"/>
      <c r="G10" s="552"/>
      <c r="H10" s="551"/>
      <c r="I10" s="552"/>
      <c r="J10" s="552"/>
      <c r="K10" s="552"/>
      <c r="L10" s="553"/>
      <c r="N10" s="380" t="str">
        <f>+ERN_base!B10</f>
        <v xml:space="preserve">Produits tirés des contrats ayant recours à la MHV </v>
      </c>
      <c r="O10" s="551">
        <f>+C10-ERN_base!C10</f>
        <v>0</v>
      </c>
      <c r="P10" s="552">
        <f>+D10-ERN_base!D10</f>
        <v>0</v>
      </c>
      <c r="Q10" s="552">
        <f>+E10-ERN_base!E10</f>
        <v>0</v>
      </c>
      <c r="R10" s="552">
        <f>+F10-ERN_base!F10</f>
        <v>0</v>
      </c>
      <c r="S10" s="552">
        <f>+G10-ERN_base!G10</f>
        <v>0</v>
      </c>
      <c r="T10" s="551">
        <f>+H10-ERN_base!H10</f>
        <v>0</v>
      </c>
      <c r="U10" s="552">
        <f>+I10-ERN_base!I10</f>
        <v>0</v>
      </c>
      <c r="V10" s="552">
        <f>+J10-ERN_base!J10</f>
        <v>0</v>
      </c>
      <c r="W10" s="552">
        <f>+K10-ERN_base!K10</f>
        <v>0</v>
      </c>
      <c r="X10" s="553">
        <f>+L10-ERN_base!L10</f>
        <v>0</v>
      </c>
    </row>
    <row r="11" spans="1:24" x14ac:dyDescent="0.3">
      <c r="A11" s="213" t="s">
        <v>128</v>
      </c>
      <c r="B11" s="88" t="str">
        <f>+ERN_base!B11</f>
        <v>Total des produits tirés des activités d'assurance</v>
      </c>
      <c r="C11" s="563">
        <f>SUM(C8:C10)</f>
        <v>0</v>
      </c>
      <c r="D11" s="564">
        <f t="shared" ref="D11:L11" si="1">SUM(D8:D10)</f>
        <v>0</v>
      </c>
      <c r="E11" s="564">
        <f t="shared" si="1"/>
        <v>0</v>
      </c>
      <c r="F11" s="564">
        <f t="shared" si="1"/>
        <v>0</v>
      </c>
      <c r="G11" s="564">
        <f t="shared" si="1"/>
        <v>0</v>
      </c>
      <c r="H11" s="563">
        <f t="shared" si="1"/>
        <v>0</v>
      </c>
      <c r="I11" s="564">
        <f t="shared" si="1"/>
        <v>0</v>
      </c>
      <c r="J11" s="564">
        <f t="shared" si="1"/>
        <v>0</v>
      </c>
      <c r="K11" s="564">
        <f t="shared" si="1"/>
        <v>0</v>
      </c>
      <c r="L11" s="565">
        <f t="shared" si="1"/>
        <v>0</v>
      </c>
      <c r="N11" s="381" t="str">
        <f>+ERN_base!B11</f>
        <v>Total des produits tirés des activités d'assurance</v>
      </c>
      <c r="O11" s="563">
        <f>+C11-ERN_base!C11</f>
        <v>0</v>
      </c>
      <c r="P11" s="564">
        <f>+D11-ERN_base!D11</f>
        <v>0</v>
      </c>
      <c r="Q11" s="564">
        <f>+E11-ERN_base!E11</f>
        <v>0</v>
      </c>
      <c r="R11" s="564">
        <f>+F11-ERN_base!F11</f>
        <v>0</v>
      </c>
      <c r="S11" s="564">
        <f>+G11-ERN_base!G11</f>
        <v>0</v>
      </c>
      <c r="T11" s="563">
        <f>+H11-ERN_base!H11</f>
        <v>0</v>
      </c>
      <c r="U11" s="564">
        <f>+I11-ERN_base!I11</f>
        <v>0</v>
      </c>
      <c r="V11" s="564">
        <f>+J11-ERN_base!J11</f>
        <v>0</v>
      </c>
      <c r="W11" s="564">
        <f>+K11-ERN_base!K11</f>
        <v>0</v>
      </c>
      <c r="X11" s="565">
        <f>+L11-ERN_base!L11</f>
        <v>0</v>
      </c>
    </row>
    <row r="12" spans="1:24" x14ac:dyDescent="0.3">
      <c r="A12" s="213" t="s">
        <v>133</v>
      </c>
      <c r="B12" s="89" t="str">
        <f>+ERN_base!B12</f>
        <v>Charges afférentes aux activités d'assurance</v>
      </c>
      <c r="C12" s="548"/>
      <c r="D12" s="549"/>
      <c r="E12" s="549"/>
      <c r="F12" s="549"/>
      <c r="G12" s="549"/>
      <c r="H12" s="548"/>
      <c r="I12" s="549"/>
      <c r="J12" s="549"/>
      <c r="K12" s="549"/>
      <c r="L12" s="550"/>
      <c r="N12" s="382" t="str">
        <f>+ERN_base!B12</f>
        <v>Charges afférentes aux activités d'assurance</v>
      </c>
      <c r="O12" s="548">
        <f>+C12-ERN_base!C12</f>
        <v>0</v>
      </c>
      <c r="P12" s="549">
        <f>+D12-ERN_base!D12</f>
        <v>0</v>
      </c>
      <c r="Q12" s="549">
        <f>+E12-ERN_base!E12</f>
        <v>0</v>
      </c>
      <c r="R12" s="549">
        <f>+F12-ERN_base!F12</f>
        <v>0</v>
      </c>
      <c r="S12" s="549">
        <f>+G12-ERN_base!G12</f>
        <v>0</v>
      </c>
      <c r="T12" s="548">
        <f>+H12-ERN_base!H12</f>
        <v>0</v>
      </c>
      <c r="U12" s="549">
        <f>+I12-ERN_base!I12</f>
        <v>0</v>
      </c>
      <c r="V12" s="549">
        <f>+J12-ERN_base!J12</f>
        <v>0</v>
      </c>
      <c r="W12" s="549">
        <f>+K12-ERN_base!K12</f>
        <v>0</v>
      </c>
      <c r="X12" s="550">
        <f>+L12-ERN_base!L12</f>
        <v>0</v>
      </c>
    </row>
    <row r="13" spans="1:24" x14ac:dyDescent="0.3">
      <c r="A13" s="213" t="s">
        <v>136</v>
      </c>
      <c r="B13" s="86" t="str">
        <f>+ERN_base!B13</f>
        <v>Charges nettes afférentes aux traités de réassurance détenus</v>
      </c>
      <c r="C13" s="551"/>
      <c r="D13" s="552"/>
      <c r="E13" s="552"/>
      <c r="F13" s="552"/>
      <c r="G13" s="552"/>
      <c r="H13" s="551"/>
      <c r="I13" s="552"/>
      <c r="J13" s="552"/>
      <c r="K13" s="552"/>
      <c r="L13" s="553"/>
      <c r="N13" s="383" t="str">
        <f>+ERN_base!B13</f>
        <v>Charges nettes afférentes aux traités de réassurance détenus</v>
      </c>
      <c r="O13" s="551">
        <f>+C13-ERN_base!C13</f>
        <v>0</v>
      </c>
      <c r="P13" s="552">
        <f>+D13-ERN_base!D13</f>
        <v>0</v>
      </c>
      <c r="Q13" s="552">
        <f>+E13-ERN_base!E13</f>
        <v>0</v>
      </c>
      <c r="R13" s="552">
        <f>+F13-ERN_base!F13</f>
        <v>0</v>
      </c>
      <c r="S13" s="552">
        <f>+G13-ERN_base!G13</f>
        <v>0</v>
      </c>
      <c r="T13" s="551">
        <f>+H13-ERN_base!H13</f>
        <v>0</v>
      </c>
      <c r="U13" s="552">
        <f>+I13-ERN_base!I13</f>
        <v>0</v>
      </c>
      <c r="V13" s="552">
        <f>+J13-ERN_base!J13</f>
        <v>0</v>
      </c>
      <c r="W13" s="552">
        <f>+K13-ERN_base!K13</f>
        <v>0</v>
      </c>
      <c r="X13" s="553">
        <f>+L13-ERN_base!L13</f>
        <v>0</v>
      </c>
    </row>
    <row r="14" spans="1:24" x14ac:dyDescent="0.3">
      <c r="A14" s="213" t="s">
        <v>224</v>
      </c>
      <c r="B14" s="88" t="str">
        <f>+ERN_base!B14</f>
        <v>RÉSULTAT DES ACTIVITÉS D'ASSURANCE</v>
      </c>
      <c r="C14" s="563">
        <f>SUM(C11-C12+C13)</f>
        <v>0</v>
      </c>
      <c r="D14" s="564">
        <f t="shared" ref="D14:L14" si="2">SUM(D11-D12+D13)</f>
        <v>0</v>
      </c>
      <c r="E14" s="564">
        <f t="shared" si="2"/>
        <v>0</v>
      </c>
      <c r="F14" s="564">
        <f t="shared" si="2"/>
        <v>0</v>
      </c>
      <c r="G14" s="564">
        <f t="shared" si="2"/>
        <v>0</v>
      </c>
      <c r="H14" s="563">
        <f t="shared" si="2"/>
        <v>0</v>
      </c>
      <c r="I14" s="564">
        <f t="shared" si="2"/>
        <v>0</v>
      </c>
      <c r="J14" s="564">
        <f t="shared" si="2"/>
        <v>0</v>
      </c>
      <c r="K14" s="564">
        <f t="shared" si="2"/>
        <v>0</v>
      </c>
      <c r="L14" s="565">
        <f t="shared" si="2"/>
        <v>0</v>
      </c>
      <c r="N14" s="381" t="str">
        <f>+ERN_base!B14</f>
        <v>RÉSULTAT DES ACTIVITÉS D'ASSURANCE</v>
      </c>
      <c r="O14" s="563">
        <f>+C14-ERN_base!C14</f>
        <v>0</v>
      </c>
      <c r="P14" s="564">
        <f>+D14-ERN_base!D14</f>
        <v>0</v>
      </c>
      <c r="Q14" s="564">
        <f>+E14-ERN_base!E14</f>
        <v>0</v>
      </c>
      <c r="R14" s="564">
        <f>+F14-ERN_base!F14</f>
        <v>0</v>
      </c>
      <c r="S14" s="564">
        <f>+G14-ERN_base!G14</f>
        <v>0</v>
      </c>
      <c r="T14" s="563">
        <f>+H14-ERN_base!H14</f>
        <v>0</v>
      </c>
      <c r="U14" s="564">
        <f>+I14-ERN_base!I14</f>
        <v>0</v>
      </c>
      <c r="V14" s="564">
        <f>+J14-ERN_base!J14</f>
        <v>0</v>
      </c>
      <c r="W14" s="564">
        <f>+K14-ERN_base!K14</f>
        <v>0</v>
      </c>
      <c r="X14" s="565">
        <f>+L14-ERN_base!L14</f>
        <v>0</v>
      </c>
    </row>
    <row r="15" spans="1:24" x14ac:dyDescent="0.3">
      <c r="A15" s="213" t="s">
        <v>363</v>
      </c>
      <c r="B15" s="95" t="str">
        <f>+ERN_base!B15</f>
        <v>Revenu d'intérêt sur les actifs financiers qui ne sont pas évalués à la JVRN</v>
      </c>
      <c r="C15" s="548"/>
      <c r="D15" s="549"/>
      <c r="E15" s="549"/>
      <c r="F15" s="549"/>
      <c r="G15" s="549"/>
      <c r="H15" s="548"/>
      <c r="I15" s="549"/>
      <c r="J15" s="549"/>
      <c r="K15" s="549"/>
      <c r="L15" s="550"/>
      <c r="N15" s="384" t="str">
        <f>+ERN_base!B15</f>
        <v>Revenu d'intérêt sur les actifs financiers qui ne sont pas évalués à la JVRN</v>
      </c>
      <c r="O15" s="548">
        <f>+C15-ERN_base!C15</f>
        <v>0</v>
      </c>
      <c r="P15" s="549">
        <f>+D15-ERN_base!D15</f>
        <v>0</v>
      </c>
      <c r="Q15" s="549">
        <f>+E15-ERN_base!E15</f>
        <v>0</v>
      </c>
      <c r="R15" s="549">
        <f>+F15-ERN_base!F15</f>
        <v>0</v>
      </c>
      <c r="S15" s="549">
        <f>+G15-ERN_base!G15</f>
        <v>0</v>
      </c>
      <c r="T15" s="548">
        <f>+H15-ERN_base!H15</f>
        <v>0</v>
      </c>
      <c r="U15" s="549">
        <f>+I15-ERN_base!I15</f>
        <v>0</v>
      </c>
      <c r="V15" s="549">
        <f>+J15-ERN_base!J15</f>
        <v>0</v>
      </c>
      <c r="W15" s="549">
        <f>+K15-ERN_base!K15</f>
        <v>0</v>
      </c>
      <c r="X15" s="550">
        <f>+L15-ERN_base!L15</f>
        <v>0</v>
      </c>
    </row>
    <row r="16" spans="1:24" ht="14.4" customHeight="1" x14ac:dyDescent="0.3">
      <c r="A16" s="213" t="s">
        <v>366</v>
      </c>
      <c r="B16" s="87" t="str">
        <f>+ERN_base!B16</f>
        <v xml:space="preserve">Résultat d'investissement net, excluant le résultat au titre des fonds distincts </v>
      </c>
      <c r="C16" s="569"/>
      <c r="D16" s="570"/>
      <c r="E16" s="570"/>
      <c r="F16" s="570"/>
      <c r="G16" s="570"/>
      <c r="H16" s="569"/>
      <c r="I16" s="570"/>
      <c r="J16" s="570"/>
      <c r="K16" s="570"/>
      <c r="L16" s="571"/>
      <c r="N16" s="385" t="str">
        <f>+ERN_base!B16</f>
        <v xml:space="preserve">Résultat d'investissement net, excluant le résultat au titre des fonds distincts </v>
      </c>
      <c r="O16" s="569">
        <f>+C16-ERN_base!C16</f>
        <v>0</v>
      </c>
      <c r="P16" s="570">
        <f>+D16-ERN_base!D16</f>
        <v>0</v>
      </c>
      <c r="Q16" s="570">
        <f>+E16-ERN_base!E16</f>
        <v>0</v>
      </c>
      <c r="R16" s="570">
        <f>+F16-ERN_base!F16</f>
        <v>0</v>
      </c>
      <c r="S16" s="570">
        <f>+G16-ERN_base!G16</f>
        <v>0</v>
      </c>
      <c r="T16" s="569">
        <f>+H16-ERN_base!H16</f>
        <v>0</v>
      </c>
      <c r="U16" s="570">
        <f>+I16-ERN_base!I16</f>
        <v>0</v>
      </c>
      <c r="V16" s="570">
        <f>+J16-ERN_base!J16</f>
        <v>0</v>
      </c>
      <c r="W16" s="570">
        <f>+K16-ERN_base!K16</f>
        <v>0</v>
      </c>
      <c r="X16" s="571">
        <f>+L16-ERN_base!L16</f>
        <v>0</v>
      </c>
    </row>
    <row r="17" spans="1:24" ht="24" x14ac:dyDescent="0.3">
      <c r="A17" s="213" t="s">
        <v>231</v>
      </c>
      <c r="B17" s="87" t="str">
        <f>+ERN_base!B17</f>
        <v>Résultat d'investissement net des contrats d'assurance au titre des fonds distincts</v>
      </c>
      <c r="C17" s="569"/>
      <c r="D17" s="570"/>
      <c r="E17" s="570"/>
      <c r="F17" s="570"/>
      <c r="G17" s="570"/>
      <c r="H17" s="569"/>
      <c r="I17" s="570"/>
      <c r="J17" s="570"/>
      <c r="K17" s="570"/>
      <c r="L17" s="571"/>
      <c r="N17" s="385" t="str">
        <f>+ERN_base!B17</f>
        <v>Résultat d'investissement net des contrats d'assurance au titre des fonds distincts</v>
      </c>
      <c r="O17" s="569">
        <f>+C17-ERN_base!C17</f>
        <v>0</v>
      </c>
      <c r="P17" s="570">
        <f>+D17-ERN_base!D17</f>
        <v>0</v>
      </c>
      <c r="Q17" s="570">
        <f>+E17-ERN_base!E17</f>
        <v>0</v>
      </c>
      <c r="R17" s="570">
        <f>+F17-ERN_base!F17</f>
        <v>0</v>
      </c>
      <c r="S17" s="570">
        <f>+G17-ERN_base!G17</f>
        <v>0</v>
      </c>
      <c r="T17" s="569">
        <f>+H17-ERN_base!H17</f>
        <v>0</v>
      </c>
      <c r="U17" s="570">
        <f>+I17-ERN_base!I17</f>
        <v>0</v>
      </c>
      <c r="V17" s="570">
        <f>+J17-ERN_base!J17</f>
        <v>0</v>
      </c>
      <c r="W17" s="570">
        <f>+K17-ERN_base!K17</f>
        <v>0</v>
      </c>
      <c r="X17" s="571">
        <f>+L17-ERN_base!L17</f>
        <v>0</v>
      </c>
    </row>
    <row r="18" spans="1:24" x14ac:dyDescent="0.3">
      <c r="A18" s="213" t="s">
        <v>371</v>
      </c>
      <c r="B18" s="95" t="str">
        <f>+ERN_base!B18</f>
        <v>Provisions pour pertes sur créances</v>
      </c>
      <c r="C18" s="569"/>
      <c r="D18" s="570"/>
      <c r="E18" s="570"/>
      <c r="F18" s="570"/>
      <c r="G18" s="570"/>
      <c r="H18" s="569"/>
      <c r="I18" s="570"/>
      <c r="J18" s="570"/>
      <c r="K18" s="570"/>
      <c r="L18" s="571"/>
      <c r="N18" s="384" t="str">
        <f>+ERN_base!B18</f>
        <v>Provisions pour pertes sur créances</v>
      </c>
      <c r="O18" s="569">
        <f>+C18-ERN_base!C18</f>
        <v>0</v>
      </c>
      <c r="P18" s="570">
        <f>+D18-ERN_base!D18</f>
        <v>0</v>
      </c>
      <c r="Q18" s="570">
        <f>+E18-ERN_base!E18</f>
        <v>0</v>
      </c>
      <c r="R18" s="570">
        <f>+F18-ERN_base!F18</f>
        <v>0</v>
      </c>
      <c r="S18" s="570">
        <f>+G18-ERN_base!G18</f>
        <v>0</v>
      </c>
      <c r="T18" s="569">
        <f>+H18-ERN_base!H18</f>
        <v>0</v>
      </c>
      <c r="U18" s="570">
        <f>+I18-ERN_base!I18</f>
        <v>0</v>
      </c>
      <c r="V18" s="570">
        <f>+J18-ERN_base!J18</f>
        <v>0</v>
      </c>
      <c r="W18" s="570">
        <f>+K18-ERN_base!K18</f>
        <v>0</v>
      </c>
      <c r="X18" s="571">
        <f>+L18-ERN_base!L18</f>
        <v>0</v>
      </c>
    </row>
    <row r="19" spans="1:24" x14ac:dyDescent="0.3">
      <c r="A19" s="213" t="s">
        <v>374</v>
      </c>
      <c r="B19" s="91" t="str">
        <f>+ERN_base!B19</f>
        <v>Rendement d'investissement</v>
      </c>
      <c r="C19" s="563">
        <f>SUM(C15:C17)-C18</f>
        <v>0</v>
      </c>
      <c r="D19" s="564">
        <f t="shared" ref="D19:L19" si="3">SUM(D15:D17)-D18</f>
        <v>0</v>
      </c>
      <c r="E19" s="564">
        <f t="shared" si="3"/>
        <v>0</v>
      </c>
      <c r="F19" s="564">
        <f t="shared" si="3"/>
        <v>0</v>
      </c>
      <c r="G19" s="564">
        <f t="shared" si="3"/>
        <v>0</v>
      </c>
      <c r="H19" s="563">
        <f t="shared" si="3"/>
        <v>0</v>
      </c>
      <c r="I19" s="564">
        <f t="shared" si="3"/>
        <v>0</v>
      </c>
      <c r="J19" s="564">
        <f t="shared" si="3"/>
        <v>0</v>
      </c>
      <c r="K19" s="564">
        <f t="shared" si="3"/>
        <v>0</v>
      </c>
      <c r="L19" s="565">
        <f t="shared" si="3"/>
        <v>0</v>
      </c>
      <c r="N19" s="386" t="str">
        <f>+ERN_base!B19</f>
        <v>Rendement d'investissement</v>
      </c>
      <c r="O19" s="563">
        <f>+C19-ERN_base!C19</f>
        <v>0</v>
      </c>
      <c r="P19" s="564">
        <f>+D19-ERN_base!D19</f>
        <v>0</v>
      </c>
      <c r="Q19" s="564">
        <f>+E19-ERN_base!E19</f>
        <v>0</v>
      </c>
      <c r="R19" s="564">
        <f>+F19-ERN_base!F19</f>
        <v>0</v>
      </c>
      <c r="S19" s="564">
        <f>+G19-ERN_base!G19</f>
        <v>0</v>
      </c>
      <c r="T19" s="563">
        <f>+H19-ERN_base!H19</f>
        <v>0</v>
      </c>
      <c r="U19" s="564">
        <f>+I19-ERN_base!I19</f>
        <v>0</v>
      </c>
      <c r="V19" s="564">
        <f>+J19-ERN_base!J19</f>
        <v>0</v>
      </c>
      <c r="W19" s="564">
        <f>+K19-ERN_base!K19</f>
        <v>0</v>
      </c>
      <c r="X19" s="565">
        <f>+L19-ERN_base!L19</f>
        <v>0</v>
      </c>
    </row>
    <row r="20" spans="1:24" ht="28.95" customHeight="1" x14ac:dyDescent="0.3">
      <c r="A20" s="213" t="s">
        <v>377</v>
      </c>
      <c r="B20" s="97" t="str">
        <f>+ERN_base!B20</f>
        <v>Produits financiers ou charges financières nets afférents aux contrats d'assurance, excluant le résultat au titre des fonds distincts</v>
      </c>
      <c r="C20" s="548"/>
      <c r="D20" s="549"/>
      <c r="E20" s="549"/>
      <c r="F20" s="549"/>
      <c r="G20" s="549"/>
      <c r="H20" s="548"/>
      <c r="I20" s="549"/>
      <c r="J20" s="549"/>
      <c r="K20" s="549"/>
      <c r="L20" s="550"/>
      <c r="N20" s="387" t="str">
        <f>+ERN_base!B20</f>
        <v>Produits financiers ou charges financières nets afférents aux contrats d'assurance, excluant le résultat au titre des fonds distincts</v>
      </c>
      <c r="O20" s="548">
        <f>+C20-ERN_base!C20</f>
        <v>0</v>
      </c>
      <c r="P20" s="549">
        <f>+D20-ERN_base!D20</f>
        <v>0</v>
      </c>
      <c r="Q20" s="549">
        <f>+E20-ERN_base!E20</f>
        <v>0</v>
      </c>
      <c r="R20" s="549">
        <f>+F20-ERN_base!F20</f>
        <v>0</v>
      </c>
      <c r="S20" s="549">
        <f>+G20-ERN_base!G20</f>
        <v>0</v>
      </c>
      <c r="T20" s="548">
        <f>+H20-ERN_base!H20</f>
        <v>0</v>
      </c>
      <c r="U20" s="549">
        <f>+I20-ERN_base!I20</f>
        <v>0</v>
      </c>
      <c r="V20" s="549">
        <f>+J20-ERN_base!J20</f>
        <v>0</v>
      </c>
      <c r="W20" s="549">
        <f>+K20-ERN_base!K20</f>
        <v>0</v>
      </c>
      <c r="X20" s="550">
        <f>+L20-ERN_base!L20</f>
        <v>0</v>
      </c>
    </row>
    <row r="21" spans="1:24" ht="24.6" x14ac:dyDescent="0.3">
      <c r="A21" s="213" t="s">
        <v>380</v>
      </c>
      <c r="B21" s="97" t="str">
        <f>+ERN_base!B21</f>
        <v>Produits financiers ou charges financières nets des contrats d'assurance au titre des fonds distincts</v>
      </c>
      <c r="C21" s="569"/>
      <c r="D21" s="570"/>
      <c r="E21" s="570"/>
      <c r="F21" s="570"/>
      <c r="G21" s="570"/>
      <c r="H21" s="569"/>
      <c r="I21" s="570"/>
      <c r="J21" s="570"/>
      <c r="K21" s="570"/>
      <c r="L21" s="571"/>
      <c r="N21" s="387" t="str">
        <f>+ERN_base!B21</f>
        <v>Produits financiers ou charges financières nets des contrats d'assurance au titre des fonds distincts</v>
      </c>
      <c r="O21" s="569">
        <f>+C21-ERN_base!C21</f>
        <v>0</v>
      </c>
      <c r="P21" s="570">
        <f>+D21-ERN_base!D21</f>
        <v>0</v>
      </c>
      <c r="Q21" s="570">
        <f>+E21-ERN_base!E21</f>
        <v>0</v>
      </c>
      <c r="R21" s="570">
        <f>+F21-ERN_base!F21</f>
        <v>0</v>
      </c>
      <c r="S21" s="570">
        <f>+G21-ERN_base!G21</f>
        <v>0</v>
      </c>
      <c r="T21" s="569">
        <f>+H21-ERN_base!H21</f>
        <v>0</v>
      </c>
      <c r="U21" s="570">
        <f>+I21-ERN_base!I21</f>
        <v>0</v>
      </c>
      <c r="V21" s="570">
        <f>+J21-ERN_base!J21</f>
        <v>0</v>
      </c>
      <c r="W21" s="570">
        <f>+K21-ERN_base!K21</f>
        <v>0</v>
      </c>
      <c r="X21" s="571">
        <f>+L21-ERN_base!L21</f>
        <v>0</v>
      </c>
    </row>
    <row r="22" spans="1:24" ht="24.6" x14ac:dyDescent="0.3">
      <c r="A22" s="213" t="s">
        <v>383</v>
      </c>
      <c r="B22" s="97" t="str">
        <f>+ERN_base!B22</f>
        <v>Produits financiers ou charges financières nets afférents aux traités de réassurance détenus</v>
      </c>
      <c r="C22" s="569"/>
      <c r="D22" s="570"/>
      <c r="E22" s="570"/>
      <c r="F22" s="570"/>
      <c r="G22" s="570"/>
      <c r="H22" s="569"/>
      <c r="I22" s="570"/>
      <c r="J22" s="570"/>
      <c r="K22" s="570"/>
      <c r="L22" s="571"/>
      <c r="N22" s="387" t="str">
        <f>+ERN_base!B22</f>
        <v>Produits financiers ou charges financières nets afférents aux traités de réassurance détenus</v>
      </c>
      <c r="O22" s="569">
        <f>+C22-ERN_base!C22</f>
        <v>0</v>
      </c>
      <c r="P22" s="570">
        <f>+D22-ERN_base!D22</f>
        <v>0</v>
      </c>
      <c r="Q22" s="570">
        <f>+E22-ERN_base!E22</f>
        <v>0</v>
      </c>
      <c r="R22" s="570">
        <f>+F22-ERN_base!F22</f>
        <v>0</v>
      </c>
      <c r="S22" s="570">
        <f>+G22-ERN_base!G22</f>
        <v>0</v>
      </c>
      <c r="T22" s="569">
        <f>+H22-ERN_base!H22</f>
        <v>0</v>
      </c>
      <c r="U22" s="570">
        <f>+I22-ERN_base!I22</f>
        <v>0</v>
      </c>
      <c r="V22" s="570">
        <f>+J22-ERN_base!J22</f>
        <v>0</v>
      </c>
      <c r="W22" s="570">
        <f>+K22-ERN_base!K22</f>
        <v>0</v>
      </c>
      <c r="X22" s="571">
        <f>+L22-ERN_base!L22</f>
        <v>0</v>
      </c>
    </row>
    <row r="23" spans="1:24" x14ac:dyDescent="0.3">
      <c r="A23" s="213" t="s">
        <v>386</v>
      </c>
      <c r="B23" s="96" t="str">
        <f>+ERN_base!B23</f>
        <v>Fluctuation du passif au titre des contrats d'investissement</v>
      </c>
      <c r="C23" s="569"/>
      <c r="D23" s="570"/>
      <c r="E23" s="570"/>
      <c r="F23" s="570"/>
      <c r="G23" s="570"/>
      <c r="H23" s="569"/>
      <c r="I23" s="570"/>
      <c r="J23" s="570"/>
      <c r="K23" s="570"/>
      <c r="L23" s="571"/>
      <c r="N23" s="388" t="str">
        <f>+ERN_base!B23</f>
        <v>Fluctuation du passif au titre des contrats d'investissement</v>
      </c>
      <c r="O23" s="569">
        <f>+C23-ERN_base!C23</f>
        <v>0</v>
      </c>
      <c r="P23" s="570">
        <f>+D23-ERN_base!D23</f>
        <v>0</v>
      </c>
      <c r="Q23" s="570">
        <f>+E23-ERN_base!E23</f>
        <v>0</v>
      </c>
      <c r="R23" s="570">
        <f>+F23-ERN_base!F23</f>
        <v>0</v>
      </c>
      <c r="S23" s="570">
        <f>+G23-ERN_base!G23</f>
        <v>0</v>
      </c>
      <c r="T23" s="569">
        <f>+H23-ERN_base!H23</f>
        <v>0</v>
      </c>
      <c r="U23" s="570">
        <f>+I23-ERN_base!I23</f>
        <v>0</v>
      </c>
      <c r="V23" s="570">
        <f>+J23-ERN_base!J23</f>
        <v>0</v>
      </c>
      <c r="W23" s="570">
        <f>+K23-ERN_base!K23</f>
        <v>0</v>
      </c>
      <c r="X23" s="571">
        <f>+L23-ERN_base!L23</f>
        <v>0</v>
      </c>
    </row>
    <row r="24" spans="1:24" x14ac:dyDescent="0.3">
      <c r="A24" s="213" t="s">
        <v>389</v>
      </c>
      <c r="B24" s="91" t="str">
        <f>+ERN_base!B24</f>
        <v>RÉSULTAT D'INVESTISSEMENT NET</v>
      </c>
      <c r="C24" s="563">
        <f>SUM(C19:C23)</f>
        <v>0</v>
      </c>
      <c r="D24" s="564">
        <f t="shared" ref="D24:L24" si="4">SUM(D19:D23)</f>
        <v>0</v>
      </c>
      <c r="E24" s="564">
        <f t="shared" si="4"/>
        <v>0</v>
      </c>
      <c r="F24" s="564">
        <f t="shared" si="4"/>
        <v>0</v>
      </c>
      <c r="G24" s="564">
        <f t="shared" si="4"/>
        <v>0</v>
      </c>
      <c r="H24" s="563">
        <f t="shared" si="4"/>
        <v>0</v>
      </c>
      <c r="I24" s="564">
        <f t="shared" si="4"/>
        <v>0</v>
      </c>
      <c r="J24" s="564">
        <f t="shared" si="4"/>
        <v>0</v>
      </c>
      <c r="K24" s="564">
        <f t="shared" si="4"/>
        <v>0</v>
      </c>
      <c r="L24" s="565">
        <f t="shared" si="4"/>
        <v>0</v>
      </c>
      <c r="N24" s="386" t="str">
        <f>+ERN_base!B24</f>
        <v>RÉSULTAT D'INVESTISSEMENT NET</v>
      </c>
      <c r="O24" s="563">
        <f>+C24-ERN_base!C24</f>
        <v>0</v>
      </c>
      <c r="P24" s="564">
        <f>+D24-ERN_base!D24</f>
        <v>0</v>
      </c>
      <c r="Q24" s="564">
        <f>+E24-ERN_base!E24</f>
        <v>0</v>
      </c>
      <c r="R24" s="564">
        <f>+F24-ERN_base!F24</f>
        <v>0</v>
      </c>
      <c r="S24" s="564">
        <f>+G24-ERN_base!G24</f>
        <v>0</v>
      </c>
      <c r="T24" s="563">
        <f>+H24-ERN_base!H24</f>
        <v>0</v>
      </c>
      <c r="U24" s="564">
        <f>+I24-ERN_base!I24</f>
        <v>0</v>
      </c>
      <c r="V24" s="564">
        <f>+J24-ERN_base!J24</f>
        <v>0</v>
      </c>
      <c r="W24" s="564">
        <f>+K24-ERN_base!K24</f>
        <v>0</v>
      </c>
      <c r="X24" s="565">
        <f>+L24-ERN_base!L24</f>
        <v>0</v>
      </c>
    </row>
    <row r="25" spans="1:24" x14ac:dyDescent="0.3">
      <c r="A25" s="213" t="s">
        <v>392</v>
      </c>
      <c r="B25" s="87" t="str">
        <f>+ERN_base!B25</f>
        <v>Autres produits</v>
      </c>
      <c r="C25" s="548"/>
      <c r="D25" s="549"/>
      <c r="E25" s="549"/>
      <c r="F25" s="549"/>
      <c r="G25" s="549"/>
      <c r="H25" s="548"/>
      <c r="I25" s="549"/>
      <c r="J25" s="549"/>
      <c r="K25" s="549"/>
      <c r="L25" s="550"/>
      <c r="N25" s="385" t="str">
        <f>+ERN_base!B25</f>
        <v>Autres produits</v>
      </c>
      <c r="O25" s="548">
        <f>+C25-ERN_base!C25</f>
        <v>0</v>
      </c>
      <c r="P25" s="549">
        <f>+D25-ERN_base!D25</f>
        <v>0</v>
      </c>
      <c r="Q25" s="549">
        <f>+E25-ERN_base!E25</f>
        <v>0</v>
      </c>
      <c r="R25" s="549">
        <f>+F25-ERN_base!F25</f>
        <v>0</v>
      </c>
      <c r="S25" s="549">
        <f>+G25-ERN_base!G25</f>
        <v>0</v>
      </c>
      <c r="T25" s="548">
        <f>+H25-ERN_base!H25</f>
        <v>0</v>
      </c>
      <c r="U25" s="549">
        <f>+I25-ERN_base!I25</f>
        <v>0</v>
      </c>
      <c r="V25" s="549">
        <f>+J25-ERN_base!J25</f>
        <v>0</v>
      </c>
      <c r="W25" s="549">
        <f>+K25-ERN_base!K25</f>
        <v>0</v>
      </c>
      <c r="X25" s="550">
        <f>+L25-ERN_base!L25</f>
        <v>0</v>
      </c>
    </row>
    <row r="26" spans="1:24" ht="24" x14ac:dyDescent="0.3">
      <c r="A26" s="213" t="s">
        <v>395</v>
      </c>
      <c r="B26" s="87" t="str">
        <f>+ERN_base!B26</f>
        <v>Part des produits (pertes) nets provenant des placements comptabilisés selon la méthode de la mise en équivalence</v>
      </c>
      <c r="C26" s="569"/>
      <c r="D26" s="570"/>
      <c r="E26" s="570"/>
      <c r="F26" s="570"/>
      <c r="G26" s="570"/>
      <c r="H26" s="569"/>
      <c r="I26" s="570"/>
      <c r="J26" s="570"/>
      <c r="K26" s="570"/>
      <c r="L26" s="571"/>
      <c r="N26" s="385" t="str">
        <f>+ERN_base!B26</f>
        <v>Part des produits (pertes) nets provenant des placements comptabilisés selon la méthode de la mise en équivalence</v>
      </c>
      <c r="O26" s="569">
        <f>+C26-ERN_base!C26</f>
        <v>0</v>
      </c>
      <c r="P26" s="570">
        <f>+D26-ERN_base!D26</f>
        <v>0</v>
      </c>
      <c r="Q26" s="570">
        <f>+E26-ERN_base!E26</f>
        <v>0</v>
      </c>
      <c r="R26" s="570">
        <f>+F26-ERN_base!F26</f>
        <v>0</v>
      </c>
      <c r="S26" s="570">
        <f>+G26-ERN_base!G26</f>
        <v>0</v>
      </c>
      <c r="T26" s="569">
        <f>+H26-ERN_base!H26</f>
        <v>0</v>
      </c>
      <c r="U26" s="570">
        <f>+I26-ERN_base!I26</f>
        <v>0</v>
      </c>
      <c r="V26" s="570">
        <f>+J26-ERN_base!J26</f>
        <v>0</v>
      </c>
      <c r="W26" s="570">
        <f>+K26-ERN_base!K26</f>
        <v>0</v>
      </c>
      <c r="X26" s="571">
        <f>+L26-ERN_base!L26</f>
        <v>0</v>
      </c>
    </row>
    <row r="27" spans="1:24" x14ac:dyDescent="0.3">
      <c r="A27" s="213" t="s">
        <v>398</v>
      </c>
      <c r="B27" s="87" t="str">
        <f>+ERN_base!B27</f>
        <v>Frais généraux et frais d'exploitation</v>
      </c>
      <c r="C27" s="569"/>
      <c r="D27" s="570"/>
      <c r="E27" s="570"/>
      <c r="F27" s="570"/>
      <c r="G27" s="570"/>
      <c r="H27" s="569"/>
      <c r="I27" s="570"/>
      <c r="J27" s="570"/>
      <c r="K27" s="570"/>
      <c r="L27" s="571"/>
      <c r="N27" s="385" t="str">
        <f>+ERN_base!B27</f>
        <v>Frais généraux et frais d'exploitation</v>
      </c>
      <c r="O27" s="569">
        <f>+C27-ERN_base!C27</f>
        <v>0</v>
      </c>
      <c r="P27" s="570">
        <f>+D27-ERN_base!D27</f>
        <v>0</v>
      </c>
      <c r="Q27" s="570">
        <f>+E27-ERN_base!E27</f>
        <v>0</v>
      </c>
      <c r="R27" s="570">
        <f>+F27-ERN_base!F27</f>
        <v>0</v>
      </c>
      <c r="S27" s="570">
        <f>+G27-ERN_base!G27</f>
        <v>0</v>
      </c>
      <c r="T27" s="569">
        <f>+H27-ERN_base!H27</f>
        <v>0</v>
      </c>
      <c r="U27" s="570">
        <f>+I27-ERN_base!I27</f>
        <v>0</v>
      </c>
      <c r="V27" s="570">
        <f>+J27-ERN_base!J27</f>
        <v>0</v>
      </c>
      <c r="W27" s="570">
        <f>+K27-ERN_base!K27</f>
        <v>0</v>
      </c>
      <c r="X27" s="571">
        <f>+L27-ERN_base!L27</f>
        <v>0</v>
      </c>
    </row>
    <row r="28" spans="1:24" x14ac:dyDescent="0.3">
      <c r="A28" s="213" t="s">
        <v>401</v>
      </c>
      <c r="B28" s="91" t="str">
        <f>+ERN_base!B28</f>
        <v>AUTRES PRODUITS ET CHARGES</v>
      </c>
      <c r="C28" s="563">
        <f>SUM(C25:C26)-C27</f>
        <v>0</v>
      </c>
      <c r="D28" s="564">
        <f t="shared" ref="D28:L28" si="5">SUM(D25:D26)-D27</f>
        <v>0</v>
      </c>
      <c r="E28" s="564">
        <f t="shared" si="5"/>
        <v>0</v>
      </c>
      <c r="F28" s="564">
        <f t="shared" si="5"/>
        <v>0</v>
      </c>
      <c r="G28" s="564">
        <f t="shared" si="5"/>
        <v>0</v>
      </c>
      <c r="H28" s="563">
        <f t="shared" si="5"/>
        <v>0</v>
      </c>
      <c r="I28" s="564">
        <f t="shared" si="5"/>
        <v>0</v>
      </c>
      <c r="J28" s="564">
        <f t="shared" si="5"/>
        <v>0</v>
      </c>
      <c r="K28" s="564">
        <f t="shared" si="5"/>
        <v>0</v>
      </c>
      <c r="L28" s="565">
        <f t="shared" si="5"/>
        <v>0</v>
      </c>
      <c r="N28" s="386" t="str">
        <f>+ERN_base!B28</f>
        <v>AUTRES PRODUITS ET CHARGES</v>
      </c>
      <c r="O28" s="563">
        <f>+C28-ERN_base!C28</f>
        <v>0</v>
      </c>
      <c r="P28" s="564">
        <f>+D28-ERN_base!D28</f>
        <v>0</v>
      </c>
      <c r="Q28" s="564">
        <f>+E28-ERN_base!E28</f>
        <v>0</v>
      </c>
      <c r="R28" s="564">
        <f>+F28-ERN_base!F28</f>
        <v>0</v>
      </c>
      <c r="S28" s="564">
        <f>+G28-ERN_base!G28</f>
        <v>0</v>
      </c>
      <c r="T28" s="563">
        <f>+H28-ERN_base!H28</f>
        <v>0</v>
      </c>
      <c r="U28" s="564">
        <f>+I28-ERN_base!I28</f>
        <v>0</v>
      </c>
      <c r="V28" s="564">
        <f>+J28-ERN_base!J28</f>
        <v>0</v>
      </c>
      <c r="W28" s="564">
        <f>+K28-ERN_base!K28</f>
        <v>0</v>
      </c>
      <c r="X28" s="565">
        <f>+L28-ERN_base!L28</f>
        <v>0</v>
      </c>
    </row>
    <row r="29" spans="1:24" x14ac:dyDescent="0.3">
      <c r="A29" s="213" t="s">
        <v>304</v>
      </c>
      <c r="B29" s="91" t="str">
        <f>+ERN_base!B29</f>
        <v>RÉSULTAT NET AVANT IMPÔT</v>
      </c>
      <c r="C29" s="65">
        <f>C14+C24+C28</f>
        <v>0</v>
      </c>
      <c r="D29" s="66">
        <f t="shared" ref="D29:L29" si="6">D14+D24+D28</f>
        <v>0</v>
      </c>
      <c r="E29" s="66">
        <f t="shared" si="6"/>
        <v>0</v>
      </c>
      <c r="F29" s="66">
        <f t="shared" si="6"/>
        <v>0</v>
      </c>
      <c r="G29" s="66">
        <f t="shared" si="6"/>
        <v>0</v>
      </c>
      <c r="H29" s="65">
        <f t="shared" si="6"/>
        <v>0</v>
      </c>
      <c r="I29" s="66">
        <f t="shared" si="6"/>
        <v>0</v>
      </c>
      <c r="J29" s="66">
        <f t="shared" si="6"/>
        <v>0</v>
      </c>
      <c r="K29" s="66">
        <f t="shared" si="6"/>
        <v>0</v>
      </c>
      <c r="L29" s="67">
        <f t="shared" si="6"/>
        <v>0</v>
      </c>
      <c r="N29" s="386" t="str">
        <f>+ERN_base!B29</f>
        <v>RÉSULTAT NET AVANT IMPÔT</v>
      </c>
      <c r="O29" s="65">
        <f>+C29-ERN_base!C29</f>
        <v>0</v>
      </c>
      <c r="P29" s="66">
        <f>+D29-ERN_base!D29</f>
        <v>0</v>
      </c>
      <c r="Q29" s="66">
        <f>+E29-ERN_base!E29</f>
        <v>0</v>
      </c>
      <c r="R29" s="66">
        <f>+F29-ERN_base!F29</f>
        <v>0</v>
      </c>
      <c r="S29" s="66">
        <f>+G29-ERN_base!G29</f>
        <v>0</v>
      </c>
      <c r="T29" s="65">
        <f>+H29-ERN_base!H29</f>
        <v>0</v>
      </c>
      <c r="U29" s="66">
        <f>+I29-ERN_base!I29</f>
        <v>0</v>
      </c>
      <c r="V29" s="66">
        <f>+J29-ERN_base!J29</f>
        <v>0</v>
      </c>
      <c r="W29" s="66">
        <f>+K29-ERN_base!K29</f>
        <v>0</v>
      </c>
      <c r="X29" s="67">
        <f>+L29-ERN_base!L29</f>
        <v>0</v>
      </c>
    </row>
    <row r="30" spans="1:24" x14ac:dyDescent="0.3">
      <c r="A30" s="213" t="s">
        <v>406</v>
      </c>
      <c r="B30" s="98" t="str">
        <f>+ERN_base!B30</f>
        <v>Impôt exigible</v>
      </c>
      <c r="C30" s="548"/>
      <c r="D30" s="549"/>
      <c r="E30" s="549"/>
      <c r="F30" s="549"/>
      <c r="G30" s="549"/>
      <c r="H30" s="548"/>
      <c r="I30" s="549"/>
      <c r="J30" s="549"/>
      <c r="K30" s="549"/>
      <c r="L30" s="550"/>
      <c r="N30" s="389" t="str">
        <f>+ERN_base!B30</f>
        <v>Impôt exigible</v>
      </c>
      <c r="O30" s="548">
        <f>+C30-ERN_base!C30</f>
        <v>0</v>
      </c>
      <c r="P30" s="549">
        <f>+D30-ERN_base!D30</f>
        <v>0</v>
      </c>
      <c r="Q30" s="549">
        <f>+E30-ERN_base!E30</f>
        <v>0</v>
      </c>
      <c r="R30" s="549">
        <f>+F30-ERN_base!F30</f>
        <v>0</v>
      </c>
      <c r="S30" s="549">
        <f>+G30-ERN_base!G30</f>
        <v>0</v>
      </c>
      <c r="T30" s="548">
        <f>+H30-ERN_base!H30</f>
        <v>0</v>
      </c>
      <c r="U30" s="549">
        <f>+I30-ERN_base!I30</f>
        <v>0</v>
      </c>
      <c r="V30" s="549">
        <f>+J30-ERN_base!J30</f>
        <v>0</v>
      </c>
      <c r="W30" s="549">
        <f>+K30-ERN_base!K30</f>
        <v>0</v>
      </c>
      <c r="X30" s="550">
        <f>+L30-ERN_base!L30</f>
        <v>0</v>
      </c>
    </row>
    <row r="31" spans="1:24" x14ac:dyDescent="0.3">
      <c r="A31" s="213" t="s">
        <v>409</v>
      </c>
      <c r="B31" s="90" t="str">
        <f>+ERN_base!B31</f>
        <v>Impôt différé</v>
      </c>
      <c r="C31" s="569"/>
      <c r="D31" s="570"/>
      <c r="E31" s="570"/>
      <c r="F31" s="570"/>
      <c r="G31" s="570"/>
      <c r="H31" s="569"/>
      <c r="I31" s="570"/>
      <c r="J31" s="570"/>
      <c r="K31" s="570"/>
      <c r="L31" s="571"/>
      <c r="N31" s="390" t="str">
        <f>+ERN_base!B31</f>
        <v>Impôt différé</v>
      </c>
      <c r="O31" s="569">
        <f>+C31-ERN_base!C31</f>
        <v>0</v>
      </c>
      <c r="P31" s="570">
        <f>+D31-ERN_base!D31</f>
        <v>0</v>
      </c>
      <c r="Q31" s="570">
        <f>+E31-ERN_base!E31</f>
        <v>0</v>
      </c>
      <c r="R31" s="570">
        <f>+F31-ERN_base!F31</f>
        <v>0</v>
      </c>
      <c r="S31" s="570">
        <f>+G31-ERN_base!G31</f>
        <v>0</v>
      </c>
      <c r="T31" s="569">
        <f>+H31-ERN_base!H31</f>
        <v>0</v>
      </c>
      <c r="U31" s="570">
        <f>+I31-ERN_base!I31</f>
        <v>0</v>
      </c>
      <c r="V31" s="570">
        <f>+J31-ERN_base!J31</f>
        <v>0</v>
      </c>
      <c r="W31" s="570">
        <f>+K31-ERN_base!K31</f>
        <v>0</v>
      </c>
      <c r="X31" s="571">
        <f>+L31-ERN_base!L31</f>
        <v>0</v>
      </c>
    </row>
    <row r="32" spans="1:24" ht="15" thickBot="1" x14ac:dyDescent="0.35">
      <c r="A32" s="213" t="s">
        <v>307</v>
      </c>
      <c r="B32" s="99" t="str">
        <f>+ERN_base!B32</f>
        <v>Total - impôt sur les bénéfices</v>
      </c>
      <c r="C32" s="563">
        <f>SUM(C30:C31)</f>
        <v>0</v>
      </c>
      <c r="D32" s="564">
        <f t="shared" ref="D32:L32" si="7">SUM(D30:D31)</f>
        <v>0</v>
      </c>
      <c r="E32" s="564">
        <f t="shared" si="7"/>
        <v>0</v>
      </c>
      <c r="F32" s="564">
        <f t="shared" si="7"/>
        <v>0</v>
      </c>
      <c r="G32" s="564">
        <f t="shared" si="7"/>
        <v>0</v>
      </c>
      <c r="H32" s="563">
        <f t="shared" si="7"/>
        <v>0</v>
      </c>
      <c r="I32" s="564">
        <f t="shared" si="7"/>
        <v>0</v>
      </c>
      <c r="J32" s="564">
        <f t="shared" si="7"/>
        <v>0</v>
      </c>
      <c r="K32" s="564">
        <f t="shared" si="7"/>
        <v>0</v>
      </c>
      <c r="L32" s="565">
        <f t="shared" si="7"/>
        <v>0</v>
      </c>
      <c r="N32" s="391" t="str">
        <f>+ERN_base!B32</f>
        <v>Total - impôt sur les bénéfices</v>
      </c>
      <c r="O32" s="563">
        <f>+C32-ERN_base!C32</f>
        <v>0</v>
      </c>
      <c r="P32" s="564">
        <f>+D32-ERN_base!D32</f>
        <v>0</v>
      </c>
      <c r="Q32" s="564">
        <f>+E32-ERN_base!E32</f>
        <v>0</v>
      </c>
      <c r="R32" s="564">
        <f>+F32-ERN_base!F32</f>
        <v>0</v>
      </c>
      <c r="S32" s="564">
        <f>+G32-ERN_base!G32</f>
        <v>0</v>
      </c>
      <c r="T32" s="563">
        <f>+H32-ERN_base!H32</f>
        <v>0</v>
      </c>
      <c r="U32" s="564">
        <f>+I32-ERN_base!I32</f>
        <v>0</v>
      </c>
      <c r="V32" s="564">
        <f>+J32-ERN_base!J32</f>
        <v>0</v>
      </c>
      <c r="W32" s="564">
        <f>+K32-ERN_base!K32</f>
        <v>0</v>
      </c>
      <c r="X32" s="565">
        <f>+L32-ERN_base!L32</f>
        <v>0</v>
      </c>
    </row>
    <row r="33" spans="1:24" ht="15" thickBot="1" x14ac:dyDescent="0.35">
      <c r="A33" s="213" t="s">
        <v>414</v>
      </c>
      <c r="B33" s="92" t="str">
        <f>+ERN_base!B33</f>
        <v>RÉSULTAT NET APRÈS IMPÔT</v>
      </c>
      <c r="C33" s="68">
        <f>C29-C32</f>
        <v>0</v>
      </c>
      <c r="D33" s="69">
        <f t="shared" ref="D33:L33" si="8">D29-D32</f>
        <v>0</v>
      </c>
      <c r="E33" s="69">
        <f t="shared" si="8"/>
        <v>0</v>
      </c>
      <c r="F33" s="69">
        <f t="shared" si="8"/>
        <v>0</v>
      </c>
      <c r="G33" s="69">
        <f t="shared" si="8"/>
        <v>0</v>
      </c>
      <c r="H33" s="68">
        <f t="shared" si="8"/>
        <v>0</v>
      </c>
      <c r="I33" s="69">
        <f t="shared" si="8"/>
        <v>0</v>
      </c>
      <c r="J33" s="69">
        <f t="shared" si="8"/>
        <v>0</v>
      </c>
      <c r="K33" s="69">
        <f t="shared" si="8"/>
        <v>0</v>
      </c>
      <c r="L33" s="70">
        <f t="shared" si="8"/>
        <v>0</v>
      </c>
      <c r="N33" s="392" t="str">
        <f>+ERN_base!B33</f>
        <v>RÉSULTAT NET APRÈS IMPÔT</v>
      </c>
      <c r="O33" s="68">
        <f>+C33-ERN_base!C33</f>
        <v>0</v>
      </c>
      <c r="P33" s="69">
        <f>+D33-ERN_base!D33</f>
        <v>0</v>
      </c>
      <c r="Q33" s="69">
        <f>+E33-ERN_base!E33</f>
        <v>0</v>
      </c>
      <c r="R33" s="69">
        <f>+F33-ERN_base!F33</f>
        <v>0</v>
      </c>
      <c r="S33" s="69">
        <f>+G33-ERN_base!G33</f>
        <v>0</v>
      </c>
      <c r="T33" s="68">
        <f>+H33-ERN_base!H33</f>
        <v>0</v>
      </c>
      <c r="U33" s="69">
        <f>+I33-ERN_base!I33</f>
        <v>0</v>
      </c>
      <c r="V33" s="69">
        <f>+J33-ERN_base!J33</f>
        <v>0</v>
      </c>
      <c r="W33" s="69">
        <f>+K33-ERN_base!K33</f>
        <v>0</v>
      </c>
      <c r="X33" s="70">
        <f>+L33-ERN_base!L33</f>
        <v>0</v>
      </c>
    </row>
    <row r="34" spans="1:24" ht="15" thickBot="1" x14ac:dyDescent="0.35">
      <c r="A34" s="213" t="s">
        <v>417</v>
      </c>
      <c r="B34" s="100" t="str">
        <f>+ERN_base!B34</f>
        <v>Activités abandonnées (nettes de l'impôt sur les bénéfices)</v>
      </c>
      <c r="C34" s="584"/>
      <c r="D34" s="585"/>
      <c r="E34" s="585"/>
      <c r="F34" s="585"/>
      <c r="G34" s="585"/>
      <c r="H34" s="584"/>
      <c r="I34" s="585"/>
      <c r="J34" s="585"/>
      <c r="K34" s="585"/>
      <c r="L34" s="586"/>
      <c r="N34" s="393" t="str">
        <f>+ERN_base!B34</f>
        <v>Activités abandonnées (nettes de l'impôt sur les bénéfices)</v>
      </c>
      <c r="O34" s="584">
        <f>+C34-ERN_base!C34</f>
        <v>0</v>
      </c>
      <c r="P34" s="585">
        <f>+D34-ERN_base!D34</f>
        <v>0</v>
      </c>
      <c r="Q34" s="585">
        <f>+E34-ERN_base!E34</f>
        <v>0</v>
      </c>
      <c r="R34" s="585">
        <f>+F34-ERN_base!F34</f>
        <v>0</v>
      </c>
      <c r="S34" s="585">
        <f>+G34-ERN_base!G34</f>
        <v>0</v>
      </c>
      <c r="T34" s="584">
        <f>+H34-ERN_base!H34</f>
        <v>0</v>
      </c>
      <c r="U34" s="585">
        <f>+I34-ERN_base!I34</f>
        <v>0</v>
      </c>
      <c r="V34" s="585">
        <f>+J34-ERN_base!J34</f>
        <v>0</v>
      </c>
      <c r="W34" s="585">
        <f>+K34-ERN_base!K34</f>
        <v>0</v>
      </c>
      <c r="X34" s="586">
        <f>+L34-ERN_base!L34</f>
        <v>0</v>
      </c>
    </row>
    <row r="35" spans="1:24" ht="15" thickBot="1" x14ac:dyDescent="0.35">
      <c r="A35" s="213" t="s">
        <v>420</v>
      </c>
      <c r="B35" s="93" t="str">
        <f>+ERN_base!B35</f>
        <v>BÉNÉFICE (PERTE) NET DE L'EXERCICE</v>
      </c>
      <c r="C35" s="596">
        <f>SUM(C33:C34)</f>
        <v>0</v>
      </c>
      <c r="D35" s="597">
        <f t="shared" ref="D35:L35" si="9">SUM(D33:D34)</f>
        <v>0</v>
      </c>
      <c r="E35" s="597">
        <f t="shared" si="9"/>
        <v>0</v>
      </c>
      <c r="F35" s="597">
        <f t="shared" si="9"/>
        <v>0</v>
      </c>
      <c r="G35" s="597">
        <f t="shared" si="9"/>
        <v>0</v>
      </c>
      <c r="H35" s="596">
        <f t="shared" si="9"/>
        <v>0</v>
      </c>
      <c r="I35" s="597">
        <f t="shared" si="9"/>
        <v>0</v>
      </c>
      <c r="J35" s="597">
        <f t="shared" si="9"/>
        <v>0</v>
      </c>
      <c r="K35" s="597">
        <f t="shared" si="9"/>
        <v>0</v>
      </c>
      <c r="L35" s="598">
        <f t="shared" si="9"/>
        <v>0</v>
      </c>
      <c r="N35" s="394" t="str">
        <f>+ERN_base!B35</f>
        <v>BÉNÉFICE (PERTE) NET DE L'EXERCICE</v>
      </c>
      <c r="O35" s="596">
        <f>+C35-ERN_base!C35</f>
        <v>0</v>
      </c>
      <c r="P35" s="597">
        <f>+D35-ERN_base!D35</f>
        <v>0</v>
      </c>
      <c r="Q35" s="597">
        <f>+E35-ERN_base!E35</f>
        <v>0</v>
      </c>
      <c r="R35" s="597">
        <f>+F35-ERN_base!F35</f>
        <v>0</v>
      </c>
      <c r="S35" s="597">
        <f>+G35-ERN_base!G35</f>
        <v>0</v>
      </c>
      <c r="T35" s="596">
        <f>+H35-ERN_base!H35</f>
        <v>0</v>
      </c>
      <c r="U35" s="597">
        <f>+I35-ERN_base!I35</f>
        <v>0</v>
      </c>
      <c r="V35" s="597">
        <f>+J35-ERN_base!J35</f>
        <v>0</v>
      </c>
      <c r="W35" s="597">
        <f>+K35-ERN_base!K35</f>
        <v>0</v>
      </c>
      <c r="X35" s="598">
        <f>+L35-ERN_base!L35</f>
        <v>0</v>
      </c>
    </row>
    <row r="36" spans="1:24" ht="15" thickBot="1" x14ac:dyDescent="0.35">
      <c r="A36" s="213" t="s">
        <v>423</v>
      </c>
      <c r="B36" s="100" t="str">
        <f>+ERN_base!B36</f>
        <v>Total des autres éléments du résultat étendu (perte) (3)</v>
      </c>
      <c r="C36" s="584">
        <v>0</v>
      </c>
      <c r="D36" s="585">
        <v>0</v>
      </c>
      <c r="E36" s="585">
        <v>-5</v>
      </c>
      <c r="F36" s="585">
        <v>5</v>
      </c>
      <c r="G36" s="585">
        <v>5</v>
      </c>
      <c r="H36" s="584"/>
      <c r="I36" s="585"/>
      <c r="J36" s="585"/>
      <c r="K36" s="585"/>
      <c r="L36" s="586"/>
      <c r="N36" s="393" t="str">
        <f>+ERN_base!B36</f>
        <v>Total des autres éléments du résultat étendu (perte) (3)</v>
      </c>
      <c r="O36" s="584">
        <f>+C36-ERN_base!C36</f>
        <v>0</v>
      </c>
      <c r="P36" s="585">
        <f>+D36-ERN_base!D36</f>
        <v>0</v>
      </c>
      <c r="Q36" s="585">
        <f>+E36-ERN_base!E36</f>
        <v>-5</v>
      </c>
      <c r="R36" s="585">
        <f>+F36-ERN_base!F36</f>
        <v>5</v>
      </c>
      <c r="S36" s="585">
        <f>+G36-ERN_base!G36</f>
        <v>5</v>
      </c>
      <c r="T36" s="584">
        <f>+H36-ERN_base!H36</f>
        <v>0</v>
      </c>
      <c r="U36" s="585">
        <f>+I36-ERN_base!I36</f>
        <v>0</v>
      </c>
      <c r="V36" s="585">
        <f>+J36-ERN_base!J36</f>
        <v>0</v>
      </c>
      <c r="W36" s="585">
        <f>+K36-ERN_base!K36</f>
        <v>0</v>
      </c>
      <c r="X36" s="586">
        <f>+L36-ERN_base!L36</f>
        <v>0</v>
      </c>
    </row>
    <row r="37" spans="1:24" ht="18" customHeight="1" thickBot="1" x14ac:dyDescent="0.35">
      <c r="A37" s="213" t="s">
        <v>426</v>
      </c>
      <c r="B37" s="94" t="str">
        <f>+ERN_base!B37</f>
        <v>TOTAL DU RÉSULTAT ÉTENDU (PERTE)</v>
      </c>
      <c r="C37" s="566">
        <f>SUM(C35:C36)</f>
        <v>0</v>
      </c>
      <c r="D37" s="567">
        <f t="shared" ref="D37:L37" si="10">SUM(D35:D36)</f>
        <v>0</v>
      </c>
      <c r="E37" s="567">
        <f t="shared" si="10"/>
        <v>-5</v>
      </c>
      <c r="F37" s="567">
        <f t="shared" si="10"/>
        <v>5</v>
      </c>
      <c r="G37" s="567">
        <f t="shared" si="10"/>
        <v>5</v>
      </c>
      <c r="H37" s="566">
        <f t="shared" si="10"/>
        <v>0</v>
      </c>
      <c r="I37" s="567">
        <f t="shared" si="10"/>
        <v>0</v>
      </c>
      <c r="J37" s="567">
        <f t="shared" si="10"/>
        <v>0</v>
      </c>
      <c r="K37" s="567">
        <f t="shared" si="10"/>
        <v>0</v>
      </c>
      <c r="L37" s="568">
        <f t="shared" si="10"/>
        <v>0</v>
      </c>
      <c r="N37" s="395" t="str">
        <f>+ERN_base!B37</f>
        <v>TOTAL DU RÉSULTAT ÉTENDU (PERTE)</v>
      </c>
      <c r="O37" s="566">
        <f>+C37-ERN_base!C37</f>
        <v>0</v>
      </c>
      <c r="P37" s="567">
        <f>+D37-ERN_base!D37</f>
        <v>0</v>
      </c>
      <c r="Q37" s="567">
        <f>+E37-ERN_base!E37</f>
        <v>-5</v>
      </c>
      <c r="R37" s="567">
        <f>+F37-ERN_base!F37</f>
        <v>5</v>
      </c>
      <c r="S37" s="567">
        <f>+G37-ERN_base!G37</f>
        <v>5</v>
      </c>
      <c r="T37" s="566">
        <f>+H37-ERN_base!H37</f>
        <v>0</v>
      </c>
      <c r="U37" s="567">
        <f>+I37-ERN_base!I37</f>
        <v>0</v>
      </c>
      <c r="V37" s="567">
        <f>+J37-ERN_base!J37</f>
        <v>0</v>
      </c>
      <c r="W37" s="567">
        <f>+K37-ERN_base!K37</f>
        <v>0</v>
      </c>
      <c r="X37" s="568">
        <f>+L37-ERN_base!L37</f>
        <v>0</v>
      </c>
    </row>
    <row r="38" spans="1:24" ht="15" thickBot="1" x14ac:dyDescent="0.35">
      <c r="B38" s="20"/>
      <c r="C38" s="21"/>
      <c r="D38" s="21"/>
      <c r="E38" s="21"/>
      <c r="F38" s="21"/>
      <c r="G38" s="21"/>
      <c r="H38" s="21"/>
      <c r="I38" s="21"/>
      <c r="J38" s="21"/>
      <c r="K38" s="21"/>
      <c r="L38" s="21"/>
      <c r="N38" s="396"/>
      <c r="O38" s="21"/>
      <c r="P38" s="21"/>
      <c r="Q38" s="21"/>
      <c r="R38" s="21"/>
      <c r="S38" s="21"/>
      <c r="T38" s="21"/>
      <c r="U38" s="21"/>
      <c r="V38" s="21"/>
      <c r="W38" s="21"/>
      <c r="X38" s="21"/>
    </row>
    <row r="39" spans="1:24" ht="24.6" x14ac:dyDescent="0.3">
      <c r="B39" s="103" t="str">
        <f>+ERN_base!B39</f>
        <v>Informations additionnelles
(en milliers de dollars)</v>
      </c>
      <c r="C39" s="115">
        <f>+C6</f>
        <v>2025</v>
      </c>
      <c r="D39" s="116">
        <f t="shared" ref="D39:L39" si="11">+D6</f>
        <v>2026</v>
      </c>
      <c r="E39" s="116">
        <f t="shared" si="11"/>
        <v>2027</v>
      </c>
      <c r="F39" s="116">
        <f t="shared" si="11"/>
        <v>2028</v>
      </c>
      <c r="G39" s="117">
        <f t="shared" si="11"/>
        <v>2029</v>
      </c>
      <c r="H39" s="118">
        <f t="shared" si="11"/>
        <v>2030</v>
      </c>
      <c r="I39" s="116">
        <f t="shared" si="11"/>
        <v>2031</v>
      </c>
      <c r="J39" s="116">
        <f t="shared" si="11"/>
        <v>2032</v>
      </c>
      <c r="K39" s="116">
        <f t="shared" si="11"/>
        <v>2033</v>
      </c>
      <c r="L39" s="117">
        <f t="shared" si="11"/>
        <v>2034</v>
      </c>
      <c r="N39" s="297" t="str">
        <f>+ERN_base!B39</f>
        <v>Informations additionnelles
(en milliers de dollars)</v>
      </c>
      <c r="O39" s="115">
        <f>+O6</f>
        <v>2025</v>
      </c>
      <c r="P39" s="116">
        <f t="shared" ref="P39:X39" si="12">+P6</f>
        <v>2026</v>
      </c>
      <c r="Q39" s="116">
        <f t="shared" si="12"/>
        <v>2027</v>
      </c>
      <c r="R39" s="116">
        <f t="shared" si="12"/>
        <v>2028</v>
      </c>
      <c r="S39" s="117">
        <f t="shared" si="12"/>
        <v>2029</v>
      </c>
      <c r="T39" s="118">
        <f t="shared" si="12"/>
        <v>2030</v>
      </c>
      <c r="U39" s="116">
        <f t="shared" si="12"/>
        <v>2031</v>
      </c>
      <c r="V39" s="116">
        <f t="shared" si="12"/>
        <v>2032</v>
      </c>
      <c r="W39" s="116">
        <f t="shared" si="12"/>
        <v>2033</v>
      </c>
      <c r="X39" s="117">
        <f t="shared" si="12"/>
        <v>2034</v>
      </c>
    </row>
    <row r="40" spans="1:24" ht="9" customHeight="1" thickBot="1" x14ac:dyDescent="0.35">
      <c r="B40" s="11"/>
      <c r="C40" s="12" t="s">
        <v>62</v>
      </c>
      <c r="D40" s="13" t="s">
        <v>63</v>
      </c>
      <c r="E40" s="13" t="s">
        <v>64</v>
      </c>
      <c r="F40" s="13" t="s">
        <v>65</v>
      </c>
      <c r="G40" s="14" t="s">
        <v>66</v>
      </c>
      <c r="H40" s="80" t="s">
        <v>67</v>
      </c>
      <c r="I40" s="81" t="s">
        <v>68</v>
      </c>
      <c r="J40" s="81" t="s">
        <v>69</v>
      </c>
      <c r="K40" s="81" t="s">
        <v>70</v>
      </c>
      <c r="L40" s="82" t="s">
        <v>71</v>
      </c>
      <c r="N40" s="398"/>
      <c r="O40" s="517" t="str">
        <f t="shared" ref="O40:X40" si="13">+O7</f>
        <v>71</v>
      </c>
      <c r="P40" s="518" t="str">
        <f t="shared" si="13"/>
        <v>72</v>
      </c>
      <c r="Q40" s="518" t="str">
        <f t="shared" si="13"/>
        <v>73</v>
      </c>
      <c r="R40" s="518" t="str">
        <f t="shared" si="13"/>
        <v>74</v>
      </c>
      <c r="S40" s="518" t="str">
        <f t="shared" si="13"/>
        <v>75</v>
      </c>
      <c r="T40" s="519" t="str">
        <f t="shared" si="13"/>
        <v>76</v>
      </c>
      <c r="U40" s="276" t="str">
        <f t="shared" si="13"/>
        <v>77</v>
      </c>
      <c r="V40" s="276" t="str">
        <f t="shared" si="13"/>
        <v>78</v>
      </c>
      <c r="W40" s="276" t="str">
        <f t="shared" si="13"/>
        <v>79</v>
      </c>
      <c r="X40" s="277" t="str">
        <f t="shared" si="13"/>
        <v>80</v>
      </c>
    </row>
    <row r="41" spans="1:24" x14ac:dyDescent="0.3">
      <c r="A41" s="110"/>
      <c r="B41" s="143" t="str">
        <f>+ERN_base!B41</f>
        <v>FLUX DE TRÉSORERIE DES PRIMES :</v>
      </c>
      <c r="C41" s="816"/>
      <c r="D41" s="816"/>
      <c r="E41" s="816"/>
      <c r="F41" s="816"/>
      <c r="G41" s="816"/>
      <c r="H41" s="816"/>
      <c r="I41" s="816"/>
      <c r="J41" s="816"/>
      <c r="K41" s="816"/>
      <c r="L41" s="817"/>
      <c r="N41" s="399" t="str">
        <f>+ERN_base!B41</f>
        <v>FLUX DE TRÉSORERIE DES PRIMES :</v>
      </c>
      <c r="O41" s="765"/>
      <c r="P41" s="765"/>
      <c r="Q41" s="765"/>
      <c r="R41" s="765"/>
      <c r="S41" s="765"/>
      <c r="T41" s="765"/>
      <c r="U41" s="765"/>
      <c r="V41" s="765"/>
      <c r="W41" s="765"/>
      <c r="X41" s="766"/>
    </row>
    <row r="42" spans="1:24" x14ac:dyDescent="0.3">
      <c r="A42" s="213" t="s">
        <v>433</v>
      </c>
      <c r="B42" s="105" t="str">
        <f>+ERN_base!B42</f>
        <v>Primes reçues au titre des contrats d'assurance (3) (5)</v>
      </c>
      <c r="C42" s="548"/>
      <c r="D42" s="549"/>
      <c r="E42" s="549"/>
      <c r="F42" s="549"/>
      <c r="G42" s="549"/>
      <c r="H42" s="548"/>
      <c r="I42" s="549"/>
      <c r="J42" s="549"/>
      <c r="K42" s="549"/>
      <c r="L42" s="550"/>
      <c r="N42" s="400" t="str">
        <f>+ERN_base!B42</f>
        <v>Primes reçues au titre des contrats d'assurance (3) (5)</v>
      </c>
      <c r="O42" s="548">
        <f>+C42-ERN_base!C42</f>
        <v>0</v>
      </c>
      <c r="P42" s="549">
        <f>+D42-ERN_base!D42</f>
        <v>0</v>
      </c>
      <c r="Q42" s="549">
        <f>+E42-ERN_base!E42</f>
        <v>0</v>
      </c>
      <c r="R42" s="549">
        <f>+F42-ERN_base!F42</f>
        <v>0</v>
      </c>
      <c r="S42" s="549">
        <f>+G42-ERN_base!G42</f>
        <v>0</v>
      </c>
      <c r="T42" s="548">
        <f>+H42-ERN_base!H42</f>
        <v>0</v>
      </c>
      <c r="U42" s="549">
        <f>+I42-ERN_base!I42</f>
        <v>0</v>
      </c>
      <c r="V42" s="549">
        <f>+J42-ERN_base!J42</f>
        <v>0</v>
      </c>
      <c r="W42" s="549">
        <f>+K42-ERN_base!K42</f>
        <v>0</v>
      </c>
      <c r="X42" s="550">
        <f>+L42-ERN_base!L42</f>
        <v>0</v>
      </c>
    </row>
    <row r="43" spans="1:24" ht="15" thickBot="1" x14ac:dyDescent="0.35">
      <c r="A43" s="213" t="s">
        <v>436</v>
      </c>
      <c r="B43" s="107" t="str">
        <f>+ERN_base!B43</f>
        <v>Primes payées au titre des traités de réassurance détenus (3) (5)</v>
      </c>
      <c r="C43" s="599"/>
      <c r="D43" s="600"/>
      <c r="E43" s="600"/>
      <c r="F43" s="600"/>
      <c r="G43" s="600"/>
      <c r="H43" s="599"/>
      <c r="I43" s="600"/>
      <c r="J43" s="600"/>
      <c r="K43" s="600"/>
      <c r="L43" s="601"/>
      <c r="N43" s="401" t="str">
        <f>+ERN_base!B43</f>
        <v>Primes payées au titre des traités de réassurance détenus (3) (5)</v>
      </c>
      <c r="O43" s="599">
        <f>+C43-ERN_base!C43</f>
        <v>0</v>
      </c>
      <c r="P43" s="600">
        <f>+D43-ERN_base!D43</f>
        <v>0</v>
      </c>
      <c r="Q43" s="600">
        <f>+E43-ERN_base!E43</f>
        <v>0</v>
      </c>
      <c r="R43" s="600">
        <f>+F43-ERN_base!F43</f>
        <v>0</v>
      </c>
      <c r="S43" s="600">
        <f>+G43-ERN_base!G43</f>
        <v>0</v>
      </c>
      <c r="T43" s="599">
        <f>+H43-ERN_base!H43</f>
        <v>0</v>
      </c>
      <c r="U43" s="600">
        <f>+I43-ERN_base!I43</f>
        <v>0</v>
      </c>
      <c r="V43" s="600">
        <f>+J43-ERN_base!J43</f>
        <v>0</v>
      </c>
      <c r="W43" s="600">
        <f>+K43-ERN_base!K43</f>
        <v>0</v>
      </c>
      <c r="X43" s="601">
        <f>+L43-ERN_base!L43</f>
        <v>0</v>
      </c>
    </row>
    <row r="44" spans="1:24" ht="27" customHeight="1" x14ac:dyDescent="0.3">
      <c r="A44" s="109"/>
      <c r="B44" s="143" t="str">
        <f>+ERN_base!B44</f>
        <v>Charges afférentes aux activités d'assurance nettes des charges nettes afférentes aux traités de réassurance détenus :</v>
      </c>
      <c r="C44" s="765"/>
      <c r="D44" s="765"/>
      <c r="E44" s="765"/>
      <c r="F44" s="765"/>
      <c r="G44" s="765"/>
      <c r="H44" s="765"/>
      <c r="I44" s="765"/>
      <c r="J44" s="765"/>
      <c r="K44" s="765"/>
      <c r="L44" s="766"/>
      <c r="N44" s="399" t="str">
        <f>+ERN_base!B44</f>
        <v>Charges afférentes aux activités d'assurance nettes des charges nettes afférentes aux traités de réassurance détenus :</v>
      </c>
      <c r="O44" s="765"/>
      <c r="P44" s="765"/>
      <c r="Q44" s="765"/>
      <c r="R44" s="765"/>
      <c r="S44" s="765"/>
      <c r="T44" s="765"/>
      <c r="U44" s="765"/>
      <c r="V44" s="765"/>
      <c r="W44" s="765"/>
      <c r="X44" s="766"/>
    </row>
    <row r="45" spans="1:24" x14ac:dyDescent="0.3">
      <c r="A45" s="213" t="s">
        <v>441</v>
      </c>
      <c r="B45" s="102" t="str">
        <f>+ERN_base!B45</f>
        <v>Sinistres et prestations nets (1) (3) (5)</v>
      </c>
      <c r="C45" s="548"/>
      <c r="D45" s="549"/>
      <c r="E45" s="549"/>
      <c r="F45" s="549"/>
      <c r="G45" s="549"/>
      <c r="H45" s="548"/>
      <c r="I45" s="549"/>
      <c r="J45" s="549"/>
      <c r="K45" s="549"/>
      <c r="L45" s="550"/>
      <c r="N45" s="402" t="str">
        <f>+ERN_base!B45</f>
        <v>Sinistres et prestations nets (1) (3) (5)</v>
      </c>
      <c r="O45" s="548">
        <f>+C45-ERN_base!C45</f>
        <v>0</v>
      </c>
      <c r="P45" s="549">
        <f>+D45-ERN_base!D45</f>
        <v>0</v>
      </c>
      <c r="Q45" s="549">
        <f>+E45-ERN_base!E45</f>
        <v>0</v>
      </c>
      <c r="R45" s="549">
        <f>+F45-ERN_base!F45</f>
        <v>0</v>
      </c>
      <c r="S45" s="549">
        <f>+G45-ERN_base!G45</f>
        <v>0</v>
      </c>
      <c r="T45" s="548">
        <f>+H45-ERN_base!H45</f>
        <v>0</v>
      </c>
      <c r="U45" s="549">
        <f>+I45-ERN_base!I45</f>
        <v>0</v>
      </c>
      <c r="V45" s="549">
        <f>+J45-ERN_base!J45</f>
        <v>0</v>
      </c>
      <c r="W45" s="549">
        <f>+K45-ERN_base!K45</f>
        <v>0</v>
      </c>
      <c r="X45" s="550">
        <f>+L45-ERN_base!L45</f>
        <v>0</v>
      </c>
    </row>
    <row r="46" spans="1:24" x14ac:dyDescent="0.3">
      <c r="A46" s="213" t="s">
        <v>444</v>
      </c>
      <c r="B46" s="102" t="str">
        <f>+ERN_base!B46</f>
        <v>Commissions nettes (1) (3) (5)</v>
      </c>
      <c r="C46" s="551"/>
      <c r="D46" s="552"/>
      <c r="E46" s="552"/>
      <c r="F46" s="552"/>
      <c r="G46" s="552"/>
      <c r="H46" s="551"/>
      <c r="I46" s="552"/>
      <c r="J46" s="552"/>
      <c r="K46" s="552"/>
      <c r="L46" s="553"/>
      <c r="N46" s="402" t="str">
        <f>+ERN_base!B46</f>
        <v>Commissions nettes (1) (3) (5)</v>
      </c>
      <c r="O46" s="551">
        <f>+C46-ERN_base!C46</f>
        <v>0</v>
      </c>
      <c r="P46" s="552">
        <f>+D46-ERN_base!D46</f>
        <v>0</v>
      </c>
      <c r="Q46" s="552">
        <f>+E46-ERN_base!E46</f>
        <v>0</v>
      </c>
      <c r="R46" s="552">
        <f>+F46-ERN_base!F46</f>
        <v>0</v>
      </c>
      <c r="S46" s="552">
        <f>+G46-ERN_base!G46</f>
        <v>0</v>
      </c>
      <c r="T46" s="551">
        <f>+H46-ERN_base!H46</f>
        <v>0</v>
      </c>
      <c r="U46" s="552">
        <f>+I46-ERN_base!I46</f>
        <v>0</v>
      </c>
      <c r="V46" s="552">
        <f>+J46-ERN_base!J46</f>
        <v>0</v>
      </c>
      <c r="W46" s="552">
        <f>+K46-ERN_base!K46</f>
        <v>0</v>
      </c>
      <c r="X46" s="553">
        <f>+L46-ERN_base!L46</f>
        <v>0</v>
      </c>
    </row>
    <row r="47" spans="1:24" ht="27.6" customHeight="1" thickBot="1" x14ac:dyDescent="0.35">
      <c r="A47" s="213" t="s">
        <v>447</v>
      </c>
      <c r="B47" s="102" t="str">
        <f>+ERN_base!B47</f>
        <v>Montants nets attribués aux flux de trésorerie liés aux frais d'acquisition et amortissement des flux de trésorerie liés aux frais d'acquisition (1) (3) (5)</v>
      </c>
      <c r="C47" s="593"/>
      <c r="D47" s="594"/>
      <c r="E47" s="594"/>
      <c r="F47" s="594"/>
      <c r="G47" s="594"/>
      <c r="H47" s="593"/>
      <c r="I47" s="594"/>
      <c r="J47" s="594"/>
      <c r="K47" s="594"/>
      <c r="L47" s="595"/>
      <c r="N47" s="402" t="str">
        <f>+ERN_base!B47</f>
        <v>Montants nets attribués aux flux de trésorerie liés aux frais d'acquisition et amortissement des flux de trésorerie liés aux frais d'acquisition (1) (3) (5)</v>
      </c>
      <c r="O47" s="593">
        <f>+C47-ERN_base!C47</f>
        <v>0</v>
      </c>
      <c r="P47" s="594">
        <f>+D47-ERN_base!D47</f>
        <v>0</v>
      </c>
      <c r="Q47" s="594">
        <f>+E47-ERN_base!E47</f>
        <v>0</v>
      </c>
      <c r="R47" s="594">
        <f>+F47-ERN_base!F47</f>
        <v>0</v>
      </c>
      <c r="S47" s="594">
        <f>+G47-ERN_base!G47</f>
        <v>0</v>
      </c>
      <c r="T47" s="593">
        <f>+H47-ERN_base!H47</f>
        <v>0</v>
      </c>
      <c r="U47" s="594">
        <f>+I47-ERN_base!I47</f>
        <v>0</v>
      </c>
      <c r="V47" s="594">
        <f>+J47-ERN_base!J47</f>
        <v>0</v>
      </c>
      <c r="W47" s="594">
        <f>+K47-ERN_base!K47</f>
        <v>0</v>
      </c>
      <c r="X47" s="595">
        <f>+L47-ERN_base!L47</f>
        <v>0</v>
      </c>
    </row>
    <row r="48" spans="1:24" x14ac:dyDescent="0.3">
      <c r="A48" s="109"/>
      <c r="B48" s="143" t="str">
        <f>+ERN_base!B48</f>
        <v>Résultats des activités d'assurance :</v>
      </c>
      <c r="C48" s="765"/>
      <c r="D48" s="765"/>
      <c r="E48" s="765"/>
      <c r="F48" s="765"/>
      <c r="G48" s="765"/>
      <c r="H48" s="765"/>
      <c r="I48" s="765"/>
      <c r="J48" s="765"/>
      <c r="K48" s="765"/>
      <c r="L48" s="766"/>
      <c r="N48" s="399" t="str">
        <f>+ERN_base!B48</f>
        <v>Résultats des activités d'assurance :</v>
      </c>
      <c r="O48" s="765"/>
      <c r="P48" s="765"/>
      <c r="Q48" s="765"/>
      <c r="R48" s="765"/>
      <c r="S48" s="765"/>
      <c r="T48" s="765"/>
      <c r="U48" s="765"/>
      <c r="V48" s="765"/>
      <c r="W48" s="765"/>
      <c r="X48" s="766"/>
    </row>
    <row r="49" spans="1:24" ht="24" x14ac:dyDescent="0.3">
      <c r="A49" s="213" t="s">
        <v>452</v>
      </c>
      <c r="B49" s="680" t="str">
        <f>+ERN_base!B49</f>
        <v>Marge sur services contractuels nette comptabilisée pour les services fournis (2) (3)</v>
      </c>
      <c r="C49" s="548"/>
      <c r="D49" s="549"/>
      <c r="E49" s="549"/>
      <c r="F49" s="549"/>
      <c r="G49" s="549"/>
      <c r="H49" s="548"/>
      <c r="I49" s="549"/>
      <c r="J49" s="549"/>
      <c r="K49" s="549"/>
      <c r="L49" s="550"/>
      <c r="N49" s="403" t="str">
        <f>+ERN_base!B49</f>
        <v>Marge sur services contractuels nette comptabilisée pour les services fournis (2) (3)</v>
      </c>
      <c r="O49" s="548">
        <f>+C49-ERN_base!C49</f>
        <v>0</v>
      </c>
      <c r="P49" s="549">
        <f>+D49-ERN_base!D49</f>
        <v>0</v>
      </c>
      <c r="Q49" s="549">
        <f>+E49-ERN_base!E49</f>
        <v>0</v>
      </c>
      <c r="R49" s="549">
        <f>+F49-ERN_base!F49</f>
        <v>0</v>
      </c>
      <c r="S49" s="549">
        <f>+G49-ERN_base!G49</f>
        <v>0</v>
      </c>
      <c r="T49" s="548">
        <f>+H49-ERN_base!H49</f>
        <v>0</v>
      </c>
      <c r="U49" s="549">
        <f>+I49-ERN_base!I49</f>
        <v>0</v>
      </c>
      <c r="V49" s="549">
        <f>+J49-ERN_base!J49</f>
        <v>0</v>
      </c>
      <c r="W49" s="549">
        <f>+K49-ERN_base!K49</f>
        <v>0</v>
      </c>
      <c r="X49" s="550">
        <f>+L49-ERN_base!L49</f>
        <v>0</v>
      </c>
    </row>
    <row r="50" spans="1:24" ht="15" thickBot="1" x14ac:dyDescent="0.35">
      <c r="A50" s="213" t="s">
        <v>455</v>
      </c>
      <c r="B50" s="102" t="str">
        <f>+ERN_base!B50</f>
        <v>Variation nette de l'ajustement au titre du risque non financier expiré (2) (3)</v>
      </c>
      <c r="C50" s="551"/>
      <c r="D50" s="552"/>
      <c r="E50" s="552"/>
      <c r="F50" s="552"/>
      <c r="G50" s="552"/>
      <c r="H50" s="551"/>
      <c r="I50" s="552"/>
      <c r="J50" s="552"/>
      <c r="K50" s="552"/>
      <c r="L50" s="553"/>
      <c r="N50" s="402" t="str">
        <f>+ERN_base!B50</f>
        <v>Variation nette de l'ajustement au titre du risque non financier expiré (2) (3)</v>
      </c>
      <c r="O50" s="551">
        <f>+C50-ERN_base!C50</f>
        <v>0</v>
      </c>
      <c r="P50" s="552">
        <f>+D50-ERN_base!D50</f>
        <v>0</v>
      </c>
      <c r="Q50" s="552">
        <f>+E50-ERN_base!E50</f>
        <v>0</v>
      </c>
      <c r="R50" s="552">
        <f>+F50-ERN_base!F50</f>
        <v>0</v>
      </c>
      <c r="S50" s="552">
        <f>+G50-ERN_base!G50</f>
        <v>0</v>
      </c>
      <c r="T50" s="551">
        <f>+H50-ERN_base!H50</f>
        <v>0</v>
      </c>
      <c r="U50" s="552">
        <f>+I50-ERN_base!I50</f>
        <v>0</v>
      </c>
      <c r="V50" s="552">
        <f>+J50-ERN_base!J50</f>
        <v>0</v>
      </c>
      <c r="W50" s="552">
        <f>+K50-ERN_base!K50</f>
        <v>0</v>
      </c>
      <c r="X50" s="553">
        <f>+L50-ERN_base!L50</f>
        <v>0</v>
      </c>
    </row>
    <row r="51" spans="1:24" x14ac:dyDescent="0.3">
      <c r="A51" s="109"/>
      <c r="B51" s="685" t="str">
        <f>+ERN_base!B51</f>
        <v>Total des autres éléments du résultat étendu (perte) :</v>
      </c>
      <c r="C51" s="765"/>
      <c r="D51" s="765"/>
      <c r="E51" s="765"/>
      <c r="F51" s="765"/>
      <c r="G51" s="765"/>
      <c r="H51" s="765"/>
      <c r="I51" s="765"/>
      <c r="J51" s="765"/>
      <c r="K51" s="765"/>
      <c r="L51" s="766"/>
      <c r="N51" s="399" t="str">
        <f>+ERN_base!B51</f>
        <v>Total des autres éléments du résultat étendu (perte) :</v>
      </c>
      <c r="O51" s="765"/>
      <c r="P51" s="765"/>
      <c r="Q51" s="765"/>
      <c r="R51" s="765"/>
      <c r="S51" s="765"/>
      <c r="T51" s="765"/>
      <c r="U51" s="765"/>
      <c r="V51" s="765"/>
      <c r="W51" s="765"/>
      <c r="X51" s="766"/>
    </row>
    <row r="52" spans="1:24" x14ac:dyDescent="0.3">
      <c r="A52" s="213" t="s">
        <v>460</v>
      </c>
      <c r="B52" s="680" t="str">
        <f>+ERN_base!B52</f>
        <v>Réévaluations des régimes de retraite à prestations définies (3)</v>
      </c>
      <c r="C52" s="548"/>
      <c r="D52" s="549"/>
      <c r="E52" s="549"/>
      <c r="F52" s="549"/>
      <c r="G52" s="549"/>
      <c r="H52" s="548"/>
      <c r="I52" s="549"/>
      <c r="J52" s="549"/>
      <c r="K52" s="549"/>
      <c r="L52" s="550"/>
      <c r="N52" s="403" t="str">
        <f>+ERN_base!B52</f>
        <v>Réévaluations des régimes de retraite à prestations définies (3)</v>
      </c>
      <c r="O52" s="548">
        <f>+C52-ERN_base!C52</f>
        <v>0</v>
      </c>
      <c r="P52" s="549">
        <f>+D52-ERN_base!D52</f>
        <v>0</v>
      </c>
      <c r="Q52" s="549">
        <f>+E52-ERN_base!E52</f>
        <v>0</v>
      </c>
      <c r="R52" s="549">
        <f>+F52-ERN_base!F52</f>
        <v>0</v>
      </c>
      <c r="S52" s="549">
        <f>+G52-ERN_base!G52</f>
        <v>0</v>
      </c>
      <c r="T52" s="548">
        <f>+H52-ERN_base!H52</f>
        <v>0</v>
      </c>
      <c r="U52" s="549">
        <f>+I52-ERN_base!I52</f>
        <v>0</v>
      </c>
      <c r="V52" s="549">
        <f>+J52-ERN_base!J52</f>
        <v>0</v>
      </c>
      <c r="W52" s="549">
        <f>+K52-ERN_base!K52</f>
        <v>0</v>
      </c>
      <c r="X52" s="550">
        <f>+L52-ERN_base!L52</f>
        <v>0</v>
      </c>
    </row>
    <row r="53" spans="1:24" ht="24" x14ac:dyDescent="0.3">
      <c r="A53" s="213" t="s">
        <v>463</v>
      </c>
      <c r="B53" s="102" t="str">
        <f>+ERN_base!B53</f>
        <v>Produits financiers ou charges financières d'assurance tirés des contrats d'assurance (3)</v>
      </c>
      <c r="C53" s="551"/>
      <c r="D53" s="552"/>
      <c r="E53" s="552"/>
      <c r="F53" s="552"/>
      <c r="G53" s="552"/>
      <c r="H53" s="551"/>
      <c r="I53" s="552"/>
      <c r="J53" s="552"/>
      <c r="K53" s="552"/>
      <c r="L53" s="553"/>
      <c r="N53" s="402" t="str">
        <f>+ERN_base!B53</f>
        <v>Produits financiers ou charges financières d'assurance tirés des contrats d'assurance (3)</v>
      </c>
      <c r="O53" s="551">
        <f>+C53-ERN_base!C53</f>
        <v>0</v>
      </c>
      <c r="P53" s="552">
        <f>+D53-ERN_base!D53</f>
        <v>0</v>
      </c>
      <c r="Q53" s="552">
        <f>+E53-ERN_base!E53</f>
        <v>0</v>
      </c>
      <c r="R53" s="552">
        <f>+F53-ERN_base!F53</f>
        <v>0</v>
      </c>
      <c r="S53" s="552">
        <f>+G53-ERN_base!G53</f>
        <v>0</v>
      </c>
      <c r="T53" s="551">
        <f>+H53-ERN_base!H53</f>
        <v>0</v>
      </c>
      <c r="U53" s="552">
        <f>+I53-ERN_base!I53</f>
        <v>0</v>
      </c>
      <c r="V53" s="552">
        <f>+J53-ERN_base!J53</f>
        <v>0</v>
      </c>
      <c r="W53" s="552">
        <f>+K53-ERN_base!K53</f>
        <v>0</v>
      </c>
      <c r="X53" s="553">
        <f>+L53-ERN_base!L53</f>
        <v>0</v>
      </c>
    </row>
    <row r="54" spans="1:24" ht="24.6" thickBot="1" x14ac:dyDescent="0.35">
      <c r="A54" s="213" t="s">
        <v>466</v>
      </c>
      <c r="B54" s="104" t="str">
        <f>+ERN_base!B54</f>
        <v>Produits financiers ou charges financières d'assurance tirés des traités de réassurance détenus (3)</v>
      </c>
      <c r="C54" s="593"/>
      <c r="D54" s="594"/>
      <c r="E54" s="594"/>
      <c r="F54" s="594"/>
      <c r="G54" s="594"/>
      <c r="H54" s="593"/>
      <c r="I54" s="594"/>
      <c r="J54" s="594"/>
      <c r="K54" s="594"/>
      <c r="L54" s="595"/>
      <c r="N54" s="404" t="str">
        <f>+ERN_base!B54</f>
        <v>Produits financiers ou charges financières d'assurance tirés des traités de réassurance détenus (3)</v>
      </c>
      <c r="O54" s="593">
        <f>+C54-ERN_base!C54</f>
        <v>0</v>
      </c>
      <c r="P54" s="594">
        <f>+D54-ERN_base!D54</f>
        <v>0</v>
      </c>
      <c r="Q54" s="594">
        <f>+E54-ERN_base!E54</f>
        <v>0</v>
      </c>
      <c r="R54" s="594">
        <f>+F54-ERN_base!F54</f>
        <v>0</v>
      </c>
      <c r="S54" s="594">
        <f>+G54-ERN_base!G54</f>
        <v>0</v>
      </c>
      <c r="T54" s="593">
        <f>+H54-ERN_base!H54</f>
        <v>0</v>
      </c>
      <c r="U54" s="594">
        <f>+I54-ERN_base!I54</f>
        <v>0</v>
      </c>
      <c r="V54" s="594">
        <f>+J54-ERN_base!J54</f>
        <v>0</v>
      </c>
      <c r="W54" s="594">
        <f>+K54-ERN_base!K54</f>
        <v>0</v>
      </c>
      <c r="X54" s="595">
        <f>+L54-ERN_base!L54</f>
        <v>0</v>
      </c>
    </row>
    <row r="55" spans="1:24" ht="40.799999999999997" thickBot="1" x14ac:dyDescent="0.35">
      <c r="A55" s="141"/>
      <c r="B55" s="688" t="str">
        <f>+ERN_base!B55</f>
        <v>Variation nette liée aux gains et pertes d'expérience pour les services fournis au cours de la période ou pour les services passés fournis au cours des périodes antérieures</v>
      </c>
      <c r="C55" s="765"/>
      <c r="D55" s="765"/>
      <c r="E55" s="765"/>
      <c r="F55" s="765"/>
      <c r="G55" s="765"/>
      <c r="H55" s="765"/>
      <c r="I55" s="765"/>
      <c r="J55" s="765"/>
      <c r="K55" s="765"/>
      <c r="L55" s="766"/>
      <c r="N55" s="405" t="str">
        <f>+ERN_base!B55</f>
        <v>Variation nette liée aux gains et pertes d'expérience pour les services fournis au cours de la période ou pour les services passés fournis au cours des périodes antérieures</v>
      </c>
      <c r="O55" s="765"/>
      <c r="P55" s="765"/>
      <c r="Q55" s="765"/>
      <c r="R55" s="765"/>
      <c r="S55" s="765"/>
      <c r="T55" s="765"/>
      <c r="U55" s="765"/>
      <c r="V55" s="765"/>
      <c r="W55" s="765"/>
      <c r="X55" s="766"/>
    </row>
    <row r="56" spans="1:24" x14ac:dyDescent="0.3">
      <c r="A56" s="213" t="s">
        <v>471</v>
      </c>
      <c r="B56" s="142" t="str">
        <f>+ERN_base!B56</f>
        <v>Variation nette liée à l'expérience (2) (3) (4) :</v>
      </c>
      <c r="C56" s="587"/>
      <c r="D56" s="588"/>
      <c r="E56" s="588"/>
      <c r="F56" s="588"/>
      <c r="G56" s="588"/>
      <c r="H56" s="587"/>
      <c r="I56" s="588"/>
      <c r="J56" s="588"/>
      <c r="K56" s="588"/>
      <c r="L56" s="589"/>
      <c r="N56" s="406" t="str">
        <f>+ERN_base!B56</f>
        <v>Variation nette liée à l'expérience (2) (3) (4) :</v>
      </c>
      <c r="O56" s="587">
        <f>+C56-ERN_base!C56</f>
        <v>0</v>
      </c>
      <c r="P56" s="588">
        <f>+D56-ERN_base!D56</f>
        <v>0</v>
      </c>
      <c r="Q56" s="588">
        <f>+E56-ERN_base!E56</f>
        <v>0</v>
      </c>
      <c r="R56" s="588">
        <f>+F56-ERN_base!F56</f>
        <v>0</v>
      </c>
      <c r="S56" s="588">
        <f>+G56-ERN_base!G56</f>
        <v>0</v>
      </c>
      <c r="T56" s="587">
        <f>+H56-ERN_base!H56</f>
        <v>0</v>
      </c>
      <c r="U56" s="588">
        <f>+I56-ERN_base!I56</f>
        <v>0</v>
      </c>
      <c r="V56" s="588">
        <f>+J56-ERN_base!J56</f>
        <v>0</v>
      </c>
      <c r="W56" s="588">
        <f>+K56-ERN_base!K56</f>
        <v>0</v>
      </c>
      <c r="X56" s="589">
        <f>+L56-ERN_base!L56</f>
        <v>0</v>
      </c>
    </row>
    <row r="57" spans="1:24" x14ac:dyDescent="0.3">
      <c r="A57" s="213" t="s">
        <v>474</v>
      </c>
      <c r="B57" s="158" t="str">
        <f>+ERN_base!B57</f>
        <v>Attribuable aux hypothèses de mortalité (2) (4)</v>
      </c>
      <c r="C57" s="587"/>
      <c r="D57" s="588"/>
      <c r="E57" s="588"/>
      <c r="F57" s="588"/>
      <c r="G57" s="588"/>
      <c r="H57" s="587"/>
      <c r="I57" s="588"/>
      <c r="J57" s="588"/>
      <c r="K57" s="588"/>
      <c r="L57" s="589"/>
      <c r="N57" s="407" t="str">
        <f>+ERN_base!B57</f>
        <v>Attribuable aux hypothèses de mortalité (2) (4)</v>
      </c>
      <c r="O57" s="587">
        <f>+C57-ERN_base!C57</f>
        <v>0</v>
      </c>
      <c r="P57" s="588">
        <f>+D57-ERN_base!D57</f>
        <v>0</v>
      </c>
      <c r="Q57" s="588">
        <f>+E57-ERN_base!E57</f>
        <v>0</v>
      </c>
      <c r="R57" s="588">
        <f>+F57-ERN_base!F57</f>
        <v>0</v>
      </c>
      <c r="S57" s="588">
        <f>+G57-ERN_base!G57</f>
        <v>0</v>
      </c>
      <c r="T57" s="587">
        <f>+H57-ERN_base!H57</f>
        <v>0</v>
      </c>
      <c r="U57" s="588">
        <f>+I57-ERN_base!I57</f>
        <v>0</v>
      </c>
      <c r="V57" s="588">
        <f>+J57-ERN_base!J57</f>
        <v>0</v>
      </c>
      <c r="W57" s="588">
        <f>+K57-ERN_base!K57</f>
        <v>0</v>
      </c>
      <c r="X57" s="589">
        <f>+L57-ERN_base!L57</f>
        <v>0</v>
      </c>
    </row>
    <row r="58" spans="1:24" x14ac:dyDescent="0.3">
      <c r="A58" s="213" t="s">
        <v>477</v>
      </c>
      <c r="B58" s="158" t="str">
        <f>+ERN_base!B58</f>
        <v>Attribuable aux hypothèses de morbidité (2) (4)</v>
      </c>
      <c r="C58" s="587"/>
      <c r="D58" s="588"/>
      <c r="E58" s="588"/>
      <c r="F58" s="588"/>
      <c r="G58" s="588"/>
      <c r="H58" s="587"/>
      <c r="I58" s="588"/>
      <c r="J58" s="588"/>
      <c r="K58" s="588"/>
      <c r="L58" s="589"/>
      <c r="N58" s="407" t="str">
        <f>+ERN_base!B58</f>
        <v>Attribuable aux hypothèses de morbidité (2) (4)</v>
      </c>
      <c r="O58" s="587">
        <f>+C58-ERN_base!C58</f>
        <v>0</v>
      </c>
      <c r="P58" s="588">
        <f>+D58-ERN_base!D58</f>
        <v>0</v>
      </c>
      <c r="Q58" s="588">
        <f>+E58-ERN_base!E58</f>
        <v>0</v>
      </c>
      <c r="R58" s="588">
        <f>+F58-ERN_base!F58</f>
        <v>0</v>
      </c>
      <c r="S58" s="588">
        <f>+G58-ERN_base!G58</f>
        <v>0</v>
      </c>
      <c r="T58" s="587">
        <f>+H58-ERN_base!H58</f>
        <v>0</v>
      </c>
      <c r="U58" s="588">
        <f>+I58-ERN_base!I58</f>
        <v>0</v>
      </c>
      <c r="V58" s="588">
        <f>+J58-ERN_base!J58</f>
        <v>0</v>
      </c>
      <c r="W58" s="588">
        <f>+K58-ERN_base!K58</f>
        <v>0</v>
      </c>
      <c r="X58" s="589">
        <f>+L58-ERN_base!L58</f>
        <v>0</v>
      </c>
    </row>
    <row r="59" spans="1:24" x14ac:dyDescent="0.3">
      <c r="A59" s="213" t="s">
        <v>480</v>
      </c>
      <c r="B59" s="158" t="str">
        <f>+ERN_base!B59</f>
        <v>Attribuable aux hypothèses de déchéance (2) (4)</v>
      </c>
      <c r="C59" s="587"/>
      <c r="D59" s="588"/>
      <c r="E59" s="588"/>
      <c r="F59" s="588"/>
      <c r="G59" s="588"/>
      <c r="H59" s="587"/>
      <c r="I59" s="588"/>
      <c r="J59" s="588"/>
      <c r="K59" s="588"/>
      <c r="L59" s="589"/>
      <c r="N59" s="407" t="str">
        <f>+ERN_base!B59</f>
        <v>Attribuable aux hypothèses de déchéance (2) (4)</v>
      </c>
      <c r="O59" s="587">
        <f>+C59-ERN_base!C59</f>
        <v>0</v>
      </c>
      <c r="P59" s="588">
        <f>+D59-ERN_base!D59</f>
        <v>0</v>
      </c>
      <c r="Q59" s="588">
        <f>+E59-ERN_base!E59</f>
        <v>0</v>
      </c>
      <c r="R59" s="588">
        <f>+F59-ERN_base!F59</f>
        <v>0</v>
      </c>
      <c r="S59" s="588">
        <f>+G59-ERN_base!G59</f>
        <v>0</v>
      </c>
      <c r="T59" s="587">
        <f>+H59-ERN_base!H59</f>
        <v>0</v>
      </c>
      <c r="U59" s="588">
        <f>+I59-ERN_base!I59</f>
        <v>0</v>
      </c>
      <c r="V59" s="588">
        <f>+J59-ERN_base!J59</f>
        <v>0</v>
      </c>
      <c r="W59" s="588">
        <f>+K59-ERN_base!K59</f>
        <v>0</v>
      </c>
      <c r="X59" s="589">
        <f>+L59-ERN_base!L59</f>
        <v>0</v>
      </c>
    </row>
    <row r="60" spans="1:24" x14ac:dyDescent="0.3">
      <c r="A60" s="213" t="s">
        <v>483</v>
      </c>
      <c r="B60" s="158" t="str">
        <f>+ERN_base!B60</f>
        <v>Attribuable aux hypothèses de frais directement attribuables (2) (4)</v>
      </c>
      <c r="C60" s="587"/>
      <c r="D60" s="588"/>
      <c r="E60" s="588"/>
      <c r="F60" s="588"/>
      <c r="G60" s="588"/>
      <c r="H60" s="587"/>
      <c r="I60" s="588"/>
      <c r="J60" s="588"/>
      <c r="K60" s="588"/>
      <c r="L60" s="589"/>
      <c r="N60" s="407" t="str">
        <f>+ERN_base!B60</f>
        <v>Attribuable aux hypothèses de frais directement attribuables (2) (4)</v>
      </c>
      <c r="O60" s="587">
        <f>+C60-ERN_base!C60</f>
        <v>0</v>
      </c>
      <c r="P60" s="588">
        <f>+D60-ERN_base!D60</f>
        <v>0</v>
      </c>
      <c r="Q60" s="588">
        <f>+E60-ERN_base!E60</f>
        <v>0</v>
      </c>
      <c r="R60" s="588">
        <f>+F60-ERN_base!F60</f>
        <v>0</v>
      </c>
      <c r="S60" s="588">
        <f>+G60-ERN_base!G60</f>
        <v>0</v>
      </c>
      <c r="T60" s="587">
        <f>+H60-ERN_base!H60</f>
        <v>0</v>
      </c>
      <c r="U60" s="588">
        <f>+I60-ERN_base!I60</f>
        <v>0</v>
      </c>
      <c r="V60" s="588">
        <f>+J60-ERN_base!J60</f>
        <v>0</v>
      </c>
      <c r="W60" s="588">
        <f>+K60-ERN_base!K60</f>
        <v>0</v>
      </c>
      <c r="X60" s="589">
        <f>+L60-ERN_base!L60</f>
        <v>0</v>
      </c>
    </row>
    <row r="61" spans="1:24" x14ac:dyDescent="0.3">
      <c r="A61" s="213" t="s">
        <v>486</v>
      </c>
      <c r="B61" s="158" t="str">
        <f>+ERN_base!B61</f>
        <v>Attribuable aux hypothèses économiques (2) (4)</v>
      </c>
      <c r="C61" s="587"/>
      <c r="D61" s="588"/>
      <c r="E61" s="588"/>
      <c r="F61" s="588"/>
      <c r="G61" s="588"/>
      <c r="H61" s="587"/>
      <c r="I61" s="588"/>
      <c r="J61" s="588"/>
      <c r="K61" s="588"/>
      <c r="L61" s="589"/>
      <c r="N61" s="407" t="str">
        <f>+ERN_base!B61</f>
        <v>Attribuable aux hypothèses économiques (2) (4)</v>
      </c>
      <c r="O61" s="587">
        <f>+C61-ERN_base!C61</f>
        <v>0</v>
      </c>
      <c r="P61" s="588">
        <f>+D61-ERN_base!D61</f>
        <v>0</v>
      </c>
      <c r="Q61" s="588">
        <f>+E61-ERN_base!E61</f>
        <v>0</v>
      </c>
      <c r="R61" s="588">
        <f>+F61-ERN_base!F61</f>
        <v>0</v>
      </c>
      <c r="S61" s="588">
        <f>+G61-ERN_base!G61</f>
        <v>0</v>
      </c>
      <c r="T61" s="587">
        <f>+H61-ERN_base!H61</f>
        <v>0</v>
      </c>
      <c r="U61" s="588">
        <f>+I61-ERN_base!I61</f>
        <v>0</v>
      </c>
      <c r="V61" s="588">
        <f>+J61-ERN_base!J61</f>
        <v>0</v>
      </c>
      <c r="W61" s="588">
        <f>+K61-ERN_base!K61</f>
        <v>0</v>
      </c>
      <c r="X61" s="589">
        <f>+L61-ERN_base!L61</f>
        <v>0</v>
      </c>
    </row>
    <row r="62" spans="1:24" x14ac:dyDescent="0.3">
      <c r="A62" s="109" t="s">
        <v>489</v>
      </c>
      <c r="B62" s="158" t="str">
        <f>+ERN_base!B62</f>
        <v>Attribuable aux autres hypothèses (2) (4)</v>
      </c>
      <c r="C62" s="602"/>
      <c r="D62" s="603"/>
      <c r="E62" s="603"/>
      <c r="F62" s="603"/>
      <c r="G62" s="603"/>
      <c r="H62" s="602"/>
      <c r="I62" s="603"/>
      <c r="J62" s="603"/>
      <c r="K62" s="603"/>
      <c r="L62" s="604"/>
      <c r="N62" s="407" t="str">
        <f>+ERN_base!B62</f>
        <v>Attribuable aux autres hypothèses (2) (4)</v>
      </c>
      <c r="O62" s="602">
        <f>+C62-ERN_base!C62</f>
        <v>0</v>
      </c>
      <c r="P62" s="603">
        <f>+D62-ERN_base!D62</f>
        <v>0</v>
      </c>
      <c r="Q62" s="603">
        <f>+E62-ERN_base!E62</f>
        <v>0</v>
      </c>
      <c r="R62" s="603">
        <f>+F62-ERN_base!F62</f>
        <v>0</v>
      </c>
      <c r="S62" s="603">
        <f>+G62-ERN_base!G62</f>
        <v>0</v>
      </c>
      <c r="T62" s="602">
        <f>+H62-ERN_base!H62</f>
        <v>0</v>
      </c>
      <c r="U62" s="603">
        <f>+I62-ERN_base!I62</f>
        <v>0</v>
      </c>
      <c r="V62" s="603">
        <f>+J62-ERN_base!J62</f>
        <v>0</v>
      </c>
      <c r="W62" s="603">
        <f>+K62-ERN_base!K62</f>
        <v>0</v>
      </c>
      <c r="X62" s="604">
        <f>+L62-ERN_base!L62</f>
        <v>0</v>
      </c>
    </row>
    <row r="63" spans="1:24" ht="24.6" x14ac:dyDescent="0.3">
      <c r="A63" s="109"/>
      <c r="B63" s="686" t="str">
        <f>+ERN_base!B63</f>
        <v>Variation nette des estimations pour les services futurs pas encore fournis :</v>
      </c>
      <c r="C63" s="530"/>
      <c r="D63" s="530"/>
      <c r="E63" s="530"/>
      <c r="F63" s="530"/>
      <c r="G63" s="530"/>
      <c r="H63" s="530"/>
      <c r="I63" s="530"/>
      <c r="J63" s="530"/>
      <c r="K63" s="530"/>
      <c r="L63" s="531"/>
      <c r="N63" s="408" t="str">
        <f>+ERN_base!B63</f>
        <v>Variation nette des estimations pour les services futurs pas encore fournis :</v>
      </c>
      <c r="O63" s="530"/>
      <c r="P63" s="530"/>
      <c r="Q63" s="530"/>
      <c r="R63" s="530"/>
      <c r="S63" s="530"/>
      <c r="T63" s="530"/>
      <c r="U63" s="530"/>
      <c r="V63" s="530"/>
      <c r="W63" s="530"/>
      <c r="X63" s="531"/>
    </row>
    <row r="64" spans="1:24" ht="26.4" customHeight="1" x14ac:dyDescent="0.3">
      <c r="A64" s="213" t="s">
        <v>494</v>
      </c>
      <c r="B64" s="140" t="str">
        <f>+ERN_base!B64</f>
        <v>Variation nette des estimations (2) (3) (4) :</v>
      </c>
      <c r="C64" s="587"/>
      <c r="D64" s="588"/>
      <c r="E64" s="588"/>
      <c r="F64" s="588"/>
      <c r="G64" s="588"/>
      <c r="H64" s="587"/>
      <c r="I64" s="588"/>
      <c r="J64" s="588"/>
      <c r="K64" s="588"/>
      <c r="L64" s="589"/>
      <c r="N64" s="406" t="str">
        <f>+ERN_base!B64</f>
        <v>Variation nette des estimations (2) (3) (4) :</v>
      </c>
      <c r="O64" s="587">
        <f>+C64-ERN_base!C64</f>
        <v>0</v>
      </c>
      <c r="P64" s="588">
        <f>+D64-ERN_base!D64</f>
        <v>0</v>
      </c>
      <c r="Q64" s="588">
        <f>+E64-ERN_base!E64</f>
        <v>0</v>
      </c>
      <c r="R64" s="588">
        <f>+F64-ERN_base!F64</f>
        <v>0</v>
      </c>
      <c r="S64" s="588">
        <f>+G64-ERN_base!G64</f>
        <v>0</v>
      </c>
      <c r="T64" s="587">
        <f>+H64-ERN_base!H64</f>
        <v>0</v>
      </c>
      <c r="U64" s="588">
        <f>+I64-ERN_base!I64</f>
        <v>0</v>
      </c>
      <c r="V64" s="588">
        <f>+J64-ERN_base!J64</f>
        <v>0</v>
      </c>
      <c r="W64" s="588">
        <f>+K64-ERN_base!K64</f>
        <v>0</v>
      </c>
      <c r="X64" s="589">
        <f>+L64-ERN_base!L64</f>
        <v>0</v>
      </c>
    </row>
    <row r="65" spans="1:24" ht="14.4" customHeight="1" x14ac:dyDescent="0.3">
      <c r="A65" s="213" t="s">
        <v>497</v>
      </c>
      <c r="B65" s="158" t="str">
        <f>+ERN_base!B65</f>
        <v>Attribuable aux hypothèses de mortalité (2) (4)</v>
      </c>
      <c r="C65" s="587"/>
      <c r="D65" s="588"/>
      <c r="E65" s="588"/>
      <c r="F65" s="588"/>
      <c r="G65" s="588"/>
      <c r="H65" s="587"/>
      <c r="I65" s="588"/>
      <c r="J65" s="588"/>
      <c r="K65" s="588"/>
      <c r="L65" s="589"/>
      <c r="N65" s="407" t="str">
        <f>+ERN_base!B65</f>
        <v>Attribuable aux hypothèses de mortalité (2) (4)</v>
      </c>
      <c r="O65" s="587">
        <f>+C65-ERN_base!C65</f>
        <v>0</v>
      </c>
      <c r="P65" s="588">
        <f>+D65-ERN_base!D65</f>
        <v>0</v>
      </c>
      <c r="Q65" s="588">
        <f>+E65-ERN_base!E65</f>
        <v>0</v>
      </c>
      <c r="R65" s="588">
        <f>+F65-ERN_base!F65</f>
        <v>0</v>
      </c>
      <c r="S65" s="588">
        <f>+G65-ERN_base!G65</f>
        <v>0</v>
      </c>
      <c r="T65" s="587">
        <f>+H65-ERN_base!H65</f>
        <v>0</v>
      </c>
      <c r="U65" s="588">
        <f>+I65-ERN_base!I65</f>
        <v>0</v>
      </c>
      <c r="V65" s="588">
        <f>+J65-ERN_base!J65</f>
        <v>0</v>
      </c>
      <c r="W65" s="588">
        <f>+K65-ERN_base!K65</f>
        <v>0</v>
      </c>
      <c r="X65" s="589">
        <f>+L65-ERN_base!L65</f>
        <v>0</v>
      </c>
    </row>
    <row r="66" spans="1:24" ht="14.4" customHeight="1" x14ac:dyDescent="0.3">
      <c r="A66" s="213" t="s">
        <v>498</v>
      </c>
      <c r="B66" s="158" t="str">
        <f>+ERN_base!B66</f>
        <v>Attribuable aux hypothèses de morbidité (2) (4)</v>
      </c>
      <c r="C66" s="587"/>
      <c r="D66" s="588"/>
      <c r="E66" s="588"/>
      <c r="F66" s="588"/>
      <c r="G66" s="588"/>
      <c r="H66" s="587"/>
      <c r="I66" s="588"/>
      <c r="J66" s="588"/>
      <c r="K66" s="588"/>
      <c r="L66" s="589"/>
      <c r="N66" s="407" t="str">
        <f>+ERN_base!B66</f>
        <v>Attribuable aux hypothèses de morbidité (2) (4)</v>
      </c>
      <c r="O66" s="587">
        <f>+C66-ERN_base!C66</f>
        <v>0</v>
      </c>
      <c r="P66" s="588">
        <f>+D66-ERN_base!D66</f>
        <v>0</v>
      </c>
      <c r="Q66" s="588">
        <f>+E66-ERN_base!E66</f>
        <v>0</v>
      </c>
      <c r="R66" s="588">
        <f>+F66-ERN_base!F66</f>
        <v>0</v>
      </c>
      <c r="S66" s="588">
        <f>+G66-ERN_base!G66</f>
        <v>0</v>
      </c>
      <c r="T66" s="587">
        <f>+H66-ERN_base!H66</f>
        <v>0</v>
      </c>
      <c r="U66" s="588">
        <f>+I66-ERN_base!I66</f>
        <v>0</v>
      </c>
      <c r="V66" s="588">
        <f>+J66-ERN_base!J66</f>
        <v>0</v>
      </c>
      <c r="W66" s="588">
        <f>+K66-ERN_base!K66</f>
        <v>0</v>
      </c>
      <c r="X66" s="589">
        <f>+L66-ERN_base!L66</f>
        <v>0</v>
      </c>
    </row>
    <row r="67" spans="1:24" ht="14.4" customHeight="1" x14ac:dyDescent="0.3">
      <c r="A67" s="213" t="s">
        <v>499</v>
      </c>
      <c r="B67" s="158" t="str">
        <f>+ERN_base!B67</f>
        <v>Attribuable aux hypothèses de déchéance (2) (4)</v>
      </c>
      <c r="C67" s="587"/>
      <c r="D67" s="588"/>
      <c r="E67" s="588"/>
      <c r="F67" s="588"/>
      <c r="G67" s="588"/>
      <c r="H67" s="587"/>
      <c r="I67" s="588"/>
      <c r="J67" s="588"/>
      <c r="K67" s="588"/>
      <c r="L67" s="589"/>
      <c r="N67" s="407" t="str">
        <f>+ERN_base!B67</f>
        <v>Attribuable aux hypothèses de déchéance (2) (4)</v>
      </c>
      <c r="O67" s="587">
        <f>+C67-ERN_base!C67</f>
        <v>0</v>
      </c>
      <c r="P67" s="588">
        <f>+D67-ERN_base!D67</f>
        <v>0</v>
      </c>
      <c r="Q67" s="588">
        <f>+E67-ERN_base!E67</f>
        <v>0</v>
      </c>
      <c r="R67" s="588">
        <f>+F67-ERN_base!F67</f>
        <v>0</v>
      </c>
      <c r="S67" s="588">
        <f>+G67-ERN_base!G67</f>
        <v>0</v>
      </c>
      <c r="T67" s="587">
        <f>+H67-ERN_base!H67</f>
        <v>0</v>
      </c>
      <c r="U67" s="588">
        <f>+I67-ERN_base!I67</f>
        <v>0</v>
      </c>
      <c r="V67" s="588">
        <f>+J67-ERN_base!J67</f>
        <v>0</v>
      </c>
      <c r="W67" s="588">
        <f>+K67-ERN_base!K67</f>
        <v>0</v>
      </c>
      <c r="X67" s="589">
        <f>+L67-ERN_base!L67</f>
        <v>0</v>
      </c>
    </row>
    <row r="68" spans="1:24" ht="14.4" customHeight="1" x14ac:dyDescent="0.3">
      <c r="A68" s="213" t="s">
        <v>500</v>
      </c>
      <c r="B68" s="158" t="str">
        <f>+ERN_base!B68</f>
        <v>Attribuable aux hypothèses de frais directement attribuables (2) (4)</v>
      </c>
      <c r="C68" s="587"/>
      <c r="D68" s="588"/>
      <c r="E68" s="588"/>
      <c r="F68" s="588"/>
      <c r="G68" s="588"/>
      <c r="H68" s="587"/>
      <c r="I68" s="588"/>
      <c r="J68" s="588"/>
      <c r="K68" s="588"/>
      <c r="L68" s="589"/>
      <c r="N68" s="407" t="str">
        <f>+ERN_base!B68</f>
        <v>Attribuable aux hypothèses de frais directement attribuables (2) (4)</v>
      </c>
      <c r="O68" s="587">
        <f>+C68-ERN_base!C68</f>
        <v>0</v>
      </c>
      <c r="P68" s="588">
        <f>+D68-ERN_base!D68</f>
        <v>0</v>
      </c>
      <c r="Q68" s="588">
        <f>+E68-ERN_base!E68</f>
        <v>0</v>
      </c>
      <c r="R68" s="588">
        <f>+F68-ERN_base!F68</f>
        <v>0</v>
      </c>
      <c r="S68" s="588">
        <f>+G68-ERN_base!G68</f>
        <v>0</v>
      </c>
      <c r="T68" s="587">
        <f>+H68-ERN_base!H68</f>
        <v>0</v>
      </c>
      <c r="U68" s="588">
        <f>+I68-ERN_base!I68</f>
        <v>0</v>
      </c>
      <c r="V68" s="588">
        <f>+J68-ERN_base!J68</f>
        <v>0</v>
      </c>
      <c r="W68" s="588">
        <f>+K68-ERN_base!K68</f>
        <v>0</v>
      </c>
      <c r="X68" s="589">
        <f>+L68-ERN_base!L68</f>
        <v>0</v>
      </c>
    </row>
    <row r="69" spans="1:24" ht="14.4" customHeight="1" x14ac:dyDescent="0.3">
      <c r="A69" s="213" t="s">
        <v>502</v>
      </c>
      <c r="B69" s="158" t="str">
        <f>+ERN_base!B69</f>
        <v>Attribuable aux hypothèses économiques (2) (4)</v>
      </c>
      <c r="C69" s="587"/>
      <c r="D69" s="588"/>
      <c r="E69" s="588"/>
      <c r="F69" s="588"/>
      <c r="G69" s="588"/>
      <c r="H69" s="587"/>
      <c r="I69" s="588"/>
      <c r="J69" s="588"/>
      <c r="K69" s="588"/>
      <c r="L69" s="589"/>
      <c r="N69" s="407" t="str">
        <f>+ERN_base!B69</f>
        <v>Attribuable aux hypothèses économiques (2) (4)</v>
      </c>
      <c r="O69" s="587">
        <f>+C69-ERN_base!C69</f>
        <v>0</v>
      </c>
      <c r="P69" s="588">
        <f>+D69-ERN_base!D69</f>
        <v>0</v>
      </c>
      <c r="Q69" s="588">
        <f>+E69-ERN_base!E69</f>
        <v>0</v>
      </c>
      <c r="R69" s="588">
        <f>+F69-ERN_base!F69</f>
        <v>0</v>
      </c>
      <c r="S69" s="588">
        <f>+G69-ERN_base!G69</f>
        <v>0</v>
      </c>
      <c r="T69" s="587">
        <f>+H69-ERN_base!H69</f>
        <v>0</v>
      </c>
      <c r="U69" s="588">
        <f>+I69-ERN_base!I69</f>
        <v>0</v>
      </c>
      <c r="V69" s="588">
        <f>+J69-ERN_base!J69</f>
        <v>0</v>
      </c>
      <c r="W69" s="588">
        <f>+K69-ERN_base!K69</f>
        <v>0</v>
      </c>
      <c r="X69" s="589">
        <f>+L69-ERN_base!L69</f>
        <v>0</v>
      </c>
    </row>
    <row r="70" spans="1:24" x14ac:dyDescent="0.3">
      <c r="A70" s="213" t="s">
        <v>503</v>
      </c>
      <c r="B70" s="140" t="str">
        <f>+ERN_base!B71</f>
        <v>Contrats initialement comptabilisés au cours de la période:</v>
      </c>
      <c r="C70" s="587"/>
      <c r="D70" s="588"/>
      <c r="E70" s="588"/>
      <c r="F70" s="588"/>
      <c r="G70" s="588"/>
      <c r="H70" s="587"/>
      <c r="I70" s="588"/>
      <c r="J70" s="588"/>
      <c r="K70" s="588"/>
      <c r="L70" s="589"/>
      <c r="N70" s="406" t="str">
        <f>+ERN_base!B70</f>
        <v>Attribuable aux autres hypothèses (2) (4)</v>
      </c>
      <c r="O70" s="587">
        <f>+C70-ERN_base!C70</f>
        <v>0</v>
      </c>
      <c r="P70" s="588">
        <f>+D70-ERN_base!D70</f>
        <v>0</v>
      </c>
      <c r="Q70" s="588">
        <f>+E70-ERN_base!E70</f>
        <v>0</v>
      </c>
      <c r="R70" s="588">
        <f>+F70-ERN_base!F70</f>
        <v>0</v>
      </c>
      <c r="S70" s="588">
        <f>+G70-ERN_base!G70</f>
        <v>0</v>
      </c>
      <c r="T70" s="587">
        <f>+H70-ERN_base!H70</f>
        <v>0</v>
      </c>
      <c r="U70" s="588">
        <f>+I70-ERN_base!I70</f>
        <v>0</v>
      </c>
      <c r="V70" s="588">
        <f>+J70-ERN_base!J70</f>
        <v>0</v>
      </c>
      <c r="W70" s="588">
        <f>+K70-ERN_base!K70</f>
        <v>0</v>
      </c>
      <c r="X70" s="589">
        <f>+L70-ERN_base!L70</f>
        <v>0</v>
      </c>
    </row>
    <row r="71" spans="1:24" ht="14.4" customHeight="1" x14ac:dyDescent="0.3">
      <c r="A71" s="213"/>
      <c r="B71" s="687" t="str">
        <f>+ERN_base!B71</f>
        <v>Contrats initialement comptabilisés au cours de la période:</v>
      </c>
      <c r="C71" s="675"/>
      <c r="D71" s="676"/>
      <c r="E71" s="676"/>
      <c r="F71" s="676"/>
      <c r="G71" s="676"/>
      <c r="H71" s="675"/>
      <c r="I71" s="676"/>
      <c r="J71" s="676"/>
      <c r="K71" s="676"/>
      <c r="L71" s="677"/>
      <c r="N71" s="409" t="str">
        <f>+ERN_base!B71</f>
        <v>Contrats initialement comptabilisés au cours de la période:</v>
      </c>
      <c r="O71" s="548"/>
      <c r="P71" s="549"/>
      <c r="Q71" s="549"/>
      <c r="R71" s="549"/>
      <c r="S71" s="549"/>
      <c r="T71" s="548"/>
      <c r="U71" s="549"/>
      <c r="V71" s="549"/>
      <c r="W71" s="549"/>
      <c r="X71" s="550"/>
    </row>
    <row r="72" spans="1:24" ht="14.4" customHeight="1" x14ac:dyDescent="0.3">
      <c r="A72" s="213" t="s">
        <v>506</v>
      </c>
      <c r="B72" s="683" t="str">
        <f>+ERN_base!B72</f>
        <v>Marge sur services contractuels (2) (3):</v>
      </c>
      <c r="C72" s="548"/>
      <c r="D72" s="549"/>
      <c r="E72" s="549"/>
      <c r="F72" s="549"/>
      <c r="G72" s="549"/>
      <c r="H72" s="548"/>
      <c r="I72" s="549"/>
      <c r="J72" s="549"/>
      <c r="K72" s="549"/>
      <c r="L72" s="550"/>
      <c r="N72" s="691" t="str">
        <f>+ERN_base!B72</f>
        <v>Marge sur services contractuels (2) (3):</v>
      </c>
      <c r="O72" s="548">
        <f>+C72-ERN_base!C72</f>
        <v>0</v>
      </c>
      <c r="P72" s="549">
        <f>+D72-ERN_base!D72</f>
        <v>0</v>
      </c>
      <c r="Q72" s="549">
        <f>+E72-ERN_base!E72</f>
        <v>0</v>
      </c>
      <c r="R72" s="549">
        <f>+F72-ERN_base!F72</f>
        <v>0</v>
      </c>
      <c r="S72" s="549">
        <f>+G72-ERN_base!G72</f>
        <v>0</v>
      </c>
      <c r="T72" s="548">
        <f>+H72-ERN_base!H72</f>
        <v>0</v>
      </c>
      <c r="U72" s="549">
        <f>+I72-ERN_base!I72</f>
        <v>0</v>
      </c>
      <c r="V72" s="549">
        <f>+J72-ERN_base!J72</f>
        <v>0</v>
      </c>
      <c r="W72" s="549">
        <f>+K72-ERN_base!K72</f>
        <v>0</v>
      </c>
      <c r="X72" s="550">
        <f>+L72-ERN_base!L72</f>
        <v>0</v>
      </c>
    </row>
    <row r="73" spans="1:24" ht="14.4" customHeight="1" thickBot="1" x14ac:dyDescent="0.35">
      <c r="A73" s="213" t="s">
        <v>509</v>
      </c>
      <c r="B73" s="684" t="str">
        <f>+ERN_base!B73</f>
        <v>Pertes sur contrats déficitaires (2) (3) (6):</v>
      </c>
      <c r="C73" s="599"/>
      <c r="D73" s="600"/>
      <c r="E73" s="600"/>
      <c r="F73" s="600"/>
      <c r="G73" s="600"/>
      <c r="H73" s="599"/>
      <c r="I73" s="600"/>
      <c r="J73" s="600"/>
      <c r="K73" s="600"/>
      <c r="L73" s="601"/>
      <c r="N73" s="692" t="str">
        <f>+ERN_base!B73</f>
        <v>Pertes sur contrats déficitaires (2) (3) (6):</v>
      </c>
      <c r="O73" s="599">
        <f>+C73-ERN_base!C73</f>
        <v>0</v>
      </c>
      <c r="P73" s="600">
        <f>+D73-ERN_base!D73</f>
        <v>0</v>
      </c>
      <c r="Q73" s="600">
        <f>+E73-ERN_base!E73</f>
        <v>0</v>
      </c>
      <c r="R73" s="600">
        <f>+F73-ERN_base!F73</f>
        <v>0</v>
      </c>
      <c r="S73" s="600">
        <f>+G73-ERN_base!G73</f>
        <v>0</v>
      </c>
      <c r="T73" s="599">
        <f>+H73-ERN_base!H73</f>
        <v>0</v>
      </c>
      <c r="U73" s="600">
        <f>+I73-ERN_base!I73</f>
        <v>0</v>
      </c>
      <c r="V73" s="600">
        <f>+J73-ERN_base!J73</f>
        <v>0</v>
      </c>
      <c r="W73" s="600">
        <f>+K73-ERN_base!K73</f>
        <v>0</v>
      </c>
      <c r="X73" s="601">
        <f>+L73-ERN_base!L73</f>
        <v>0</v>
      </c>
    </row>
    <row r="74" spans="1:24" x14ac:dyDescent="0.3">
      <c r="B74" s="28" t="str">
        <f>+ERN_base!B74</f>
        <v>(1) Contrats d'assurance (incluant les fonds distincts) nets des traités de réassurance détenus.</v>
      </c>
      <c r="N74" s="308" t="str">
        <f>+ERN_base!B74</f>
        <v>(1) Contrats d'assurance (incluant les fonds distincts) nets des traités de réassurance détenus.</v>
      </c>
    </row>
    <row r="75" spans="1:24" x14ac:dyDescent="0.3">
      <c r="B75" s="28" t="str">
        <f>+ERN_base!B75</f>
        <v>(2) Contrats d'assurance (incluant les fonds distincts) nets des traités de réassurance détenus non évalués selon la MRP.</v>
      </c>
      <c r="N75" s="308" t="str">
        <f>+ERN_base!B75</f>
        <v>(2) Contrats d'assurance (incluant les fonds distincts) nets des traités de réassurance détenus non évalués selon la MRP.</v>
      </c>
    </row>
    <row r="76" spans="1:24" x14ac:dyDescent="0.3">
      <c r="B76" s="183" t="str">
        <f>+ERN_base!B76</f>
        <v>(3) Ces montants doivent être inscrits à zéro s'ils sont nuls ou ne s'appliquent pas.</v>
      </c>
      <c r="N76" s="309" t="str">
        <f>+ERN_base!B76</f>
        <v>(3) Ces montants doivent être inscrits à zéro s'ils sont nuls ou ne s'appliquent pas.</v>
      </c>
    </row>
    <row r="77" spans="1:24" x14ac:dyDescent="0.3">
      <c r="B77" s="28" t="str">
        <f>+ERN_base!B77</f>
        <v>(4) Variation de la valeur actualisée des flux de trésorerie d'exécution (une valeur positive augmente le passif).</v>
      </c>
      <c r="N77" s="308" t="str">
        <f>+ERN_base!B77</f>
        <v>(4) Variation de la valeur actualisée des flux de trésorerie d'exécution (une valeur positive augmente le passif).</v>
      </c>
    </row>
    <row r="78" spans="1:24" x14ac:dyDescent="0.3">
      <c r="B78" s="28" t="str">
        <f>+ERN_base!B78</f>
        <v>(5) Ces montants doivent être positifs pour des entrées de fonds et négatifs pour des sorties de fonds.</v>
      </c>
      <c r="N78" s="308" t="str">
        <f>+ERN_base!B78</f>
        <v>(5) Ces montants doivent être positifs pour des entrées de fonds et négatifs pour des sorties de fonds.</v>
      </c>
    </row>
    <row r="79" spans="1:24" ht="15" thickBot="1" x14ac:dyDescent="0.35">
      <c r="B79" s="28" t="str">
        <f>+ERN_base!B79</f>
        <v>(6) Ces montants doivent être négatifs.</v>
      </c>
      <c r="N79" s="308" t="str">
        <f>+ERN_base!B79</f>
        <v>(6) Ces montants doivent être négatifs.</v>
      </c>
    </row>
  </sheetData>
  <sheetProtection algorithmName="SHA-512" hashValue="X/tdKDXcyFlCvOxGDYGMEcC4k5FaxbRcfV5bJ7AbYpmIQrGzRgrrc7PiHh7IOkR3Ts9hTqPtQtYiEDXgXe1v3Q==" saltValue="/pWfwPHn7PGobruusQrVCw==" spinCount="100000" sheet="1" objects="1" scenarios="1" formatColumns="0" formatRows="0"/>
  <mergeCells count="21">
    <mergeCell ref="C55:L55"/>
    <mergeCell ref="O55:X55"/>
    <mergeCell ref="C44:L44"/>
    <mergeCell ref="O44:X44"/>
    <mergeCell ref="C48:L48"/>
    <mergeCell ref="O48:X48"/>
    <mergeCell ref="C51:L51"/>
    <mergeCell ref="O51:X51"/>
    <mergeCell ref="A2:A3"/>
    <mergeCell ref="H1:L1"/>
    <mergeCell ref="T1:X1"/>
    <mergeCell ref="C41:L41"/>
    <mergeCell ref="O41:X41"/>
    <mergeCell ref="O5:X5"/>
    <mergeCell ref="C5:L5"/>
    <mergeCell ref="D2:L3"/>
    <mergeCell ref="P2:X3"/>
    <mergeCell ref="F4:L4"/>
    <mergeCell ref="D4:E4"/>
    <mergeCell ref="B5:B6"/>
    <mergeCell ref="N5:N6"/>
  </mergeCells>
  <printOptions horizontalCentered="1"/>
  <pageMargins left="0.196850393700787" right="0.15748031496063" top="0.31496062992126" bottom="0.47244094488188998" header="0.43307086614173201" footer="0.15748031496063"/>
  <pageSetup scale="58" orientation="portrait" r:id="rId1"/>
  <headerFooter>
    <oddFooter>&amp;LAutorité des marchés financiers&amp;CERN - Scn #2&amp;R&amp;P</oddFooter>
  </headerFooter>
  <colBreaks count="1" manualBreakCount="1">
    <brk id="13" max="7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D79"/>
  <sheetViews>
    <sheetView zoomScale="85" zoomScaleNormal="85" zoomScaleSheetLayoutView="100" workbookViewId="0">
      <selection activeCell="H78" sqref="H78"/>
    </sheetView>
  </sheetViews>
  <sheetFormatPr baseColWidth="10" defaultColWidth="0" defaultRowHeight="14.4" x14ac:dyDescent="0.3"/>
  <cols>
    <col min="1" max="1" width="4" customWidth="1"/>
    <col min="2" max="2" width="60.33203125" customWidth="1"/>
    <col min="3" max="12" width="11.44140625" customWidth="1"/>
    <col min="13" max="13" width="2" customWidth="1"/>
    <col min="14" max="14" width="60.6640625" style="262" customWidth="1"/>
    <col min="15" max="24" width="11.44140625" style="262" customWidth="1"/>
    <col min="25" max="25" width="2.6640625" style="262" customWidth="1"/>
    <col min="26" max="26" width="34.109375" style="262" bestFit="1" customWidth="1"/>
    <col min="27" max="27" width="30.109375" style="262" hidden="1" customWidth="1"/>
    <col min="28" max="28" width="29.88671875" style="262" hidden="1" customWidth="1"/>
    <col min="29" max="29" width="27.5546875" style="262" hidden="1" customWidth="1"/>
    <col min="30" max="30" width="20.109375" style="262" hidden="1" customWidth="1"/>
    <col min="31" max="16384" width="11.44140625" style="262" hidden="1"/>
  </cols>
  <sheetData>
    <row r="1" spans="1:24" ht="15" thickBot="1" x14ac:dyDescent="0.35">
      <c r="A1" s="3" t="s">
        <v>27</v>
      </c>
      <c r="B1" s="2" t="str">
        <f>+ERN_base!B1</f>
        <v>Résumé des indicateurs financiers (suite)</v>
      </c>
      <c r="C1" s="1"/>
      <c r="D1" s="4" t="s">
        <v>28</v>
      </c>
      <c r="E1" s="5"/>
      <c r="F1" s="4" t="s">
        <v>29</v>
      </c>
      <c r="G1" s="230" t="str">
        <f>+ERN_base!G1</f>
        <v>Assureur :</v>
      </c>
      <c r="H1" s="760" t="str">
        <f>IF(+LEFT(Instructions!$C$33,3)="","",Instructions!$C$33)</f>
        <v/>
      </c>
      <c r="I1" s="760"/>
      <c r="J1" s="760"/>
      <c r="K1" s="760"/>
      <c r="L1" s="761"/>
      <c r="N1" s="259" t="str">
        <f>+ERN_base!B1</f>
        <v>Résumé des indicateurs financiers (suite)</v>
      </c>
      <c r="O1" s="260"/>
      <c r="P1" s="261" t="s">
        <v>312</v>
      </c>
      <c r="Q1" s="259"/>
    </row>
    <row r="2" spans="1:24" ht="15" customHeight="1" x14ac:dyDescent="0.3">
      <c r="A2" s="830" t="s">
        <v>30</v>
      </c>
      <c r="C2" s="534" t="str">
        <f>+ESF_scn3!C2</f>
        <v>Description du scénario défavorable #3 :</v>
      </c>
      <c r="D2" s="820" t="str">
        <f>IF(+ESF_scn3!D1:L3="","",+ESF_scn3!D1:L3)</f>
        <v/>
      </c>
      <c r="E2" s="821"/>
      <c r="F2" s="821"/>
      <c r="G2" s="821"/>
      <c r="H2" s="821"/>
      <c r="I2" s="821"/>
      <c r="J2" s="821"/>
      <c r="K2" s="821"/>
      <c r="L2" s="822"/>
      <c r="P2" s="810" t="str">
        <f>+ESF_scn3!P2</f>
        <v>Scénario #3 moins scénario de base</v>
      </c>
      <c r="Q2" s="811"/>
      <c r="R2" s="811"/>
      <c r="S2" s="811"/>
      <c r="T2" s="811"/>
      <c r="U2" s="811"/>
      <c r="V2" s="811"/>
      <c r="W2" s="811"/>
      <c r="X2" s="812"/>
    </row>
    <row r="3" spans="1:24" ht="15" thickBot="1" x14ac:dyDescent="0.35">
      <c r="A3" s="831"/>
      <c r="D3" s="823"/>
      <c r="E3" s="824"/>
      <c r="F3" s="824"/>
      <c r="G3" s="824"/>
      <c r="H3" s="824"/>
      <c r="I3" s="824"/>
      <c r="J3" s="824"/>
      <c r="K3" s="824"/>
      <c r="L3" s="825"/>
      <c r="P3" s="813"/>
      <c r="Q3" s="814"/>
      <c r="R3" s="814"/>
      <c r="S3" s="814"/>
      <c r="T3" s="814"/>
      <c r="U3" s="814"/>
      <c r="V3" s="814"/>
      <c r="W3" s="814"/>
      <c r="X3" s="815"/>
    </row>
    <row r="4" spans="1:24" ht="15.75" customHeight="1" thickBot="1" x14ac:dyDescent="0.35">
      <c r="A4" s="54" t="s">
        <v>35</v>
      </c>
      <c r="D4" s="791" t="str">
        <f>+ESF_scn3!C4</f>
        <v>Type de scénario :</v>
      </c>
      <c r="E4" s="791"/>
      <c r="F4" s="832" t="str">
        <f>+ESF_scn3!F4</f>
        <v>Scénario de continuité (le 1er ayant le plus d'impact sur les ratios ESCAP/TSAV)</v>
      </c>
      <c r="G4" s="833"/>
      <c r="H4" s="833"/>
      <c r="I4" s="833"/>
      <c r="J4" s="833"/>
      <c r="K4" s="833"/>
      <c r="L4" s="834"/>
      <c r="P4" s="376"/>
      <c r="Q4" s="377"/>
      <c r="R4" s="377"/>
      <c r="S4" s="377"/>
      <c r="T4" s="377"/>
      <c r="U4" s="377"/>
      <c r="V4" s="377"/>
      <c r="W4" s="377"/>
      <c r="X4" s="377"/>
    </row>
    <row r="5" spans="1:24" ht="15.75" customHeight="1" x14ac:dyDescent="0.3">
      <c r="B5" s="762" t="str">
        <f>+ERN_base!B5</f>
        <v>ÉTAT DU RÉSULTAT NET
(en milliers de dollars)</v>
      </c>
      <c r="C5" s="773" t="str">
        <f>+ERN_base!C5</f>
        <v>Projeté</v>
      </c>
      <c r="D5" s="768">
        <f>+ERN_base!D5</f>
        <v>0</v>
      </c>
      <c r="E5" s="768">
        <f>+ERN_base!E5</f>
        <v>0</v>
      </c>
      <c r="F5" s="768">
        <f>+ERN_base!F5</f>
        <v>0</v>
      </c>
      <c r="G5" s="768">
        <f>+ERN_base!G5</f>
        <v>0</v>
      </c>
      <c r="H5" s="768">
        <f>+ERN_base!H5</f>
        <v>0</v>
      </c>
      <c r="I5" s="768">
        <f>+ERN_base!I5</f>
        <v>0</v>
      </c>
      <c r="J5" s="768">
        <f>+ERN_base!J5</f>
        <v>0</v>
      </c>
      <c r="K5" s="768">
        <f>+ERN_base!K5</f>
        <v>0</v>
      </c>
      <c r="L5" s="769">
        <f>+ERN_base!L5</f>
        <v>0</v>
      </c>
      <c r="N5" s="745" t="str">
        <f>+ERN_base!B5</f>
        <v>ÉTAT DU RÉSULTAT NET
(en milliers de dollars)</v>
      </c>
      <c r="O5" s="774" t="str">
        <f>+ERN_base!C5</f>
        <v>Projeté</v>
      </c>
      <c r="P5" s="818">
        <f>+ERN_base!P5</f>
        <v>0</v>
      </c>
      <c r="Q5" s="818">
        <f>+ERN_base!Q5</f>
        <v>0</v>
      </c>
      <c r="R5" s="818">
        <f>+ERN_base!R5</f>
        <v>0</v>
      </c>
      <c r="S5" s="818">
        <f>+ERN_base!S5</f>
        <v>0</v>
      </c>
      <c r="T5" s="818">
        <f>+ERN_base!T5</f>
        <v>0</v>
      </c>
      <c r="U5" s="818">
        <f>+ERN_base!U5</f>
        <v>0</v>
      </c>
      <c r="V5" s="818">
        <f>+ERN_base!V5</f>
        <v>0</v>
      </c>
      <c r="W5" s="818">
        <f>+ERN_base!W5</f>
        <v>0</v>
      </c>
      <c r="X5" s="819">
        <f>+ERN_base!X5</f>
        <v>0</v>
      </c>
    </row>
    <row r="6" spans="1:24" x14ac:dyDescent="0.3">
      <c r="B6" s="829"/>
      <c r="C6" s="238">
        <f>+ESF_base!C6</f>
        <v>2025</v>
      </c>
      <c r="D6" s="270">
        <f>+ESF_base!D6</f>
        <v>2026</v>
      </c>
      <c r="E6" s="270">
        <f>+ESF_base!E6</f>
        <v>2027</v>
      </c>
      <c r="F6" s="270">
        <f>+ESF_base!F6</f>
        <v>2028</v>
      </c>
      <c r="G6" s="270">
        <f>+ESF_base!G6</f>
        <v>2029</v>
      </c>
      <c r="H6" s="506">
        <f>+ESF_base!H6</f>
        <v>2030</v>
      </c>
      <c r="I6" s="270">
        <f>+ESF_base!I6</f>
        <v>2031</v>
      </c>
      <c r="J6" s="270">
        <f>+ESF_base!J6</f>
        <v>2032</v>
      </c>
      <c r="K6" s="270">
        <f>+ESF_base!K6</f>
        <v>2033</v>
      </c>
      <c r="L6" s="268">
        <f>+ESF_base!L6</f>
        <v>2034</v>
      </c>
      <c r="N6" s="772"/>
      <c r="O6" s="238">
        <f>+C6</f>
        <v>2025</v>
      </c>
      <c r="P6" s="466">
        <f>+D6</f>
        <v>2026</v>
      </c>
      <c r="Q6" s="466">
        <f>+E6</f>
        <v>2027</v>
      </c>
      <c r="R6" s="466">
        <f>+F6</f>
        <v>2028</v>
      </c>
      <c r="S6" s="466">
        <f t="shared" ref="S6:X6" si="0">+G6</f>
        <v>2029</v>
      </c>
      <c r="T6" s="238">
        <f t="shared" si="0"/>
        <v>2030</v>
      </c>
      <c r="U6" s="466">
        <f t="shared" si="0"/>
        <v>2031</v>
      </c>
      <c r="V6" s="466">
        <f t="shared" si="0"/>
        <v>2032</v>
      </c>
      <c r="W6" s="466">
        <f t="shared" si="0"/>
        <v>2033</v>
      </c>
      <c r="X6" s="467">
        <f t="shared" si="0"/>
        <v>2034</v>
      </c>
    </row>
    <row r="7" spans="1:24" ht="9" customHeight="1" thickBot="1" x14ac:dyDescent="0.35">
      <c r="B7" s="236"/>
      <c r="C7" s="12" t="s">
        <v>62</v>
      </c>
      <c r="D7" s="13" t="s">
        <v>63</v>
      </c>
      <c r="E7" s="13" t="s">
        <v>64</v>
      </c>
      <c r="F7" s="13" t="s">
        <v>65</v>
      </c>
      <c r="G7" s="14" t="s">
        <v>66</v>
      </c>
      <c r="H7" s="80" t="s">
        <v>67</v>
      </c>
      <c r="I7" s="81" t="s">
        <v>68</v>
      </c>
      <c r="J7" s="81" t="s">
        <v>69</v>
      </c>
      <c r="K7" s="81" t="s">
        <v>70</v>
      </c>
      <c r="L7" s="82" t="s">
        <v>71</v>
      </c>
      <c r="N7" s="378"/>
      <c r="O7" s="298" t="s">
        <v>321</v>
      </c>
      <c r="P7" s="299" t="s">
        <v>322</v>
      </c>
      <c r="Q7" s="299" t="s">
        <v>323</v>
      </c>
      <c r="R7" s="299" t="s">
        <v>324</v>
      </c>
      <c r="S7" s="300" t="s">
        <v>325</v>
      </c>
      <c r="T7" s="301" t="s">
        <v>326</v>
      </c>
      <c r="U7" s="302" t="s">
        <v>327</v>
      </c>
      <c r="V7" s="302" t="s">
        <v>328</v>
      </c>
      <c r="W7" s="302" t="s">
        <v>329</v>
      </c>
      <c r="X7" s="303" t="s">
        <v>330</v>
      </c>
    </row>
    <row r="8" spans="1:24" x14ac:dyDescent="0.3">
      <c r="A8" s="235" t="s">
        <v>74</v>
      </c>
      <c r="B8" s="468" t="str">
        <f>+ERN_base!B8</f>
        <v>Produits tirés des contrats comptabilisés selon la MRP</v>
      </c>
      <c r="C8" s="584"/>
      <c r="D8" s="585"/>
      <c r="E8" s="585"/>
      <c r="F8" s="585"/>
      <c r="G8" s="585"/>
      <c r="H8" s="584"/>
      <c r="I8" s="585"/>
      <c r="J8" s="585"/>
      <c r="K8" s="585"/>
      <c r="L8" s="586"/>
      <c r="N8" s="469" t="str">
        <f>+ERN_base!B8</f>
        <v>Produits tirés des contrats comptabilisés selon la MRP</v>
      </c>
      <c r="O8" s="584">
        <f>+C8-ERN_base!C8</f>
        <v>0</v>
      </c>
      <c r="P8" s="585">
        <f>+D8-ERN_base!D8</f>
        <v>0</v>
      </c>
      <c r="Q8" s="585">
        <f>+E8-ERN_base!E8</f>
        <v>0</v>
      </c>
      <c r="R8" s="585">
        <f>+F8-ERN_base!F8</f>
        <v>0</v>
      </c>
      <c r="S8" s="585">
        <f>+G8-ERN_base!G8</f>
        <v>0</v>
      </c>
      <c r="T8" s="584">
        <f>+H8-ERN_base!H8</f>
        <v>0</v>
      </c>
      <c r="U8" s="585">
        <f>+I8-ERN_base!I8</f>
        <v>0</v>
      </c>
      <c r="V8" s="585">
        <f>+J8-ERN_base!J8</f>
        <v>0</v>
      </c>
      <c r="W8" s="585">
        <f>+K8-ERN_base!K8</f>
        <v>0</v>
      </c>
      <c r="X8" s="586">
        <f>+L8-ERN_base!L8</f>
        <v>0</v>
      </c>
    </row>
    <row r="9" spans="1:24" ht="24" x14ac:dyDescent="0.3">
      <c r="A9" s="213" t="s">
        <v>77</v>
      </c>
      <c r="B9" s="237" t="str">
        <f>+ERN_base!B9</f>
        <v>Produits tirés des contrats comptabilisés selon la MMG
(excluant les contrats ayant recours à la MHV)</v>
      </c>
      <c r="C9" s="551"/>
      <c r="D9" s="552"/>
      <c r="E9" s="552"/>
      <c r="F9" s="552"/>
      <c r="G9" s="552"/>
      <c r="H9" s="551"/>
      <c r="I9" s="552"/>
      <c r="J9" s="552"/>
      <c r="K9" s="552"/>
      <c r="L9" s="553"/>
      <c r="N9" s="379" t="str">
        <f>+ERN_base!B9</f>
        <v>Produits tirés des contrats comptabilisés selon la MMG
(excluant les contrats ayant recours à la MHV)</v>
      </c>
      <c r="O9" s="551">
        <f>+C9-ERN_base!C9</f>
        <v>0</v>
      </c>
      <c r="P9" s="552">
        <f>+D9-ERN_base!D9</f>
        <v>0</v>
      </c>
      <c r="Q9" s="552">
        <f>+E9-ERN_base!E9</f>
        <v>0</v>
      </c>
      <c r="R9" s="552">
        <f>+F9-ERN_base!F9</f>
        <v>0</v>
      </c>
      <c r="S9" s="552">
        <f>+G9-ERN_base!G9</f>
        <v>0</v>
      </c>
      <c r="T9" s="551">
        <f>+H9-ERN_base!H9</f>
        <v>0</v>
      </c>
      <c r="U9" s="552">
        <f>+I9-ERN_base!I9</f>
        <v>0</v>
      </c>
      <c r="V9" s="552">
        <f>+J9-ERN_base!J9</f>
        <v>0</v>
      </c>
      <c r="W9" s="552">
        <f>+K9-ERN_base!K9</f>
        <v>0</v>
      </c>
      <c r="X9" s="553">
        <f>+L9-ERN_base!L9</f>
        <v>0</v>
      </c>
    </row>
    <row r="10" spans="1:24" x14ac:dyDescent="0.3">
      <c r="A10" s="213" t="s">
        <v>352</v>
      </c>
      <c r="B10" s="85" t="str">
        <f>+ERN_base!B10</f>
        <v xml:space="preserve">Produits tirés des contrats ayant recours à la MHV </v>
      </c>
      <c r="C10" s="551"/>
      <c r="D10" s="552"/>
      <c r="E10" s="552"/>
      <c r="F10" s="552"/>
      <c r="G10" s="552"/>
      <c r="H10" s="551"/>
      <c r="I10" s="552"/>
      <c r="J10" s="552"/>
      <c r="K10" s="552"/>
      <c r="L10" s="553"/>
      <c r="N10" s="380" t="str">
        <f>+ERN_base!B10</f>
        <v xml:space="preserve">Produits tirés des contrats ayant recours à la MHV </v>
      </c>
      <c r="O10" s="551">
        <f>+C10-ERN_base!C10</f>
        <v>0</v>
      </c>
      <c r="P10" s="552">
        <f>+D10-ERN_base!D10</f>
        <v>0</v>
      </c>
      <c r="Q10" s="552">
        <f>+E10-ERN_base!E10</f>
        <v>0</v>
      </c>
      <c r="R10" s="552">
        <f>+F10-ERN_base!F10</f>
        <v>0</v>
      </c>
      <c r="S10" s="552">
        <f>+G10-ERN_base!G10</f>
        <v>0</v>
      </c>
      <c r="T10" s="551">
        <f>+H10-ERN_base!H10</f>
        <v>0</v>
      </c>
      <c r="U10" s="552">
        <f>+I10-ERN_base!I10</f>
        <v>0</v>
      </c>
      <c r="V10" s="552">
        <f>+J10-ERN_base!J10</f>
        <v>0</v>
      </c>
      <c r="W10" s="552">
        <f>+K10-ERN_base!K10</f>
        <v>0</v>
      </c>
      <c r="X10" s="553">
        <f>+L10-ERN_base!L10</f>
        <v>0</v>
      </c>
    </row>
    <row r="11" spans="1:24" x14ac:dyDescent="0.3">
      <c r="A11" s="213" t="s">
        <v>128</v>
      </c>
      <c r="B11" s="88" t="str">
        <f>+ERN_base!B11</f>
        <v>Total des produits tirés des activités d'assurance</v>
      </c>
      <c r="C11" s="563">
        <f>SUM(C8:C10)</f>
        <v>0</v>
      </c>
      <c r="D11" s="564">
        <f t="shared" ref="D11:L11" si="1">SUM(D8:D10)</f>
        <v>0</v>
      </c>
      <c r="E11" s="564">
        <f t="shared" si="1"/>
        <v>0</v>
      </c>
      <c r="F11" s="564">
        <f t="shared" si="1"/>
        <v>0</v>
      </c>
      <c r="G11" s="564">
        <f t="shared" si="1"/>
        <v>0</v>
      </c>
      <c r="H11" s="563">
        <f t="shared" si="1"/>
        <v>0</v>
      </c>
      <c r="I11" s="564">
        <f t="shared" si="1"/>
        <v>0</v>
      </c>
      <c r="J11" s="564">
        <f t="shared" si="1"/>
        <v>0</v>
      </c>
      <c r="K11" s="564">
        <f t="shared" si="1"/>
        <v>0</v>
      </c>
      <c r="L11" s="565">
        <f t="shared" si="1"/>
        <v>0</v>
      </c>
      <c r="N11" s="381" t="str">
        <f>+ERN_base!B11</f>
        <v>Total des produits tirés des activités d'assurance</v>
      </c>
      <c r="O11" s="563">
        <f>+C11-ERN_base!C11</f>
        <v>0</v>
      </c>
      <c r="P11" s="564">
        <f>+D11-ERN_base!D11</f>
        <v>0</v>
      </c>
      <c r="Q11" s="564">
        <f>+E11-ERN_base!E11</f>
        <v>0</v>
      </c>
      <c r="R11" s="564">
        <f>+F11-ERN_base!F11</f>
        <v>0</v>
      </c>
      <c r="S11" s="564">
        <f>+G11-ERN_base!G11</f>
        <v>0</v>
      </c>
      <c r="T11" s="563">
        <f>+H11-ERN_base!H11</f>
        <v>0</v>
      </c>
      <c r="U11" s="564">
        <f>+I11-ERN_base!I11</f>
        <v>0</v>
      </c>
      <c r="V11" s="564">
        <f>+J11-ERN_base!J11</f>
        <v>0</v>
      </c>
      <c r="W11" s="564">
        <f>+K11-ERN_base!K11</f>
        <v>0</v>
      </c>
      <c r="X11" s="565">
        <f>+L11-ERN_base!L11</f>
        <v>0</v>
      </c>
    </row>
    <row r="12" spans="1:24" x14ac:dyDescent="0.3">
      <c r="A12" s="213" t="s">
        <v>133</v>
      </c>
      <c r="B12" s="89" t="str">
        <f>+ERN_base!B12</f>
        <v>Charges afférentes aux activités d'assurance</v>
      </c>
      <c r="C12" s="548"/>
      <c r="D12" s="549"/>
      <c r="E12" s="549"/>
      <c r="F12" s="549"/>
      <c r="G12" s="549"/>
      <c r="H12" s="548"/>
      <c r="I12" s="549"/>
      <c r="J12" s="549"/>
      <c r="K12" s="549"/>
      <c r="L12" s="550"/>
      <c r="N12" s="382" t="str">
        <f>+ERN_base!B12</f>
        <v>Charges afférentes aux activités d'assurance</v>
      </c>
      <c r="O12" s="548">
        <f>+C12-ERN_base!C12</f>
        <v>0</v>
      </c>
      <c r="P12" s="549">
        <f>+D12-ERN_base!D12</f>
        <v>0</v>
      </c>
      <c r="Q12" s="549">
        <f>+E12-ERN_base!E12</f>
        <v>0</v>
      </c>
      <c r="R12" s="549">
        <f>+F12-ERN_base!F12</f>
        <v>0</v>
      </c>
      <c r="S12" s="549">
        <f>+G12-ERN_base!G12</f>
        <v>0</v>
      </c>
      <c r="T12" s="548">
        <f>+H12-ERN_base!H12</f>
        <v>0</v>
      </c>
      <c r="U12" s="549">
        <f>+I12-ERN_base!I12</f>
        <v>0</v>
      </c>
      <c r="V12" s="549">
        <f>+J12-ERN_base!J12</f>
        <v>0</v>
      </c>
      <c r="W12" s="549">
        <f>+K12-ERN_base!K12</f>
        <v>0</v>
      </c>
      <c r="X12" s="550">
        <f>+L12-ERN_base!L12</f>
        <v>0</v>
      </c>
    </row>
    <row r="13" spans="1:24" x14ac:dyDescent="0.3">
      <c r="A13" s="213" t="s">
        <v>136</v>
      </c>
      <c r="B13" s="86" t="str">
        <f>+ERN_base!B13</f>
        <v>Charges nettes afférentes aux traités de réassurance détenus</v>
      </c>
      <c r="C13" s="551"/>
      <c r="D13" s="552"/>
      <c r="E13" s="552"/>
      <c r="F13" s="552"/>
      <c r="G13" s="552"/>
      <c r="H13" s="551"/>
      <c r="I13" s="552"/>
      <c r="J13" s="552"/>
      <c r="K13" s="552"/>
      <c r="L13" s="553"/>
      <c r="N13" s="383" t="str">
        <f>+ERN_base!B13</f>
        <v>Charges nettes afférentes aux traités de réassurance détenus</v>
      </c>
      <c r="O13" s="551">
        <f>+C13-ERN_base!C13</f>
        <v>0</v>
      </c>
      <c r="P13" s="552">
        <f>+D13-ERN_base!D13</f>
        <v>0</v>
      </c>
      <c r="Q13" s="552">
        <f>+E13-ERN_base!E13</f>
        <v>0</v>
      </c>
      <c r="R13" s="552">
        <f>+F13-ERN_base!F13</f>
        <v>0</v>
      </c>
      <c r="S13" s="552">
        <f>+G13-ERN_base!G13</f>
        <v>0</v>
      </c>
      <c r="T13" s="551">
        <f>+H13-ERN_base!H13</f>
        <v>0</v>
      </c>
      <c r="U13" s="552">
        <f>+I13-ERN_base!I13</f>
        <v>0</v>
      </c>
      <c r="V13" s="552">
        <f>+J13-ERN_base!J13</f>
        <v>0</v>
      </c>
      <c r="W13" s="552">
        <f>+K13-ERN_base!K13</f>
        <v>0</v>
      </c>
      <c r="X13" s="553">
        <f>+L13-ERN_base!L13</f>
        <v>0</v>
      </c>
    </row>
    <row r="14" spans="1:24" x14ac:dyDescent="0.3">
      <c r="A14" s="213" t="s">
        <v>224</v>
      </c>
      <c r="B14" s="88" t="str">
        <f>+ERN_base!B14</f>
        <v>RÉSULTAT DES ACTIVITÉS D'ASSURANCE</v>
      </c>
      <c r="C14" s="563">
        <f>SUM(C11-C12+C13)</f>
        <v>0</v>
      </c>
      <c r="D14" s="564">
        <f t="shared" ref="D14:L14" si="2">SUM(D11-D12+D13)</f>
        <v>0</v>
      </c>
      <c r="E14" s="564">
        <f t="shared" si="2"/>
        <v>0</v>
      </c>
      <c r="F14" s="564">
        <f t="shared" si="2"/>
        <v>0</v>
      </c>
      <c r="G14" s="564">
        <f t="shared" si="2"/>
        <v>0</v>
      </c>
      <c r="H14" s="563">
        <f t="shared" si="2"/>
        <v>0</v>
      </c>
      <c r="I14" s="564">
        <f t="shared" si="2"/>
        <v>0</v>
      </c>
      <c r="J14" s="564">
        <f t="shared" si="2"/>
        <v>0</v>
      </c>
      <c r="K14" s="564">
        <f t="shared" si="2"/>
        <v>0</v>
      </c>
      <c r="L14" s="565">
        <f t="shared" si="2"/>
        <v>0</v>
      </c>
      <c r="N14" s="381" t="str">
        <f>+ERN_base!B14</f>
        <v>RÉSULTAT DES ACTIVITÉS D'ASSURANCE</v>
      </c>
      <c r="O14" s="563">
        <f>+C14-ERN_base!C14</f>
        <v>0</v>
      </c>
      <c r="P14" s="564">
        <f>+D14-ERN_base!D14</f>
        <v>0</v>
      </c>
      <c r="Q14" s="564">
        <f>+E14-ERN_base!E14</f>
        <v>0</v>
      </c>
      <c r="R14" s="564">
        <f>+F14-ERN_base!F14</f>
        <v>0</v>
      </c>
      <c r="S14" s="564">
        <f>+G14-ERN_base!G14</f>
        <v>0</v>
      </c>
      <c r="T14" s="563">
        <f>+H14-ERN_base!H14</f>
        <v>0</v>
      </c>
      <c r="U14" s="564">
        <f>+I14-ERN_base!I14</f>
        <v>0</v>
      </c>
      <c r="V14" s="564">
        <f>+J14-ERN_base!J14</f>
        <v>0</v>
      </c>
      <c r="W14" s="564">
        <f>+K14-ERN_base!K14</f>
        <v>0</v>
      </c>
      <c r="X14" s="565">
        <f>+L14-ERN_base!L14</f>
        <v>0</v>
      </c>
    </row>
    <row r="15" spans="1:24" x14ac:dyDescent="0.3">
      <c r="A15" s="213" t="s">
        <v>363</v>
      </c>
      <c r="B15" s="95" t="str">
        <f>+ERN_base!B15</f>
        <v>Revenu d'intérêt sur les actifs financiers qui ne sont pas évalués à la JVRN</v>
      </c>
      <c r="C15" s="548"/>
      <c r="D15" s="549"/>
      <c r="E15" s="549"/>
      <c r="F15" s="549"/>
      <c r="G15" s="549"/>
      <c r="H15" s="548"/>
      <c r="I15" s="549"/>
      <c r="J15" s="549"/>
      <c r="K15" s="549"/>
      <c r="L15" s="550"/>
      <c r="N15" s="384" t="str">
        <f>+ERN_base!B15</f>
        <v>Revenu d'intérêt sur les actifs financiers qui ne sont pas évalués à la JVRN</v>
      </c>
      <c r="O15" s="548">
        <f>+C15-ERN_base!C15</f>
        <v>0</v>
      </c>
      <c r="P15" s="549">
        <f>+D15-ERN_base!D15</f>
        <v>0</v>
      </c>
      <c r="Q15" s="549">
        <f>+E15-ERN_base!E15</f>
        <v>0</v>
      </c>
      <c r="R15" s="549">
        <f>+F15-ERN_base!F15</f>
        <v>0</v>
      </c>
      <c r="S15" s="549">
        <f>+G15-ERN_base!G15</f>
        <v>0</v>
      </c>
      <c r="T15" s="548">
        <f>+H15-ERN_base!H15</f>
        <v>0</v>
      </c>
      <c r="U15" s="549">
        <f>+I15-ERN_base!I15</f>
        <v>0</v>
      </c>
      <c r="V15" s="549">
        <f>+J15-ERN_base!J15</f>
        <v>0</v>
      </c>
      <c r="W15" s="549">
        <f>+K15-ERN_base!K15</f>
        <v>0</v>
      </c>
      <c r="X15" s="550">
        <f>+L15-ERN_base!L15</f>
        <v>0</v>
      </c>
    </row>
    <row r="16" spans="1:24" ht="14.4" customHeight="1" x14ac:dyDescent="0.3">
      <c r="A16" s="213" t="s">
        <v>366</v>
      </c>
      <c r="B16" s="87" t="str">
        <f>+ERN_base!B16</f>
        <v xml:space="preserve">Résultat d'investissement net, excluant le résultat au titre des fonds distincts </v>
      </c>
      <c r="C16" s="569"/>
      <c r="D16" s="570"/>
      <c r="E16" s="570"/>
      <c r="F16" s="570"/>
      <c r="G16" s="570"/>
      <c r="H16" s="569"/>
      <c r="I16" s="570"/>
      <c r="J16" s="570"/>
      <c r="K16" s="570"/>
      <c r="L16" s="571"/>
      <c r="N16" s="385" t="str">
        <f>+ERN_base!B16</f>
        <v xml:space="preserve">Résultat d'investissement net, excluant le résultat au titre des fonds distincts </v>
      </c>
      <c r="O16" s="569">
        <f>+C16-ERN_base!C16</f>
        <v>0</v>
      </c>
      <c r="P16" s="570">
        <f>+D16-ERN_base!D16</f>
        <v>0</v>
      </c>
      <c r="Q16" s="570">
        <f>+E16-ERN_base!E16</f>
        <v>0</v>
      </c>
      <c r="R16" s="570">
        <f>+F16-ERN_base!F16</f>
        <v>0</v>
      </c>
      <c r="S16" s="570">
        <f>+G16-ERN_base!G16</f>
        <v>0</v>
      </c>
      <c r="T16" s="569">
        <f>+H16-ERN_base!H16</f>
        <v>0</v>
      </c>
      <c r="U16" s="570">
        <f>+I16-ERN_base!I16</f>
        <v>0</v>
      </c>
      <c r="V16" s="570">
        <f>+J16-ERN_base!J16</f>
        <v>0</v>
      </c>
      <c r="W16" s="570">
        <f>+K16-ERN_base!K16</f>
        <v>0</v>
      </c>
      <c r="X16" s="571">
        <f>+L16-ERN_base!L16</f>
        <v>0</v>
      </c>
    </row>
    <row r="17" spans="1:24" ht="24" x14ac:dyDescent="0.3">
      <c r="A17" s="213" t="s">
        <v>231</v>
      </c>
      <c r="B17" s="87" t="str">
        <f>+ERN_base!B17</f>
        <v>Résultat d'investissement net des contrats d'assurance au titre des fonds distincts</v>
      </c>
      <c r="C17" s="569"/>
      <c r="D17" s="570"/>
      <c r="E17" s="570"/>
      <c r="F17" s="570"/>
      <c r="G17" s="570"/>
      <c r="H17" s="569"/>
      <c r="I17" s="570"/>
      <c r="J17" s="570"/>
      <c r="K17" s="570"/>
      <c r="L17" s="571"/>
      <c r="N17" s="385" t="str">
        <f>+ERN_base!B17</f>
        <v>Résultat d'investissement net des contrats d'assurance au titre des fonds distincts</v>
      </c>
      <c r="O17" s="569">
        <f>+C17-ERN_base!C17</f>
        <v>0</v>
      </c>
      <c r="P17" s="570">
        <f>+D17-ERN_base!D17</f>
        <v>0</v>
      </c>
      <c r="Q17" s="570">
        <f>+E17-ERN_base!E17</f>
        <v>0</v>
      </c>
      <c r="R17" s="570">
        <f>+F17-ERN_base!F17</f>
        <v>0</v>
      </c>
      <c r="S17" s="570">
        <f>+G17-ERN_base!G17</f>
        <v>0</v>
      </c>
      <c r="T17" s="569">
        <f>+H17-ERN_base!H17</f>
        <v>0</v>
      </c>
      <c r="U17" s="570">
        <f>+I17-ERN_base!I17</f>
        <v>0</v>
      </c>
      <c r="V17" s="570">
        <f>+J17-ERN_base!J17</f>
        <v>0</v>
      </c>
      <c r="W17" s="570">
        <f>+K17-ERN_base!K17</f>
        <v>0</v>
      </c>
      <c r="X17" s="571">
        <f>+L17-ERN_base!L17</f>
        <v>0</v>
      </c>
    </row>
    <row r="18" spans="1:24" x14ac:dyDescent="0.3">
      <c r="A18" s="213" t="s">
        <v>371</v>
      </c>
      <c r="B18" s="95" t="str">
        <f>+ERN_base!B18</f>
        <v>Provisions pour pertes sur créances</v>
      </c>
      <c r="C18" s="569"/>
      <c r="D18" s="570"/>
      <c r="E18" s="570"/>
      <c r="F18" s="570"/>
      <c r="G18" s="570"/>
      <c r="H18" s="569"/>
      <c r="I18" s="570"/>
      <c r="J18" s="570"/>
      <c r="K18" s="570"/>
      <c r="L18" s="571"/>
      <c r="N18" s="384" t="str">
        <f>+ERN_base!B18</f>
        <v>Provisions pour pertes sur créances</v>
      </c>
      <c r="O18" s="569">
        <f>+C18-ERN_base!C18</f>
        <v>0</v>
      </c>
      <c r="P18" s="570">
        <f>+D18-ERN_base!D18</f>
        <v>0</v>
      </c>
      <c r="Q18" s="570">
        <f>+E18-ERN_base!E18</f>
        <v>0</v>
      </c>
      <c r="R18" s="570">
        <f>+F18-ERN_base!F18</f>
        <v>0</v>
      </c>
      <c r="S18" s="570">
        <f>+G18-ERN_base!G18</f>
        <v>0</v>
      </c>
      <c r="T18" s="569">
        <f>+H18-ERN_base!H18</f>
        <v>0</v>
      </c>
      <c r="U18" s="570">
        <f>+I18-ERN_base!I18</f>
        <v>0</v>
      </c>
      <c r="V18" s="570">
        <f>+J18-ERN_base!J18</f>
        <v>0</v>
      </c>
      <c r="W18" s="570">
        <f>+K18-ERN_base!K18</f>
        <v>0</v>
      </c>
      <c r="X18" s="571">
        <f>+L18-ERN_base!L18</f>
        <v>0</v>
      </c>
    </row>
    <row r="19" spans="1:24" x14ac:dyDescent="0.3">
      <c r="A19" s="213" t="s">
        <v>374</v>
      </c>
      <c r="B19" s="91" t="str">
        <f>+ERN_base!B19</f>
        <v>Rendement d'investissement</v>
      </c>
      <c r="C19" s="563">
        <f>SUM(C15:C17)-C18</f>
        <v>0</v>
      </c>
      <c r="D19" s="564">
        <f t="shared" ref="D19:L19" si="3">SUM(D15:D17)-D18</f>
        <v>0</v>
      </c>
      <c r="E19" s="564">
        <f t="shared" si="3"/>
        <v>0</v>
      </c>
      <c r="F19" s="564">
        <f t="shared" si="3"/>
        <v>0</v>
      </c>
      <c r="G19" s="564">
        <f t="shared" si="3"/>
        <v>0</v>
      </c>
      <c r="H19" s="563">
        <f t="shared" si="3"/>
        <v>0</v>
      </c>
      <c r="I19" s="564">
        <f t="shared" si="3"/>
        <v>0</v>
      </c>
      <c r="J19" s="564">
        <f t="shared" si="3"/>
        <v>0</v>
      </c>
      <c r="K19" s="564">
        <f t="shared" si="3"/>
        <v>0</v>
      </c>
      <c r="L19" s="565">
        <f t="shared" si="3"/>
        <v>0</v>
      </c>
      <c r="N19" s="386" t="str">
        <f>+ERN_base!B19</f>
        <v>Rendement d'investissement</v>
      </c>
      <c r="O19" s="563">
        <f>+C19-ERN_base!C19</f>
        <v>0</v>
      </c>
      <c r="P19" s="564">
        <f>+D19-ERN_base!D19</f>
        <v>0</v>
      </c>
      <c r="Q19" s="564">
        <f>+E19-ERN_base!E19</f>
        <v>0</v>
      </c>
      <c r="R19" s="564">
        <f>+F19-ERN_base!F19</f>
        <v>0</v>
      </c>
      <c r="S19" s="564">
        <f>+G19-ERN_base!G19</f>
        <v>0</v>
      </c>
      <c r="T19" s="563">
        <f>+H19-ERN_base!H19</f>
        <v>0</v>
      </c>
      <c r="U19" s="564">
        <f>+I19-ERN_base!I19</f>
        <v>0</v>
      </c>
      <c r="V19" s="564">
        <f>+J19-ERN_base!J19</f>
        <v>0</v>
      </c>
      <c r="W19" s="564">
        <f>+K19-ERN_base!K19</f>
        <v>0</v>
      </c>
      <c r="X19" s="565">
        <f>+L19-ERN_base!L19</f>
        <v>0</v>
      </c>
    </row>
    <row r="20" spans="1:24" ht="28.95" customHeight="1" x14ac:dyDescent="0.3">
      <c r="A20" s="213" t="s">
        <v>377</v>
      </c>
      <c r="B20" s="97" t="str">
        <f>+ERN_base!B20</f>
        <v>Produits financiers ou charges financières nets afférents aux contrats d'assurance, excluant le résultat au titre des fonds distincts</v>
      </c>
      <c r="C20" s="548"/>
      <c r="D20" s="549"/>
      <c r="E20" s="549"/>
      <c r="F20" s="549"/>
      <c r="G20" s="549"/>
      <c r="H20" s="548"/>
      <c r="I20" s="549"/>
      <c r="J20" s="549"/>
      <c r="K20" s="549"/>
      <c r="L20" s="550"/>
      <c r="N20" s="387" t="str">
        <f>+ERN_base!B20</f>
        <v>Produits financiers ou charges financières nets afférents aux contrats d'assurance, excluant le résultat au titre des fonds distincts</v>
      </c>
      <c r="O20" s="548">
        <f>+C20-ERN_base!C20</f>
        <v>0</v>
      </c>
      <c r="P20" s="549">
        <f>+D20-ERN_base!D20</f>
        <v>0</v>
      </c>
      <c r="Q20" s="549">
        <f>+E20-ERN_base!E20</f>
        <v>0</v>
      </c>
      <c r="R20" s="549">
        <f>+F20-ERN_base!F20</f>
        <v>0</v>
      </c>
      <c r="S20" s="549">
        <f>+G20-ERN_base!G20</f>
        <v>0</v>
      </c>
      <c r="T20" s="548">
        <f>+H20-ERN_base!H20</f>
        <v>0</v>
      </c>
      <c r="U20" s="549">
        <f>+I20-ERN_base!I20</f>
        <v>0</v>
      </c>
      <c r="V20" s="549">
        <f>+J20-ERN_base!J20</f>
        <v>0</v>
      </c>
      <c r="W20" s="549">
        <f>+K20-ERN_base!K20</f>
        <v>0</v>
      </c>
      <c r="X20" s="550">
        <f>+L20-ERN_base!L20</f>
        <v>0</v>
      </c>
    </row>
    <row r="21" spans="1:24" ht="24.6" x14ac:dyDescent="0.3">
      <c r="A21" s="213" t="s">
        <v>380</v>
      </c>
      <c r="B21" s="97" t="str">
        <f>+ERN_base!B21</f>
        <v>Produits financiers ou charges financières nets des contrats d'assurance au titre des fonds distincts</v>
      </c>
      <c r="C21" s="569"/>
      <c r="D21" s="570"/>
      <c r="E21" s="570"/>
      <c r="F21" s="570"/>
      <c r="G21" s="570"/>
      <c r="H21" s="569"/>
      <c r="I21" s="570"/>
      <c r="J21" s="570"/>
      <c r="K21" s="570"/>
      <c r="L21" s="571"/>
      <c r="N21" s="387" t="str">
        <f>+ERN_base!B21</f>
        <v>Produits financiers ou charges financières nets des contrats d'assurance au titre des fonds distincts</v>
      </c>
      <c r="O21" s="569">
        <f>+C21-ERN_base!C21</f>
        <v>0</v>
      </c>
      <c r="P21" s="570">
        <f>+D21-ERN_base!D21</f>
        <v>0</v>
      </c>
      <c r="Q21" s="570">
        <f>+E21-ERN_base!E21</f>
        <v>0</v>
      </c>
      <c r="R21" s="570">
        <f>+F21-ERN_base!F21</f>
        <v>0</v>
      </c>
      <c r="S21" s="570">
        <f>+G21-ERN_base!G21</f>
        <v>0</v>
      </c>
      <c r="T21" s="569">
        <f>+H21-ERN_base!H21</f>
        <v>0</v>
      </c>
      <c r="U21" s="570">
        <f>+I21-ERN_base!I21</f>
        <v>0</v>
      </c>
      <c r="V21" s="570">
        <f>+J21-ERN_base!J21</f>
        <v>0</v>
      </c>
      <c r="W21" s="570">
        <f>+K21-ERN_base!K21</f>
        <v>0</v>
      </c>
      <c r="X21" s="571">
        <f>+L21-ERN_base!L21</f>
        <v>0</v>
      </c>
    </row>
    <row r="22" spans="1:24" ht="24.6" x14ac:dyDescent="0.3">
      <c r="A22" s="213" t="s">
        <v>383</v>
      </c>
      <c r="B22" s="97" t="str">
        <f>+ERN_base!B22</f>
        <v>Produits financiers ou charges financières nets afférents aux traités de réassurance détenus</v>
      </c>
      <c r="C22" s="569"/>
      <c r="D22" s="570"/>
      <c r="E22" s="570"/>
      <c r="F22" s="570"/>
      <c r="G22" s="570"/>
      <c r="H22" s="569"/>
      <c r="I22" s="570"/>
      <c r="J22" s="570"/>
      <c r="K22" s="570"/>
      <c r="L22" s="571"/>
      <c r="N22" s="387" t="str">
        <f>+ERN_base!B22</f>
        <v>Produits financiers ou charges financières nets afférents aux traités de réassurance détenus</v>
      </c>
      <c r="O22" s="569">
        <f>+C22-ERN_base!C22</f>
        <v>0</v>
      </c>
      <c r="P22" s="570">
        <f>+D22-ERN_base!D22</f>
        <v>0</v>
      </c>
      <c r="Q22" s="570">
        <f>+E22-ERN_base!E22</f>
        <v>0</v>
      </c>
      <c r="R22" s="570">
        <f>+F22-ERN_base!F22</f>
        <v>0</v>
      </c>
      <c r="S22" s="570">
        <f>+G22-ERN_base!G22</f>
        <v>0</v>
      </c>
      <c r="T22" s="569">
        <f>+H22-ERN_base!H22</f>
        <v>0</v>
      </c>
      <c r="U22" s="570">
        <f>+I22-ERN_base!I22</f>
        <v>0</v>
      </c>
      <c r="V22" s="570">
        <f>+J22-ERN_base!J22</f>
        <v>0</v>
      </c>
      <c r="W22" s="570">
        <f>+K22-ERN_base!K22</f>
        <v>0</v>
      </c>
      <c r="X22" s="571">
        <f>+L22-ERN_base!L22</f>
        <v>0</v>
      </c>
    </row>
    <row r="23" spans="1:24" x14ac:dyDescent="0.3">
      <c r="A23" s="213" t="s">
        <v>386</v>
      </c>
      <c r="B23" s="96" t="str">
        <f>+ERN_base!B23</f>
        <v>Fluctuation du passif au titre des contrats d'investissement</v>
      </c>
      <c r="C23" s="569"/>
      <c r="D23" s="570"/>
      <c r="E23" s="570"/>
      <c r="F23" s="570"/>
      <c r="G23" s="570"/>
      <c r="H23" s="569"/>
      <c r="I23" s="570"/>
      <c r="J23" s="570"/>
      <c r="K23" s="570"/>
      <c r="L23" s="571"/>
      <c r="N23" s="388" t="str">
        <f>+ERN_base!B23</f>
        <v>Fluctuation du passif au titre des contrats d'investissement</v>
      </c>
      <c r="O23" s="569">
        <f>+C23-ERN_base!C23</f>
        <v>0</v>
      </c>
      <c r="P23" s="570">
        <f>+D23-ERN_base!D23</f>
        <v>0</v>
      </c>
      <c r="Q23" s="570">
        <f>+E23-ERN_base!E23</f>
        <v>0</v>
      </c>
      <c r="R23" s="570">
        <f>+F23-ERN_base!F23</f>
        <v>0</v>
      </c>
      <c r="S23" s="570">
        <f>+G23-ERN_base!G23</f>
        <v>0</v>
      </c>
      <c r="T23" s="569">
        <f>+H23-ERN_base!H23</f>
        <v>0</v>
      </c>
      <c r="U23" s="570">
        <f>+I23-ERN_base!I23</f>
        <v>0</v>
      </c>
      <c r="V23" s="570">
        <f>+J23-ERN_base!J23</f>
        <v>0</v>
      </c>
      <c r="W23" s="570">
        <f>+K23-ERN_base!K23</f>
        <v>0</v>
      </c>
      <c r="X23" s="571">
        <f>+L23-ERN_base!L23</f>
        <v>0</v>
      </c>
    </row>
    <row r="24" spans="1:24" x14ac:dyDescent="0.3">
      <c r="A24" s="213" t="s">
        <v>389</v>
      </c>
      <c r="B24" s="91" t="str">
        <f>+ERN_base!B24</f>
        <v>RÉSULTAT D'INVESTISSEMENT NET</v>
      </c>
      <c r="C24" s="563">
        <f>SUM(C19:C23)</f>
        <v>0</v>
      </c>
      <c r="D24" s="564">
        <f t="shared" ref="D24:L24" si="4">SUM(D19:D23)</f>
        <v>0</v>
      </c>
      <c r="E24" s="564">
        <f t="shared" si="4"/>
        <v>0</v>
      </c>
      <c r="F24" s="564">
        <f t="shared" si="4"/>
        <v>0</v>
      </c>
      <c r="G24" s="564">
        <f t="shared" si="4"/>
        <v>0</v>
      </c>
      <c r="H24" s="563">
        <f t="shared" si="4"/>
        <v>0</v>
      </c>
      <c r="I24" s="564">
        <f t="shared" si="4"/>
        <v>0</v>
      </c>
      <c r="J24" s="564">
        <f t="shared" si="4"/>
        <v>0</v>
      </c>
      <c r="K24" s="564">
        <f t="shared" si="4"/>
        <v>0</v>
      </c>
      <c r="L24" s="565">
        <f t="shared" si="4"/>
        <v>0</v>
      </c>
      <c r="N24" s="386" t="str">
        <f>+ERN_base!B24</f>
        <v>RÉSULTAT D'INVESTISSEMENT NET</v>
      </c>
      <c r="O24" s="563">
        <f>+C24-ERN_base!C24</f>
        <v>0</v>
      </c>
      <c r="P24" s="564">
        <f>+D24-ERN_base!D24</f>
        <v>0</v>
      </c>
      <c r="Q24" s="564">
        <f>+E24-ERN_base!E24</f>
        <v>0</v>
      </c>
      <c r="R24" s="564">
        <f>+F24-ERN_base!F24</f>
        <v>0</v>
      </c>
      <c r="S24" s="564">
        <f>+G24-ERN_base!G24</f>
        <v>0</v>
      </c>
      <c r="T24" s="563">
        <f>+H24-ERN_base!H24</f>
        <v>0</v>
      </c>
      <c r="U24" s="564">
        <f>+I24-ERN_base!I24</f>
        <v>0</v>
      </c>
      <c r="V24" s="564">
        <f>+J24-ERN_base!J24</f>
        <v>0</v>
      </c>
      <c r="W24" s="564">
        <f>+K24-ERN_base!K24</f>
        <v>0</v>
      </c>
      <c r="X24" s="565">
        <f>+L24-ERN_base!L24</f>
        <v>0</v>
      </c>
    </row>
    <row r="25" spans="1:24" x14ac:dyDescent="0.3">
      <c r="A25" s="213" t="s">
        <v>392</v>
      </c>
      <c r="B25" s="87" t="str">
        <f>+ERN_base!B25</f>
        <v>Autres produits</v>
      </c>
      <c r="C25" s="548"/>
      <c r="D25" s="549"/>
      <c r="E25" s="549"/>
      <c r="F25" s="549"/>
      <c r="G25" s="549"/>
      <c r="H25" s="548"/>
      <c r="I25" s="549"/>
      <c r="J25" s="549"/>
      <c r="K25" s="549"/>
      <c r="L25" s="550"/>
      <c r="N25" s="385" t="str">
        <f>+ERN_base!B25</f>
        <v>Autres produits</v>
      </c>
      <c r="O25" s="548">
        <f>+C25-ERN_base!C25</f>
        <v>0</v>
      </c>
      <c r="P25" s="549">
        <f>+D25-ERN_base!D25</f>
        <v>0</v>
      </c>
      <c r="Q25" s="549">
        <f>+E25-ERN_base!E25</f>
        <v>0</v>
      </c>
      <c r="R25" s="549">
        <f>+F25-ERN_base!F25</f>
        <v>0</v>
      </c>
      <c r="S25" s="549">
        <f>+G25-ERN_base!G25</f>
        <v>0</v>
      </c>
      <c r="T25" s="548">
        <f>+H25-ERN_base!H25</f>
        <v>0</v>
      </c>
      <c r="U25" s="549">
        <f>+I25-ERN_base!I25</f>
        <v>0</v>
      </c>
      <c r="V25" s="549">
        <f>+J25-ERN_base!J25</f>
        <v>0</v>
      </c>
      <c r="W25" s="549">
        <f>+K25-ERN_base!K25</f>
        <v>0</v>
      </c>
      <c r="X25" s="550">
        <f>+L25-ERN_base!L25</f>
        <v>0</v>
      </c>
    </row>
    <row r="26" spans="1:24" ht="24" x14ac:dyDescent="0.3">
      <c r="A26" s="213" t="s">
        <v>395</v>
      </c>
      <c r="B26" s="87" t="str">
        <f>+ERN_base!B26</f>
        <v>Part des produits (pertes) nets provenant des placements comptabilisés selon la méthode de la mise en équivalence</v>
      </c>
      <c r="C26" s="569"/>
      <c r="D26" s="570"/>
      <c r="E26" s="570"/>
      <c r="F26" s="570"/>
      <c r="G26" s="570"/>
      <c r="H26" s="569"/>
      <c r="I26" s="570"/>
      <c r="J26" s="570"/>
      <c r="K26" s="570"/>
      <c r="L26" s="571"/>
      <c r="N26" s="385" t="str">
        <f>+ERN_base!B26</f>
        <v>Part des produits (pertes) nets provenant des placements comptabilisés selon la méthode de la mise en équivalence</v>
      </c>
      <c r="O26" s="569">
        <f>+C26-ERN_base!C26</f>
        <v>0</v>
      </c>
      <c r="P26" s="570">
        <f>+D26-ERN_base!D26</f>
        <v>0</v>
      </c>
      <c r="Q26" s="570">
        <f>+E26-ERN_base!E26</f>
        <v>0</v>
      </c>
      <c r="R26" s="570">
        <f>+F26-ERN_base!F26</f>
        <v>0</v>
      </c>
      <c r="S26" s="570">
        <f>+G26-ERN_base!G26</f>
        <v>0</v>
      </c>
      <c r="T26" s="569">
        <f>+H26-ERN_base!H26</f>
        <v>0</v>
      </c>
      <c r="U26" s="570">
        <f>+I26-ERN_base!I26</f>
        <v>0</v>
      </c>
      <c r="V26" s="570">
        <f>+J26-ERN_base!J26</f>
        <v>0</v>
      </c>
      <c r="W26" s="570">
        <f>+K26-ERN_base!K26</f>
        <v>0</v>
      </c>
      <c r="X26" s="571">
        <f>+L26-ERN_base!L26</f>
        <v>0</v>
      </c>
    </row>
    <row r="27" spans="1:24" x14ac:dyDescent="0.3">
      <c r="A27" s="213" t="s">
        <v>398</v>
      </c>
      <c r="B27" s="87" t="str">
        <f>+ERN_base!B27</f>
        <v>Frais généraux et frais d'exploitation</v>
      </c>
      <c r="C27" s="569"/>
      <c r="D27" s="570"/>
      <c r="E27" s="570"/>
      <c r="F27" s="570"/>
      <c r="G27" s="570"/>
      <c r="H27" s="569"/>
      <c r="I27" s="570"/>
      <c r="J27" s="570"/>
      <c r="K27" s="570"/>
      <c r="L27" s="571"/>
      <c r="N27" s="385" t="str">
        <f>+ERN_base!B27</f>
        <v>Frais généraux et frais d'exploitation</v>
      </c>
      <c r="O27" s="569">
        <f>+C27-ERN_base!C27</f>
        <v>0</v>
      </c>
      <c r="P27" s="570">
        <f>+D27-ERN_base!D27</f>
        <v>0</v>
      </c>
      <c r="Q27" s="570">
        <f>+E27-ERN_base!E27</f>
        <v>0</v>
      </c>
      <c r="R27" s="570">
        <f>+F27-ERN_base!F27</f>
        <v>0</v>
      </c>
      <c r="S27" s="570">
        <f>+G27-ERN_base!G27</f>
        <v>0</v>
      </c>
      <c r="T27" s="569">
        <f>+H27-ERN_base!H27</f>
        <v>0</v>
      </c>
      <c r="U27" s="570">
        <f>+I27-ERN_base!I27</f>
        <v>0</v>
      </c>
      <c r="V27" s="570">
        <f>+J27-ERN_base!J27</f>
        <v>0</v>
      </c>
      <c r="W27" s="570">
        <f>+K27-ERN_base!K27</f>
        <v>0</v>
      </c>
      <c r="X27" s="571">
        <f>+L27-ERN_base!L27</f>
        <v>0</v>
      </c>
    </row>
    <row r="28" spans="1:24" x14ac:dyDescent="0.3">
      <c r="A28" s="213" t="s">
        <v>401</v>
      </c>
      <c r="B28" s="91" t="str">
        <f>+ERN_base!B28</f>
        <v>AUTRES PRODUITS ET CHARGES</v>
      </c>
      <c r="C28" s="563">
        <f>SUM(C25:C26)-C27</f>
        <v>0</v>
      </c>
      <c r="D28" s="564">
        <f t="shared" ref="D28:L28" si="5">SUM(D25:D26)-D27</f>
        <v>0</v>
      </c>
      <c r="E28" s="564">
        <f t="shared" si="5"/>
        <v>0</v>
      </c>
      <c r="F28" s="564">
        <f t="shared" si="5"/>
        <v>0</v>
      </c>
      <c r="G28" s="564">
        <f t="shared" si="5"/>
        <v>0</v>
      </c>
      <c r="H28" s="563">
        <f t="shared" si="5"/>
        <v>0</v>
      </c>
      <c r="I28" s="564">
        <f t="shared" si="5"/>
        <v>0</v>
      </c>
      <c r="J28" s="564">
        <f t="shared" si="5"/>
        <v>0</v>
      </c>
      <c r="K28" s="564">
        <f t="shared" si="5"/>
        <v>0</v>
      </c>
      <c r="L28" s="565">
        <f t="shared" si="5"/>
        <v>0</v>
      </c>
      <c r="N28" s="386" t="str">
        <f>+ERN_base!B28</f>
        <v>AUTRES PRODUITS ET CHARGES</v>
      </c>
      <c r="O28" s="563">
        <f>+C28-ERN_base!C28</f>
        <v>0</v>
      </c>
      <c r="P28" s="564">
        <f>+D28-ERN_base!D28</f>
        <v>0</v>
      </c>
      <c r="Q28" s="564">
        <f>+E28-ERN_base!E28</f>
        <v>0</v>
      </c>
      <c r="R28" s="564">
        <f>+F28-ERN_base!F28</f>
        <v>0</v>
      </c>
      <c r="S28" s="564">
        <f>+G28-ERN_base!G28</f>
        <v>0</v>
      </c>
      <c r="T28" s="563">
        <f>+H28-ERN_base!H28</f>
        <v>0</v>
      </c>
      <c r="U28" s="564">
        <f>+I28-ERN_base!I28</f>
        <v>0</v>
      </c>
      <c r="V28" s="564">
        <f>+J28-ERN_base!J28</f>
        <v>0</v>
      </c>
      <c r="W28" s="564">
        <f>+K28-ERN_base!K28</f>
        <v>0</v>
      </c>
      <c r="X28" s="565">
        <f>+L28-ERN_base!L28</f>
        <v>0</v>
      </c>
    </row>
    <row r="29" spans="1:24" x14ac:dyDescent="0.3">
      <c r="A29" s="213" t="s">
        <v>304</v>
      </c>
      <c r="B29" s="91" t="str">
        <f>+ERN_base!B29</f>
        <v>RÉSULTAT NET AVANT IMPÔT</v>
      </c>
      <c r="C29" s="65">
        <f>C14+C24+C28</f>
        <v>0</v>
      </c>
      <c r="D29" s="66">
        <f t="shared" ref="D29:L29" si="6">D14+D24+D28</f>
        <v>0</v>
      </c>
      <c r="E29" s="66">
        <f t="shared" si="6"/>
        <v>0</v>
      </c>
      <c r="F29" s="66">
        <f t="shared" si="6"/>
        <v>0</v>
      </c>
      <c r="G29" s="66">
        <f t="shared" si="6"/>
        <v>0</v>
      </c>
      <c r="H29" s="65">
        <f t="shared" si="6"/>
        <v>0</v>
      </c>
      <c r="I29" s="66">
        <f t="shared" si="6"/>
        <v>0</v>
      </c>
      <c r="J29" s="66">
        <f t="shared" si="6"/>
        <v>0</v>
      </c>
      <c r="K29" s="66">
        <f t="shared" si="6"/>
        <v>0</v>
      </c>
      <c r="L29" s="67">
        <f t="shared" si="6"/>
        <v>0</v>
      </c>
      <c r="N29" s="386" t="str">
        <f>+ERN_base!B29</f>
        <v>RÉSULTAT NET AVANT IMPÔT</v>
      </c>
      <c r="O29" s="65">
        <f>+C29-ERN_base!C29</f>
        <v>0</v>
      </c>
      <c r="P29" s="66">
        <f>+D29-ERN_base!D29</f>
        <v>0</v>
      </c>
      <c r="Q29" s="66">
        <f>+E29-ERN_base!E29</f>
        <v>0</v>
      </c>
      <c r="R29" s="66">
        <f>+F29-ERN_base!F29</f>
        <v>0</v>
      </c>
      <c r="S29" s="66">
        <f>+G29-ERN_base!G29</f>
        <v>0</v>
      </c>
      <c r="T29" s="65">
        <f>+H29-ERN_base!H29</f>
        <v>0</v>
      </c>
      <c r="U29" s="66">
        <f>+I29-ERN_base!I29</f>
        <v>0</v>
      </c>
      <c r="V29" s="66">
        <f>+J29-ERN_base!J29</f>
        <v>0</v>
      </c>
      <c r="W29" s="66">
        <f>+K29-ERN_base!K29</f>
        <v>0</v>
      </c>
      <c r="X29" s="67">
        <f>+L29-ERN_base!L29</f>
        <v>0</v>
      </c>
    </row>
    <row r="30" spans="1:24" x14ac:dyDescent="0.3">
      <c r="A30" s="213" t="s">
        <v>406</v>
      </c>
      <c r="B30" s="98" t="str">
        <f>+ERN_base!B30</f>
        <v>Impôt exigible</v>
      </c>
      <c r="C30" s="548"/>
      <c r="D30" s="549"/>
      <c r="E30" s="549"/>
      <c r="F30" s="549"/>
      <c r="G30" s="549"/>
      <c r="H30" s="548"/>
      <c r="I30" s="549"/>
      <c r="J30" s="549"/>
      <c r="K30" s="549"/>
      <c r="L30" s="550"/>
      <c r="N30" s="389" t="str">
        <f>+ERN_base!B30</f>
        <v>Impôt exigible</v>
      </c>
      <c r="O30" s="548">
        <f>+C30-ERN_base!C30</f>
        <v>0</v>
      </c>
      <c r="P30" s="549">
        <f>+D30-ERN_base!D30</f>
        <v>0</v>
      </c>
      <c r="Q30" s="549">
        <f>+E30-ERN_base!E30</f>
        <v>0</v>
      </c>
      <c r="R30" s="549">
        <f>+F30-ERN_base!F30</f>
        <v>0</v>
      </c>
      <c r="S30" s="549">
        <f>+G30-ERN_base!G30</f>
        <v>0</v>
      </c>
      <c r="T30" s="548">
        <f>+H30-ERN_base!H30</f>
        <v>0</v>
      </c>
      <c r="U30" s="549">
        <f>+I30-ERN_base!I30</f>
        <v>0</v>
      </c>
      <c r="V30" s="549">
        <f>+J30-ERN_base!J30</f>
        <v>0</v>
      </c>
      <c r="W30" s="549">
        <f>+K30-ERN_base!K30</f>
        <v>0</v>
      </c>
      <c r="X30" s="550">
        <f>+L30-ERN_base!L30</f>
        <v>0</v>
      </c>
    </row>
    <row r="31" spans="1:24" x14ac:dyDescent="0.3">
      <c r="A31" s="213" t="s">
        <v>409</v>
      </c>
      <c r="B31" s="90" t="str">
        <f>+ERN_base!B31</f>
        <v>Impôt différé</v>
      </c>
      <c r="C31" s="569"/>
      <c r="D31" s="570"/>
      <c r="E31" s="570"/>
      <c r="F31" s="570"/>
      <c r="G31" s="570"/>
      <c r="H31" s="569"/>
      <c r="I31" s="570"/>
      <c r="J31" s="570"/>
      <c r="K31" s="570"/>
      <c r="L31" s="571"/>
      <c r="N31" s="390" t="str">
        <f>+ERN_base!B31</f>
        <v>Impôt différé</v>
      </c>
      <c r="O31" s="569">
        <f>+C31-ERN_base!C31</f>
        <v>0</v>
      </c>
      <c r="P31" s="570">
        <f>+D31-ERN_base!D31</f>
        <v>0</v>
      </c>
      <c r="Q31" s="570">
        <f>+E31-ERN_base!E31</f>
        <v>0</v>
      </c>
      <c r="R31" s="570">
        <f>+F31-ERN_base!F31</f>
        <v>0</v>
      </c>
      <c r="S31" s="570">
        <f>+G31-ERN_base!G31</f>
        <v>0</v>
      </c>
      <c r="T31" s="569">
        <f>+H31-ERN_base!H31</f>
        <v>0</v>
      </c>
      <c r="U31" s="570">
        <f>+I31-ERN_base!I31</f>
        <v>0</v>
      </c>
      <c r="V31" s="570">
        <f>+J31-ERN_base!J31</f>
        <v>0</v>
      </c>
      <c r="W31" s="570">
        <f>+K31-ERN_base!K31</f>
        <v>0</v>
      </c>
      <c r="X31" s="571">
        <f>+L31-ERN_base!L31</f>
        <v>0</v>
      </c>
    </row>
    <row r="32" spans="1:24" ht="15" thickBot="1" x14ac:dyDescent="0.35">
      <c r="A32" s="213" t="s">
        <v>307</v>
      </c>
      <c r="B32" s="99" t="str">
        <f>+ERN_base!B32</f>
        <v>Total - impôt sur les bénéfices</v>
      </c>
      <c r="C32" s="563">
        <f>SUM(C30:C31)</f>
        <v>0</v>
      </c>
      <c r="D32" s="564">
        <f t="shared" ref="D32:L32" si="7">SUM(D30:D31)</f>
        <v>0</v>
      </c>
      <c r="E32" s="564">
        <f t="shared" si="7"/>
        <v>0</v>
      </c>
      <c r="F32" s="564">
        <f t="shared" si="7"/>
        <v>0</v>
      </c>
      <c r="G32" s="564">
        <f t="shared" si="7"/>
        <v>0</v>
      </c>
      <c r="H32" s="563">
        <f t="shared" si="7"/>
        <v>0</v>
      </c>
      <c r="I32" s="564">
        <f t="shared" si="7"/>
        <v>0</v>
      </c>
      <c r="J32" s="564">
        <f t="shared" si="7"/>
        <v>0</v>
      </c>
      <c r="K32" s="564">
        <f t="shared" si="7"/>
        <v>0</v>
      </c>
      <c r="L32" s="565">
        <f t="shared" si="7"/>
        <v>0</v>
      </c>
      <c r="N32" s="391" t="str">
        <f>+ERN_base!B32</f>
        <v>Total - impôt sur les bénéfices</v>
      </c>
      <c r="O32" s="563">
        <f>+C32-ERN_base!C32</f>
        <v>0</v>
      </c>
      <c r="P32" s="564">
        <f>+D32-ERN_base!D32</f>
        <v>0</v>
      </c>
      <c r="Q32" s="564">
        <f>+E32-ERN_base!E32</f>
        <v>0</v>
      </c>
      <c r="R32" s="564">
        <f>+F32-ERN_base!F32</f>
        <v>0</v>
      </c>
      <c r="S32" s="564">
        <f>+G32-ERN_base!G32</f>
        <v>0</v>
      </c>
      <c r="T32" s="563">
        <f>+H32-ERN_base!H32</f>
        <v>0</v>
      </c>
      <c r="U32" s="564">
        <f>+I32-ERN_base!I32</f>
        <v>0</v>
      </c>
      <c r="V32" s="564">
        <f>+J32-ERN_base!J32</f>
        <v>0</v>
      </c>
      <c r="W32" s="564">
        <f>+K32-ERN_base!K32</f>
        <v>0</v>
      </c>
      <c r="X32" s="565">
        <f>+L32-ERN_base!L32</f>
        <v>0</v>
      </c>
    </row>
    <row r="33" spans="1:24" ht="15" thickBot="1" x14ac:dyDescent="0.35">
      <c r="A33" s="213" t="s">
        <v>414</v>
      </c>
      <c r="B33" s="92" t="str">
        <f>+ERN_base!B33</f>
        <v>RÉSULTAT NET APRÈS IMPÔT</v>
      </c>
      <c r="C33" s="68">
        <f>C29-C32</f>
        <v>0</v>
      </c>
      <c r="D33" s="69">
        <f t="shared" ref="D33:L33" si="8">D29-D32</f>
        <v>0</v>
      </c>
      <c r="E33" s="69">
        <f t="shared" si="8"/>
        <v>0</v>
      </c>
      <c r="F33" s="69">
        <f t="shared" si="8"/>
        <v>0</v>
      </c>
      <c r="G33" s="69">
        <f t="shared" si="8"/>
        <v>0</v>
      </c>
      <c r="H33" s="68">
        <f t="shared" si="8"/>
        <v>0</v>
      </c>
      <c r="I33" s="69">
        <f t="shared" si="8"/>
        <v>0</v>
      </c>
      <c r="J33" s="69">
        <f t="shared" si="8"/>
        <v>0</v>
      </c>
      <c r="K33" s="69">
        <f t="shared" si="8"/>
        <v>0</v>
      </c>
      <c r="L33" s="70">
        <f t="shared" si="8"/>
        <v>0</v>
      </c>
      <c r="N33" s="392" t="str">
        <f>+ERN_base!B33</f>
        <v>RÉSULTAT NET APRÈS IMPÔT</v>
      </c>
      <c r="O33" s="68">
        <f>+C33-ERN_base!C33</f>
        <v>0</v>
      </c>
      <c r="P33" s="69">
        <f>+D33-ERN_base!D33</f>
        <v>0</v>
      </c>
      <c r="Q33" s="69">
        <f>+E33-ERN_base!E33</f>
        <v>0</v>
      </c>
      <c r="R33" s="69">
        <f>+F33-ERN_base!F33</f>
        <v>0</v>
      </c>
      <c r="S33" s="69">
        <f>+G33-ERN_base!G33</f>
        <v>0</v>
      </c>
      <c r="T33" s="68">
        <f>+H33-ERN_base!H33</f>
        <v>0</v>
      </c>
      <c r="U33" s="69">
        <f>+I33-ERN_base!I33</f>
        <v>0</v>
      </c>
      <c r="V33" s="69">
        <f>+J33-ERN_base!J33</f>
        <v>0</v>
      </c>
      <c r="W33" s="69">
        <f>+K33-ERN_base!K33</f>
        <v>0</v>
      </c>
      <c r="X33" s="70">
        <f>+L33-ERN_base!L33</f>
        <v>0</v>
      </c>
    </row>
    <row r="34" spans="1:24" ht="15" thickBot="1" x14ac:dyDescent="0.35">
      <c r="A34" s="213" t="s">
        <v>417</v>
      </c>
      <c r="B34" s="100" t="str">
        <f>+ERN_base!B34</f>
        <v>Activités abandonnées (nettes de l'impôt sur les bénéfices)</v>
      </c>
      <c r="C34" s="584"/>
      <c r="D34" s="585"/>
      <c r="E34" s="585"/>
      <c r="F34" s="585"/>
      <c r="G34" s="585"/>
      <c r="H34" s="584"/>
      <c r="I34" s="585"/>
      <c r="J34" s="585"/>
      <c r="K34" s="585"/>
      <c r="L34" s="586"/>
      <c r="N34" s="393" t="str">
        <f>+ERN_base!B34</f>
        <v>Activités abandonnées (nettes de l'impôt sur les bénéfices)</v>
      </c>
      <c r="O34" s="584">
        <f>+C34-ERN_base!C34</f>
        <v>0</v>
      </c>
      <c r="P34" s="585">
        <f>+D34-ERN_base!D34</f>
        <v>0</v>
      </c>
      <c r="Q34" s="585">
        <f>+E34-ERN_base!E34</f>
        <v>0</v>
      </c>
      <c r="R34" s="585">
        <f>+F34-ERN_base!F34</f>
        <v>0</v>
      </c>
      <c r="S34" s="585">
        <f>+G34-ERN_base!G34</f>
        <v>0</v>
      </c>
      <c r="T34" s="584">
        <f>+H34-ERN_base!H34</f>
        <v>0</v>
      </c>
      <c r="U34" s="585">
        <f>+I34-ERN_base!I34</f>
        <v>0</v>
      </c>
      <c r="V34" s="585">
        <f>+J34-ERN_base!J34</f>
        <v>0</v>
      </c>
      <c r="W34" s="585">
        <f>+K34-ERN_base!K34</f>
        <v>0</v>
      </c>
      <c r="X34" s="586">
        <f>+L34-ERN_base!L34</f>
        <v>0</v>
      </c>
    </row>
    <row r="35" spans="1:24" ht="15" thickBot="1" x14ac:dyDescent="0.35">
      <c r="A35" s="213" t="s">
        <v>420</v>
      </c>
      <c r="B35" s="93" t="str">
        <f>+ERN_base!B35</f>
        <v>BÉNÉFICE (PERTE) NET DE L'EXERCICE</v>
      </c>
      <c r="C35" s="596">
        <f>SUM(C33:C34)</f>
        <v>0</v>
      </c>
      <c r="D35" s="597">
        <f t="shared" ref="D35:L35" si="9">SUM(D33:D34)</f>
        <v>0</v>
      </c>
      <c r="E35" s="597">
        <f t="shared" si="9"/>
        <v>0</v>
      </c>
      <c r="F35" s="597">
        <f t="shared" si="9"/>
        <v>0</v>
      </c>
      <c r="G35" s="597">
        <f t="shared" si="9"/>
        <v>0</v>
      </c>
      <c r="H35" s="596">
        <f t="shared" si="9"/>
        <v>0</v>
      </c>
      <c r="I35" s="597">
        <f t="shared" si="9"/>
        <v>0</v>
      </c>
      <c r="J35" s="597">
        <f t="shared" si="9"/>
        <v>0</v>
      </c>
      <c r="K35" s="597">
        <f t="shared" si="9"/>
        <v>0</v>
      </c>
      <c r="L35" s="598">
        <f t="shared" si="9"/>
        <v>0</v>
      </c>
      <c r="N35" s="394" t="str">
        <f>+ERN_base!B35</f>
        <v>BÉNÉFICE (PERTE) NET DE L'EXERCICE</v>
      </c>
      <c r="O35" s="596">
        <f>+C35-ERN_base!C35</f>
        <v>0</v>
      </c>
      <c r="P35" s="597">
        <f>+D35-ERN_base!D35</f>
        <v>0</v>
      </c>
      <c r="Q35" s="597">
        <f>+E35-ERN_base!E35</f>
        <v>0</v>
      </c>
      <c r="R35" s="597">
        <f>+F35-ERN_base!F35</f>
        <v>0</v>
      </c>
      <c r="S35" s="597">
        <f>+G35-ERN_base!G35</f>
        <v>0</v>
      </c>
      <c r="T35" s="596">
        <f>+H35-ERN_base!H35</f>
        <v>0</v>
      </c>
      <c r="U35" s="597">
        <f>+I35-ERN_base!I35</f>
        <v>0</v>
      </c>
      <c r="V35" s="597">
        <f>+J35-ERN_base!J35</f>
        <v>0</v>
      </c>
      <c r="W35" s="597">
        <f>+K35-ERN_base!K35</f>
        <v>0</v>
      </c>
      <c r="X35" s="598">
        <f>+L35-ERN_base!L35</f>
        <v>0</v>
      </c>
    </row>
    <row r="36" spans="1:24" ht="15" thickBot="1" x14ac:dyDescent="0.35">
      <c r="A36" s="213" t="s">
        <v>423</v>
      </c>
      <c r="B36" s="100" t="str">
        <f>+ERN_base!B36</f>
        <v>Total des autres éléments du résultat étendu (perte) (3)</v>
      </c>
      <c r="C36" s="584">
        <v>15</v>
      </c>
      <c r="D36" s="585">
        <v>5</v>
      </c>
      <c r="E36" s="585">
        <v>5</v>
      </c>
      <c r="F36" s="585">
        <v>5</v>
      </c>
      <c r="G36" s="585">
        <v>-8</v>
      </c>
      <c r="H36" s="584"/>
      <c r="I36" s="585"/>
      <c r="J36" s="585"/>
      <c r="K36" s="585"/>
      <c r="L36" s="586"/>
      <c r="N36" s="393" t="str">
        <f>+ERN_base!B36</f>
        <v>Total des autres éléments du résultat étendu (perte) (3)</v>
      </c>
      <c r="O36" s="584">
        <f>+C36-ERN_base!C36</f>
        <v>15</v>
      </c>
      <c r="P36" s="585">
        <f>+D36-ERN_base!D36</f>
        <v>5</v>
      </c>
      <c r="Q36" s="585">
        <f>+E36-ERN_base!E36</f>
        <v>5</v>
      </c>
      <c r="R36" s="585">
        <f>+F36-ERN_base!F36</f>
        <v>5</v>
      </c>
      <c r="S36" s="585">
        <f>+G36-ERN_base!G36</f>
        <v>-8</v>
      </c>
      <c r="T36" s="584">
        <f>+H36-ERN_base!H36</f>
        <v>0</v>
      </c>
      <c r="U36" s="585">
        <f>+I36-ERN_base!I36</f>
        <v>0</v>
      </c>
      <c r="V36" s="585">
        <f>+J36-ERN_base!J36</f>
        <v>0</v>
      </c>
      <c r="W36" s="585">
        <f>+K36-ERN_base!K36</f>
        <v>0</v>
      </c>
      <c r="X36" s="586">
        <f>+L36-ERN_base!L36</f>
        <v>0</v>
      </c>
    </row>
    <row r="37" spans="1:24" ht="18" customHeight="1" thickBot="1" x14ac:dyDescent="0.35">
      <c r="A37" s="213" t="s">
        <v>426</v>
      </c>
      <c r="B37" s="94" t="str">
        <f>+ERN_base!B37</f>
        <v>TOTAL DU RÉSULTAT ÉTENDU (PERTE)</v>
      </c>
      <c r="C37" s="566">
        <f>SUM(C35:C36)</f>
        <v>15</v>
      </c>
      <c r="D37" s="567">
        <f t="shared" ref="D37:L37" si="10">SUM(D35:D36)</f>
        <v>5</v>
      </c>
      <c r="E37" s="567">
        <f t="shared" si="10"/>
        <v>5</v>
      </c>
      <c r="F37" s="567">
        <f t="shared" si="10"/>
        <v>5</v>
      </c>
      <c r="G37" s="567">
        <f t="shared" si="10"/>
        <v>-8</v>
      </c>
      <c r="H37" s="566">
        <f t="shared" si="10"/>
        <v>0</v>
      </c>
      <c r="I37" s="567">
        <f t="shared" si="10"/>
        <v>0</v>
      </c>
      <c r="J37" s="567">
        <f t="shared" si="10"/>
        <v>0</v>
      </c>
      <c r="K37" s="567">
        <f t="shared" si="10"/>
        <v>0</v>
      </c>
      <c r="L37" s="568">
        <f t="shared" si="10"/>
        <v>0</v>
      </c>
      <c r="N37" s="395" t="str">
        <f>+ERN_base!B37</f>
        <v>TOTAL DU RÉSULTAT ÉTENDU (PERTE)</v>
      </c>
      <c r="O37" s="566">
        <f>+C37-ERN_base!C37</f>
        <v>15</v>
      </c>
      <c r="P37" s="567">
        <f>+D37-ERN_base!D37</f>
        <v>5</v>
      </c>
      <c r="Q37" s="567">
        <f>+E37-ERN_base!E37</f>
        <v>5</v>
      </c>
      <c r="R37" s="567">
        <f>+F37-ERN_base!F37</f>
        <v>5</v>
      </c>
      <c r="S37" s="567">
        <f>+G37-ERN_base!G37</f>
        <v>-8</v>
      </c>
      <c r="T37" s="566">
        <f>+H37-ERN_base!H37</f>
        <v>0</v>
      </c>
      <c r="U37" s="567">
        <f>+I37-ERN_base!I37</f>
        <v>0</v>
      </c>
      <c r="V37" s="567">
        <f>+J37-ERN_base!J37</f>
        <v>0</v>
      </c>
      <c r="W37" s="567">
        <f>+K37-ERN_base!K37</f>
        <v>0</v>
      </c>
      <c r="X37" s="568">
        <f>+L37-ERN_base!L37</f>
        <v>0</v>
      </c>
    </row>
    <row r="38" spans="1:24" ht="15" thickBot="1" x14ac:dyDescent="0.35">
      <c r="B38" s="20"/>
      <c r="C38" s="21"/>
      <c r="D38" s="21"/>
      <c r="E38" s="21"/>
      <c r="F38" s="21"/>
      <c r="G38" s="21"/>
      <c r="H38" s="21"/>
      <c r="I38" s="21"/>
      <c r="J38" s="21"/>
      <c r="K38" s="21"/>
      <c r="L38" s="21"/>
      <c r="N38" s="396"/>
      <c r="O38" s="21"/>
      <c r="P38" s="21"/>
      <c r="Q38" s="21"/>
      <c r="R38" s="21"/>
      <c r="S38" s="21"/>
      <c r="T38" s="21"/>
      <c r="U38" s="21"/>
      <c r="V38" s="21"/>
      <c r="W38" s="21"/>
      <c r="X38" s="21"/>
    </row>
    <row r="39" spans="1:24" ht="24.6" x14ac:dyDescent="0.3">
      <c r="B39" s="103" t="str">
        <f>+ERN_base!B39</f>
        <v>Informations additionnelles
(en milliers de dollars)</v>
      </c>
      <c r="C39" s="115">
        <f>+C6</f>
        <v>2025</v>
      </c>
      <c r="D39" s="116">
        <f t="shared" ref="D39:L39" si="11">+D6</f>
        <v>2026</v>
      </c>
      <c r="E39" s="116">
        <f t="shared" si="11"/>
        <v>2027</v>
      </c>
      <c r="F39" s="116">
        <f t="shared" si="11"/>
        <v>2028</v>
      </c>
      <c r="G39" s="117">
        <f t="shared" si="11"/>
        <v>2029</v>
      </c>
      <c r="H39" s="118">
        <f t="shared" si="11"/>
        <v>2030</v>
      </c>
      <c r="I39" s="116">
        <f t="shared" si="11"/>
        <v>2031</v>
      </c>
      <c r="J39" s="116">
        <f t="shared" si="11"/>
        <v>2032</v>
      </c>
      <c r="K39" s="116">
        <f t="shared" si="11"/>
        <v>2033</v>
      </c>
      <c r="L39" s="117">
        <f t="shared" si="11"/>
        <v>2034</v>
      </c>
      <c r="N39" s="297" t="str">
        <f>+ERN_base!B39</f>
        <v>Informations additionnelles
(en milliers de dollars)</v>
      </c>
      <c r="O39" s="115">
        <f>+O6</f>
        <v>2025</v>
      </c>
      <c r="P39" s="116">
        <f t="shared" ref="P39:X39" si="12">+P6</f>
        <v>2026</v>
      </c>
      <c r="Q39" s="116">
        <f t="shared" si="12"/>
        <v>2027</v>
      </c>
      <c r="R39" s="116">
        <f t="shared" si="12"/>
        <v>2028</v>
      </c>
      <c r="S39" s="117">
        <f t="shared" si="12"/>
        <v>2029</v>
      </c>
      <c r="T39" s="118">
        <f t="shared" si="12"/>
        <v>2030</v>
      </c>
      <c r="U39" s="116">
        <f t="shared" si="12"/>
        <v>2031</v>
      </c>
      <c r="V39" s="116">
        <f t="shared" si="12"/>
        <v>2032</v>
      </c>
      <c r="W39" s="116">
        <f t="shared" si="12"/>
        <v>2033</v>
      </c>
      <c r="X39" s="117">
        <f t="shared" si="12"/>
        <v>2034</v>
      </c>
    </row>
    <row r="40" spans="1:24" ht="9" customHeight="1" thickBot="1" x14ac:dyDescent="0.35">
      <c r="B40" s="11"/>
      <c r="C40" s="12" t="s">
        <v>62</v>
      </c>
      <c r="D40" s="13" t="s">
        <v>63</v>
      </c>
      <c r="E40" s="13" t="s">
        <v>64</v>
      </c>
      <c r="F40" s="13" t="s">
        <v>65</v>
      </c>
      <c r="G40" s="14" t="s">
        <v>66</v>
      </c>
      <c r="H40" s="80" t="s">
        <v>67</v>
      </c>
      <c r="I40" s="81" t="s">
        <v>68</v>
      </c>
      <c r="J40" s="81" t="s">
        <v>69</v>
      </c>
      <c r="K40" s="81" t="s">
        <v>70</v>
      </c>
      <c r="L40" s="82" t="s">
        <v>71</v>
      </c>
      <c r="N40" s="398"/>
      <c r="O40" s="517" t="str">
        <f t="shared" ref="O40:X40" si="13">+O7</f>
        <v>71</v>
      </c>
      <c r="P40" s="518" t="str">
        <f t="shared" si="13"/>
        <v>72</v>
      </c>
      <c r="Q40" s="518" t="str">
        <f t="shared" si="13"/>
        <v>73</v>
      </c>
      <c r="R40" s="518" t="str">
        <f t="shared" si="13"/>
        <v>74</v>
      </c>
      <c r="S40" s="518" t="str">
        <f t="shared" si="13"/>
        <v>75</v>
      </c>
      <c r="T40" s="519" t="str">
        <f t="shared" si="13"/>
        <v>76</v>
      </c>
      <c r="U40" s="276" t="str">
        <f t="shared" si="13"/>
        <v>77</v>
      </c>
      <c r="V40" s="276" t="str">
        <f t="shared" si="13"/>
        <v>78</v>
      </c>
      <c r="W40" s="276" t="str">
        <f t="shared" si="13"/>
        <v>79</v>
      </c>
      <c r="X40" s="277" t="str">
        <f t="shared" si="13"/>
        <v>80</v>
      </c>
    </row>
    <row r="41" spans="1:24" x14ac:dyDescent="0.3">
      <c r="A41" s="110"/>
      <c r="B41" s="143" t="str">
        <f>+ERN_base!B41</f>
        <v>FLUX DE TRÉSORERIE DES PRIMES :</v>
      </c>
      <c r="C41" s="816"/>
      <c r="D41" s="816"/>
      <c r="E41" s="816"/>
      <c r="F41" s="816"/>
      <c r="G41" s="816"/>
      <c r="H41" s="816"/>
      <c r="I41" s="816"/>
      <c r="J41" s="816"/>
      <c r="K41" s="816"/>
      <c r="L41" s="817"/>
      <c r="N41" s="399" t="str">
        <f>+ERN_base!B41</f>
        <v>FLUX DE TRÉSORERIE DES PRIMES :</v>
      </c>
      <c r="O41" s="765"/>
      <c r="P41" s="765"/>
      <c r="Q41" s="765"/>
      <c r="R41" s="765"/>
      <c r="S41" s="765"/>
      <c r="T41" s="765"/>
      <c r="U41" s="765"/>
      <c r="V41" s="765"/>
      <c r="W41" s="765"/>
      <c r="X41" s="766"/>
    </row>
    <row r="42" spans="1:24" x14ac:dyDescent="0.3">
      <c r="A42" s="213" t="s">
        <v>433</v>
      </c>
      <c r="B42" s="105" t="str">
        <f>+ERN_base!B42</f>
        <v>Primes reçues au titre des contrats d'assurance (3) (5)</v>
      </c>
      <c r="C42" s="548"/>
      <c r="D42" s="549"/>
      <c r="E42" s="549"/>
      <c r="F42" s="549"/>
      <c r="G42" s="549"/>
      <c r="H42" s="548"/>
      <c r="I42" s="549"/>
      <c r="J42" s="549"/>
      <c r="K42" s="549"/>
      <c r="L42" s="550"/>
      <c r="N42" s="400" t="str">
        <f>+ERN_base!B42</f>
        <v>Primes reçues au titre des contrats d'assurance (3) (5)</v>
      </c>
      <c r="O42" s="548">
        <f>+C42-ERN_base!C42</f>
        <v>0</v>
      </c>
      <c r="P42" s="549">
        <f>+D42-ERN_base!D42</f>
        <v>0</v>
      </c>
      <c r="Q42" s="549">
        <f>+E42-ERN_base!E42</f>
        <v>0</v>
      </c>
      <c r="R42" s="549">
        <f>+F42-ERN_base!F42</f>
        <v>0</v>
      </c>
      <c r="S42" s="549">
        <f>+G42-ERN_base!G42</f>
        <v>0</v>
      </c>
      <c r="T42" s="548">
        <f>+H42-ERN_base!H42</f>
        <v>0</v>
      </c>
      <c r="U42" s="549">
        <f>+I42-ERN_base!I42</f>
        <v>0</v>
      </c>
      <c r="V42" s="549">
        <f>+J42-ERN_base!J42</f>
        <v>0</v>
      </c>
      <c r="W42" s="549">
        <f>+K42-ERN_base!K42</f>
        <v>0</v>
      </c>
      <c r="X42" s="550">
        <f>+L42-ERN_base!L42</f>
        <v>0</v>
      </c>
    </row>
    <row r="43" spans="1:24" ht="15" thickBot="1" x14ac:dyDescent="0.35">
      <c r="A43" s="213" t="s">
        <v>436</v>
      </c>
      <c r="B43" s="107" t="str">
        <f>+ERN_base!B43</f>
        <v>Primes payées au titre des traités de réassurance détenus (3) (5)</v>
      </c>
      <c r="C43" s="599"/>
      <c r="D43" s="600"/>
      <c r="E43" s="600"/>
      <c r="F43" s="600"/>
      <c r="G43" s="600"/>
      <c r="H43" s="599"/>
      <c r="I43" s="600"/>
      <c r="J43" s="600"/>
      <c r="K43" s="600"/>
      <c r="L43" s="601"/>
      <c r="N43" s="401" t="str">
        <f>+ERN_base!B43</f>
        <v>Primes payées au titre des traités de réassurance détenus (3) (5)</v>
      </c>
      <c r="O43" s="599">
        <f>+C43-ERN_base!C43</f>
        <v>0</v>
      </c>
      <c r="P43" s="600">
        <f>+D43-ERN_base!D43</f>
        <v>0</v>
      </c>
      <c r="Q43" s="600">
        <f>+E43-ERN_base!E43</f>
        <v>0</v>
      </c>
      <c r="R43" s="600">
        <f>+F43-ERN_base!F43</f>
        <v>0</v>
      </c>
      <c r="S43" s="600">
        <f>+G43-ERN_base!G43</f>
        <v>0</v>
      </c>
      <c r="T43" s="599">
        <f>+H43-ERN_base!H43</f>
        <v>0</v>
      </c>
      <c r="U43" s="600">
        <f>+I43-ERN_base!I43</f>
        <v>0</v>
      </c>
      <c r="V43" s="600">
        <f>+J43-ERN_base!J43</f>
        <v>0</v>
      </c>
      <c r="W43" s="600">
        <f>+K43-ERN_base!K43</f>
        <v>0</v>
      </c>
      <c r="X43" s="601">
        <f>+L43-ERN_base!L43</f>
        <v>0</v>
      </c>
    </row>
    <row r="44" spans="1:24" ht="27" x14ac:dyDescent="0.3">
      <c r="A44" s="109"/>
      <c r="B44" s="143" t="str">
        <f>+ERN_base!B44</f>
        <v>Charges afférentes aux activités d'assurance nettes des charges nettes afférentes aux traités de réassurance détenus :</v>
      </c>
      <c r="C44" s="765"/>
      <c r="D44" s="765"/>
      <c r="E44" s="765"/>
      <c r="F44" s="765"/>
      <c r="G44" s="765"/>
      <c r="H44" s="765"/>
      <c r="I44" s="765"/>
      <c r="J44" s="765"/>
      <c r="K44" s="765"/>
      <c r="L44" s="766"/>
      <c r="N44" s="399" t="str">
        <f>+ERN_base!B44</f>
        <v>Charges afférentes aux activités d'assurance nettes des charges nettes afférentes aux traités de réassurance détenus :</v>
      </c>
      <c r="O44" s="765"/>
      <c r="P44" s="765"/>
      <c r="Q44" s="765"/>
      <c r="R44" s="765"/>
      <c r="S44" s="765"/>
      <c r="T44" s="765"/>
      <c r="U44" s="765"/>
      <c r="V44" s="765"/>
      <c r="W44" s="765"/>
      <c r="X44" s="766"/>
    </row>
    <row r="45" spans="1:24" x14ac:dyDescent="0.3">
      <c r="A45" s="213" t="s">
        <v>441</v>
      </c>
      <c r="B45" s="102" t="str">
        <f>+ERN_base!B45</f>
        <v>Sinistres et prestations nets (1) (3) (5)</v>
      </c>
      <c r="C45" s="548"/>
      <c r="D45" s="549"/>
      <c r="E45" s="549"/>
      <c r="F45" s="549"/>
      <c r="G45" s="549"/>
      <c r="H45" s="548"/>
      <c r="I45" s="549"/>
      <c r="J45" s="549"/>
      <c r="K45" s="549"/>
      <c r="L45" s="550"/>
      <c r="N45" s="402" t="str">
        <f>+ERN_base!B45</f>
        <v>Sinistres et prestations nets (1) (3) (5)</v>
      </c>
      <c r="O45" s="548">
        <f>+C45-ERN_base!C45</f>
        <v>0</v>
      </c>
      <c r="P45" s="549">
        <f>+D45-ERN_base!D45</f>
        <v>0</v>
      </c>
      <c r="Q45" s="549">
        <f>+E45-ERN_base!E45</f>
        <v>0</v>
      </c>
      <c r="R45" s="549">
        <f>+F45-ERN_base!F45</f>
        <v>0</v>
      </c>
      <c r="S45" s="549">
        <f>+G45-ERN_base!G45</f>
        <v>0</v>
      </c>
      <c r="T45" s="548">
        <f>+H45-ERN_base!H45</f>
        <v>0</v>
      </c>
      <c r="U45" s="549">
        <f>+I45-ERN_base!I45</f>
        <v>0</v>
      </c>
      <c r="V45" s="549">
        <f>+J45-ERN_base!J45</f>
        <v>0</v>
      </c>
      <c r="W45" s="549">
        <f>+K45-ERN_base!K45</f>
        <v>0</v>
      </c>
      <c r="X45" s="550">
        <f>+L45-ERN_base!L45</f>
        <v>0</v>
      </c>
    </row>
    <row r="46" spans="1:24" x14ac:dyDescent="0.3">
      <c r="A46" s="213" t="s">
        <v>444</v>
      </c>
      <c r="B46" s="102" t="str">
        <f>+ERN_base!B46</f>
        <v>Commissions nettes (1) (3) (5)</v>
      </c>
      <c r="C46" s="551"/>
      <c r="D46" s="552"/>
      <c r="E46" s="552"/>
      <c r="F46" s="552"/>
      <c r="G46" s="552"/>
      <c r="H46" s="551"/>
      <c r="I46" s="552"/>
      <c r="J46" s="552"/>
      <c r="K46" s="552"/>
      <c r="L46" s="553"/>
      <c r="N46" s="402" t="str">
        <f>+ERN_base!B46</f>
        <v>Commissions nettes (1) (3) (5)</v>
      </c>
      <c r="O46" s="551">
        <f>+C46-ERN_base!C46</f>
        <v>0</v>
      </c>
      <c r="P46" s="552">
        <f>+D46-ERN_base!D46</f>
        <v>0</v>
      </c>
      <c r="Q46" s="552">
        <f>+E46-ERN_base!E46</f>
        <v>0</v>
      </c>
      <c r="R46" s="552">
        <f>+F46-ERN_base!F46</f>
        <v>0</v>
      </c>
      <c r="S46" s="552">
        <f>+G46-ERN_base!G46</f>
        <v>0</v>
      </c>
      <c r="T46" s="551">
        <f>+H46-ERN_base!H46</f>
        <v>0</v>
      </c>
      <c r="U46" s="552">
        <f>+I46-ERN_base!I46</f>
        <v>0</v>
      </c>
      <c r="V46" s="552">
        <f>+J46-ERN_base!J46</f>
        <v>0</v>
      </c>
      <c r="W46" s="552">
        <f>+K46-ERN_base!K46</f>
        <v>0</v>
      </c>
      <c r="X46" s="553">
        <f>+L46-ERN_base!L46</f>
        <v>0</v>
      </c>
    </row>
    <row r="47" spans="1:24" ht="27.6" customHeight="1" thickBot="1" x14ac:dyDescent="0.35">
      <c r="A47" s="213" t="s">
        <v>447</v>
      </c>
      <c r="B47" s="102" t="str">
        <f>+ERN_base!B47</f>
        <v>Montants nets attribués aux flux de trésorerie liés aux frais d'acquisition et amortissement des flux de trésorerie liés aux frais d'acquisition (1) (3) (5)</v>
      </c>
      <c r="C47" s="593"/>
      <c r="D47" s="594"/>
      <c r="E47" s="594"/>
      <c r="F47" s="594"/>
      <c r="G47" s="594"/>
      <c r="H47" s="593"/>
      <c r="I47" s="594"/>
      <c r="J47" s="594"/>
      <c r="K47" s="594"/>
      <c r="L47" s="595"/>
      <c r="N47" s="402" t="str">
        <f>+ERN_base!B47</f>
        <v>Montants nets attribués aux flux de trésorerie liés aux frais d'acquisition et amortissement des flux de trésorerie liés aux frais d'acquisition (1) (3) (5)</v>
      </c>
      <c r="O47" s="593">
        <f>+C47-ERN_base!C47</f>
        <v>0</v>
      </c>
      <c r="P47" s="594">
        <f>+D47-ERN_base!D47</f>
        <v>0</v>
      </c>
      <c r="Q47" s="594">
        <f>+E47-ERN_base!E47</f>
        <v>0</v>
      </c>
      <c r="R47" s="594">
        <f>+F47-ERN_base!F47</f>
        <v>0</v>
      </c>
      <c r="S47" s="594">
        <f>+G47-ERN_base!G47</f>
        <v>0</v>
      </c>
      <c r="T47" s="593">
        <f>+H47-ERN_base!H47</f>
        <v>0</v>
      </c>
      <c r="U47" s="594">
        <f>+I47-ERN_base!I47</f>
        <v>0</v>
      </c>
      <c r="V47" s="594">
        <f>+J47-ERN_base!J47</f>
        <v>0</v>
      </c>
      <c r="W47" s="594">
        <f>+K47-ERN_base!K47</f>
        <v>0</v>
      </c>
      <c r="X47" s="595">
        <f>+L47-ERN_base!L47</f>
        <v>0</v>
      </c>
    </row>
    <row r="48" spans="1:24" x14ac:dyDescent="0.3">
      <c r="A48" s="109"/>
      <c r="B48" s="143" t="str">
        <f>+ERN_base!B48</f>
        <v>Résultats des activités d'assurance :</v>
      </c>
      <c r="C48" s="765"/>
      <c r="D48" s="765"/>
      <c r="E48" s="765"/>
      <c r="F48" s="765"/>
      <c r="G48" s="765"/>
      <c r="H48" s="765"/>
      <c r="I48" s="765"/>
      <c r="J48" s="765"/>
      <c r="K48" s="765"/>
      <c r="L48" s="766"/>
      <c r="N48" s="399" t="str">
        <f>+ERN_base!B48</f>
        <v>Résultats des activités d'assurance :</v>
      </c>
      <c r="O48" s="765"/>
      <c r="P48" s="765"/>
      <c r="Q48" s="765"/>
      <c r="R48" s="765"/>
      <c r="S48" s="765"/>
      <c r="T48" s="765"/>
      <c r="U48" s="765"/>
      <c r="V48" s="765"/>
      <c r="W48" s="765"/>
      <c r="X48" s="766"/>
    </row>
    <row r="49" spans="1:24" ht="24" x14ac:dyDescent="0.3">
      <c r="A49" s="213" t="s">
        <v>452</v>
      </c>
      <c r="B49" s="680" t="str">
        <f>+ERN_base!B49</f>
        <v>Marge sur services contractuels nette comptabilisée pour les services fournis (2) (3)</v>
      </c>
      <c r="C49" s="548"/>
      <c r="D49" s="549"/>
      <c r="E49" s="549"/>
      <c r="F49" s="549"/>
      <c r="G49" s="549"/>
      <c r="H49" s="548"/>
      <c r="I49" s="549"/>
      <c r="J49" s="549"/>
      <c r="K49" s="549"/>
      <c r="L49" s="550"/>
      <c r="N49" s="403" t="str">
        <f>+ERN_base!B49</f>
        <v>Marge sur services contractuels nette comptabilisée pour les services fournis (2) (3)</v>
      </c>
      <c r="O49" s="548">
        <f>+C49-ERN_base!C49</f>
        <v>0</v>
      </c>
      <c r="P49" s="549">
        <f>+D49-ERN_base!D49</f>
        <v>0</v>
      </c>
      <c r="Q49" s="549">
        <f>+E49-ERN_base!E49</f>
        <v>0</v>
      </c>
      <c r="R49" s="549">
        <f>+F49-ERN_base!F49</f>
        <v>0</v>
      </c>
      <c r="S49" s="549">
        <f>+G49-ERN_base!G49</f>
        <v>0</v>
      </c>
      <c r="T49" s="548">
        <f>+H49-ERN_base!H49</f>
        <v>0</v>
      </c>
      <c r="U49" s="549">
        <f>+I49-ERN_base!I49</f>
        <v>0</v>
      </c>
      <c r="V49" s="549">
        <f>+J49-ERN_base!J49</f>
        <v>0</v>
      </c>
      <c r="W49" s="549">
        <f>+K49-ERN_base!K49</f>
        <v>0</v>
      </c>
      <c r="X49" s="550">
        <f>+L49-ERN_base!L49</f>
        <v>0</v>
      </c>
    </row>
    <row r="50" spans="1:24" ht="15" thickBot="1" x14ac:dyDescent="0.35">
      <c r="A50" s="213" t="s">
        <v>455</v>
      </c>
      <c r="B50" s="102" t="str">
        <f>+ERN_base!B50</f>
        <v>Variation nette de l'ajustement au titre du risque non financier expiré (2) (3)</v>
      </c>
      <c r="C50" s="551"/>
      <c r="D50" s="552"/>
      <c r="E50" s="552"/>
      <c r="F50" s="552"/>
      <c r="G50" s="552"/>
      <c r="H50" s="551"/>
      <c r="I50" s="552"/>
      <c r="J50" s="552"/>
      <c r="K50" s="552"/>
      <c r="L50" s="553"/>
      <c r="N50" s="402" t="str">
        <f>+ERN_base!B50</f>
        <v>Variation nette de l'ajustement au titre du risque non financier expiré (2) (3)</v>
      </c>
      <c r="O50" s="551">
        <f>+C50-ERN_base!C50</f>
        <v>0</v>
      </c>
      <c r="P50" s="552">
        <f>+D50-ERN_base!D50</f>
        <v>0</v>
      </c>
      <c r="Q50" s="552">
        <f>+E50-ERN_base!E50</f>
        <v>0</v>
      </c>
      <c r="R50" s="552">
        <f>+F50-ERN_base!F50</f>
        <v>0</v>
      </c>
      <c r="S50" s="552">
        <f>+G50-ERN_base!G50</f>
        <v>0</v>
      </c>
      <c r="T50" s="551">
        <f>+H50-ERN_base!H50</f>
        <v>0</v>
      </c>
      <c r="U50" s="552">
        <f>+I50-ERN_base!I50</f>
        <v>0</v>
      </c>
      <c r="V50" s="552">
        <f>+J50-ERN_base!J50</f>
        <v>0</v>
      </c>
      <c r="W50" s="552">
        <f>+K50-ERN_base!K50</f>
        <v>0</v>
      </c>
      <c r="X50" s="553">
        <f>+L50-ERN_base!L50</f>
        <v>0</v>
      </c>
    </row>
    <row r="51" spans="1:24" x14ac:dyDescent="0.3">
      <c r="A51" s="109"/>
      <c r="B51" s="685" t="str">
        <f>+ERN_base!B51</f>
        <v>Total des autres éléments du résultat étendu (perte) :</v>
      </c>
      <c r="C51" s="765"/>
      <c r="D51" s="765"/>
      <c r="E51" s="765"/>
      <c r="F51" s="765"/>
      <c r="G51" s="765"/>
      <c r="H51" s="765"/>
      <c r="I51" s="765"/>
      <c r="J51" s="765"/>
      <c r="K51" s="765"/>
      <c r="L51" s="766"/>
      <c r="N51" s="399" t="str">
        <f>+ERN_base!B51</f>
        <v>Total des autres éléments du résultat étendu (perte) :</v>
      </c>
      <c r="O51" s="765"/>
      <c r="P51" s="765"/>
      <c r="Q51" s="765"/>
      <c r="R51" s="765"/>
      <c r="S51" s="765"/>
      <c r="T51" s="765"/>
      <c r="U51" s="765"/>
      <c r="V51" s="765"/>
      <c r="W51" s="765"/>
      <c r="X51" s="766"/>
    </row>
    <row r="52" spans="1:24" x14ac:dyDescent="0.3">
      <c r="A52" s="213" t="s">
        <v>460</v>
      </c>
      <c r="B52" s="680" t="str">
        <f>+ERN_base!B52</f>
        <v>Réévaluations des régimes de retraite à prestations définies (3)</v>
      </c>
      <c r="C52" s="548"/>
      <c r="D52" s="549"/>
      <c r="E52" s="549"/>
      <c r="F52" s="549"/>
      <c r="G52" s="549"/>
      <c r="H52" s="548"/>
      <c r="I52" s="549"/>
      <c r="J52" s="549"/>
      <c r="K52" s="549"/>
      <c r="L52" s="550"/>
      <c r="N52" s="403" t="str">
        <f>+ERN_base!B52</f>
        <v>Réévaluations des régimes de retraite à prestations définies (3)</v>
      </c>
      <c r="O52" s="548">
        <f>+C52-ERN_base!C52</f>
        <v>0</v>
      </c>
      <c r="P52" s="549">
        <f>+D52-ERN_base!D52</f>
        <v>0</v>
      </c>
      <c r="Q52" s="549">
        <f>+E52-ERN_base!E52</f>
        <v>0</v>
      </c>
      <c r="R52" s="549">
        <f>+F52-ERN_base!F52</f>
        <v>0</v>
      </c>
      <c r="S52" s="549">
        <f>+G52-ERN_base!G52</f>
        <v>0</v>
      </c>
      <c r="T52" s="548">
        <f>+H52-ERN_base!H52</f>
        <v>0</v>
      </c>
      <c r="U52" s="549">
        <f>+I52-ERN_base!I52</f>
        <v>0</v>
      </c>
      <c r="V52" s="549">
        <f>+J52-ERN_base!J52</f>
        <v>0</v>
      </c>
      <c r="W52" s="549">
        <f>+K52-ERN_base!K52</f>
        <v>0</v>
      </c>
      <c r="X52" s="550">
        <f>+L52-ERN_base!L52</f>
        <v>0</v>
      </c>
    </row>
    <row r="53" spans="1:24" ht="24" x14ac:dyDescent="0.3">
      <c r="A53" s="213" t="s">
        <v>463</v>
      </c>
      <c r="B53" s="102" t="str">
        <f>+ERN_base!B53</f>
        <v>Produits financiers ou charges financières d'assurance tirés des contrats d'assurance (3)</v>
      </c>
      <c r="C53" s="551"/>
      <c r="D53" s="552"/>
      <c r="E53" s="552"/>
      <c r="F53" s="552"/>
      <c r="G53" s="552"/>
      <c r="H53" s="551"/>
      <c r="I53" s="552"/>
      <c r="J53" s="552"/>
      <c r="K53" s="552"/>
      <c r="L53" s="553"/>
      <c r="N53" s="402" t="str">
        <f>+ERN_base!B53</f>
        <v>Produits financiers ou charges financières d'assurance tirés des contrats d'assurance (3)</v>
      </c>
      <c r="O53" s="551">
        <f>+C53-ERN_base!C53</f>
        <v>0</v>
      </c>
      <c r="P53" s="552">
        <f>+D53-ERN_base!D53</f>
        <v>0</v>
      </c>
      <c r="Q53" s="552">
        <f>+E53-ERN_base!E53</f>
        <v>0</v>
      </c>
      <c r="R53" s="552">
        <f>+F53-ERN_base!F53</f>
        <v>0</v>
      </c>
      <c r="S53" s="552">
        <f>+G53-ERN_base!G53</f>
        <v>0</v>
      </c>
      <c r="T53" s="551">
        <f>+H53-ERN_base!H53</f>
        <v>0</v>
      </c>
      <c r="U53" s="552">
        <f>+I53-ERN_base!I53</f>
        <v>0</v>
      </c>
      <c r="V53" s="552">
        <f>+J53-ERN_base!J53</f>
        <v>0</v>
      </c>
      <c r="W53" s="552">
        <f>+K53-ERN_base!K53</f>
        <v>0</v>
      </c>
      <c r="X53" s="553">
        <f>+L53-ERN_base!L53</f>
        <v>0</v>
      </c>
    </row>
    <row r="54" spans="1:24" ht="24.6" thickBot="1" x14ac:dyDescent="0.35">
      <c r="A54" s="213" t="s">
        <v>466</v>
      </c>
      <c r="B54" s="104" t="str">
        <f>+ERN_base!B54</f>
        <v>Produits financiers ou charges financières d'assurance tirés des traités de réassurance détenus (3)</v>
      </c>
      <c r="C54" s="593"/>
      <c r="D54" s="594"/>
      <c r="E54" s="594"/>
      <c r="F54" s="594"/>
      <c r="G54" s="594"/>
      <c r="H54" s="593"/>
      <c r="I54" s="594"/>
      <c r="J54" s="594"/>
      <c r="K54" s="594"/>
      <c r="L54" s="595"/>
      <c r="N54" s="404" t="str">
        <f>+ERN_base!B54</f>
        <v>Produits financiers ou charges financières d'assurance tirés des traités de réassurance détenus (3)</v>
      </c>
      <c r="O54" s="593">
        <f>+C54-ERN_base!C54</f>
        <v>0</v>
      </c>
      <c r="P54" s="594">
        <f>+D54-ERN_base!D54</f>
        <v>0</v>
      </c>
      <c r="Q54" s="594">
        <f>+E54-ERN_base!E54</f>
        <v>0</v>
      </c>
      <c r="R54" s="594">
        <f>+F54-ERN_base!F54</f>
        <v>0</v>
      </c>
      <c r="S54" s="594">
        <f>+G54-ERN_base!G54</f>
        <v>0</v>
      </c>
      <c r="T54" s="593">
        <f>+H54-ERN_base!H54</f>
        <v>0</v>
      </c>
      <c r="U54" s="594">
        <f>+I54-ERN_base!I54</f>
        <v>0</v>
      </c>
      <c r="V54" s="594">
        <f>+J54-ERN_base!J54</f>
        <v>0</v>
      </c>
      <c r="W54" s="594">
        <f>+K54-ERN_base!K54</f>
        <v>0</v>
      </c>
      <c r="X54" s="595">
        <f>+L54-ERN_base!L54</f>
        <v>0</v>
      </c>
    </row>
    <row r="55" spans="1:24" ht="40.799999999999997" thickBot="1" x14ac:dyDescent="0.35">
      <c r="A55" s="141"/>
      <c r="B55" s="688" t="str">
        <f>+ERN_base!B55</f>
        <v>Variation nette liée aux gains et pertes d'expérience pour les services fournis au cours de la période ou pour les services passés fournis au cours des périodes antérieures</v>
      </c>
      <c r="C55" s="765"/>
      <c r="D55" s="765"/>
      <c r="E55" s="765"/>
      <c r="F55" s="765"/>
      <c r="G55" s="765"/>
      <c r="H55" s="765"/>
      <c r="I55" s="765"/>
      <c r="J55" s="765"/>
      <c r="K55" s="765"/>
      <c r="L55" s="766"/>
      <c r="N55" s="405" t="str">
        <f>+ERN_base!B55</f>
        <v>Variation nette liée aux gains et pertes d'expérience pour les services fournis au cours de la période ou pour les services passés fournis au cours des périodes antérieures</v>
      </c>
      <c r="O55" s="765"/>
      <c r="P55" s="765"/>
      <c r="Q55" s="765"/>
      <c r="R55" s="765"/>
      <c r="S55" s="765"/>
      <c r="T55" s="765"/>
      <c r="U55" s="765"/>
      <c r="V55" s="765"/>
      <c r="W55" s="765"/>
      <c r="X55" s="766"/>
    </row>
    <row r="56" spans="1:24" x14ac:dyDescent="0.3">
      <c r="A56" s="213" t="s">
        <v>471</v>
      </c>
      <c r="B56" s="142" t="str">
        <f>+ERN_base!B56</f>
        <v>Variation nette liée à l'expérience (2) (3) (4) :</v>
      </c>
      <c r="C56" s="587"/>
      <c r="D56" s="588"/>
      <c r="E56" s="588"/>
      <c r="F56" s="588"/>
      <c r="G56" s="588"/>
      <c r="H56" s="587"/>
      <c r="I56" s="588"/>
      <c r="J56" s="588"/>
      <c r="K56" s="588"/>
      <c r="L56" s="589"/>
      <c r="N56" s="406" t="str">
        <f>+ERN_base!B56</f>
        <v>Variation nette liée à l'expérience (2) (3) (4) :</v>
      </c>
      <c r="O56" s="587">
        <f>+C56-ERN_base!C56</f>
        <v>0</v>
      </c>
      <c r="P56" s="588">
        <f>+D56-ERN_base!D56</f>
        <v>0</v>
      </c>
      <c r="Q56" s="588">
        <f>+E56-ERN_base!E56</f>
        <v>0</v>
      </c>
      <c r="R56" s="588">
        <f>+F56-ERN_base!F56</f>
        <v>0</v>
      </c>
      <c r="S56" s="588">
        <f>+G56-ERN_base!G56</f>
        <v>0</v>
      </c>
      <c r="T56" s="587">
        <f>+H56-ERN_base!H56</f>
        <v>0</v>
      </c>
      <c r="U56" s="588">
        <f>+I56-ERN_base!I56</f>
        <v>0</v>
      </c>
      <c r="V56" s="588">
        <f>+J56-ERN_base!J56</f>
        <v>0</v>
      </c>
      <c r="W56" s="588">
        <f>+K56-ERN_base!K56</f>
        <v>0</v>
      </c>
      <c r="X56" s="589">
        <f>+L56-ERN_base!L56</f>
        <v>0</v>
      </c>
    </row>
    <row r="57" spans="1:24" x14ac:dyDescent="0.3">
      <c r="A57" s="213" t="s">
        <v>474</v>
      </c>
      <c r="B57" s="158" t="str">
        <f>+ERN_base!B57</f>
        <v>Attribuable aux hypothèses de mortalité (2) (4)</v>
      </c>
      <c r="C57" s="587"/>
      <c r="D57" s="588"/>
      <c r="E57" s="588"/>
      <c r="F57" s="588"/>
      <c r="G57" s="588"/>
      <c r="H57" s="587"/>
      <c r="I57" s="588"/>
      <c r="J57" s="588"/>
      <c r="K57" s="588"/>
      <c r="L57" s="589"/>
      <c r="N57" s="407" t="str">
        <f>+ERN_base!B57</f>
        <v>Attribuable aux hypothèses de mortalité (2) (4)</v>
      </c>
      <c r="O57" s="587">
        <f>+C57-ERN_base!C57</f>
        <v>0</v>
      </c>
      <c r="P57" s="588">
        <f>+D57-ERN_base!D57</f>
        <v>0</v>
      </c>
      <c r="Q57" s="588">
        <f>+E57-ERN_base!E57</f>
        <v>0</v>
      </c>
      <c r="R57" s="588">
        <f>+F57-ERN_base!F57</f>
        <v>0</v>
      </c>
      <c r="S57" s="588">
        <f>+G57-ERN_base!G57</f>
        <v>0</v>
      </c>
      <c r="T57" s="587">
        <f>+H57-ERN_base!H57</f>
        <v>0</v>
      </c>
      <c r="U57" s="588">
        <f>+I57-ERN_base!I57</f>
        <v>0</v>
      </c>
      <c r="V57" s="588">
        <f>+J57-ERN_base!J57</f>
        <v>0</v>
      </c>
      <c r="W57" s="588">
        <f>+K57-ERN_base!K57</f>
        <v>0</v>
      </c>
      <c r="X57" s="589">
        <f>+L57-ERN_base!L57</f>
        <v>0</v>
      </c>
    </row>
    <row r="58" spans="1:24" x14ac:dyDescent="0.3">
      <c r="A58" s="213" t="s">
        <v>477</v>
      </c>
      <c r="B58" s="158" t="str">
        <f>+ERN_base!B58</f>
        <v>Attribuable aux hypothèses de morbidité (2) (4)</v>
      </c>
      <c r="C58" s="587"/>
      <c r="D58" s="588"/>
      <c r="E58" s="588"/>
      <c r="F58" s="588"/>
      <c r="G58" s="588"/>
      <c r="H58" s="587"/>
      <c r="I58" s="588"/>
      <c r="J58" s="588"/>
      <c r="K58" s="588"/>
      <c r="L58" s="589"/>
      <c r="N58" s="407" t="str">
        <f>+ERN_base!B58</f>
        <v>Attribuable aux hypothèses de morbidité (2) (4)</v>
      </c>
      <c r="O58" s="587">
        <f>+C58-ERN_base!C58</f>
        <v>0</v>
      </c>
      <c r="P58" s="588">
        <f>+D58-ERN_base!D58</f>
        <v>0</v>
      </c>
      <c r="Q58" s="588">
        <f>+E58-ERN_base!E58</f>
        <v>0</v>
      </c>
      <c r="R58" s="588">
        <f>+F58-ERN_base!F58</f>
        <v>0</v>
      </c>
      <c r="S58" s="588">
        <f>+G58-ERN_base!G58</f>
        <v>0</v>
      </c>
      <c r="T58" s="587">
        <f>+H58-ERN_base!H58</f>
        <v>0</v>
      </c>
      <c r="U58" s="588">
        <f>+I58-ERN_base!I58</f>
        <v>0</v>
      </c>
      <c r="V58" s="588">
        <f>+J58-ERN_base!J58</f>
        <v>0</v>
      </c>
      <c r="W58" s="588">
        <f>+K58-ERN_base!K58</f>
        <v>0</v>
      </c>
      <c r="X58" s="589">
        <f>+L58-ERN_base!L58</f>
        <v>0</v>
      </c>
    </row>
    <row r="59" spans="1:24" x14ac:dyDescent="0.3">
      <c r="A59" s="213" t="s">
        <v>480</v>
      </c>
      <c r="B59" s="158" t="str">
        <f>+ERN_base!B59</f>
        <v>Attribuable aux hypothèses de déchéance (2) (4)</v>
      </c>
      <c r="C59" s="587"/>
      <c r="D59" s="588"/>
      <c r="E59" s="588"/>
      <c r="F59" s="588"/>
      <c r="G59" s="588"/>
      <c r="H59" s="587"/>
      <c r="I59" s="588"/>
      <c r="J59" s="588"/>
      <c r="K59" s="588"/>
      <c r="L59" s="589"/>
      <c r="N59" s="407" t="str">
        <f>+ERN_base!B59</f>
        <v>Attribuable aux hypothèses de déchéance (2) (4)</v>
      </c>
      <c r="O59" s="587">
        <f>+C59-ERN_base!C59</f>
        <v>0</v>
      </c>
      <c r="P59" s="588">
        <f>+D59-ERN_base!D59</f>
        <v>0</v>
      </c>
      <c r="Q59" s="588">
        <f>+E59-ERN_base!E59</f>
        <v>0</v>
      </c>
      <c r="R59" s="588">
        <f>+F59-ERN_base!F59</f>
        <v>0</v>
      </c>
      <c r="S59" s="588">
        <f>+G59-ERN_base!G59</f>
        <v>0</v>
      </c>
      <c r="T59" s="587">
        <f>+H59-ERN_base!H59</f>
        <v>0</v>
      </c>
      <c r="U59" s="588">
        <f>+I59-ERN_base!I59</f>
        <v>0</v>
      </c>
      <c r="V59" s="588">
        <f>+J59-ERN_base!J59</f>
        <v>0</v>
      </c>
      <c r="W59" s="588">
        <f>+K59-ERN_base!K59</f>
        <v>0</v>
      </c>
      <c r="X59" s="589">
        <f>+L59-ERN_base!L59</f>
        <v>0</v>
      </c>
    </row>
    <row r="60" spans="1:24" x14ac:dyDescent="0.3">
      <c r="A60" s="213" t="s">
        <v>483</v>
      </c>
      <c r="B60" s="158" t="str">
        <f>+ERN_base!B60</f>
        <v>Attribuable aux hypothèses de frais directement attribuables (2) (4)</v>
      </c>
      <c r="C60" s="587"/>
      <c r="D60" s="588"/>
      <c r="E60" s="588"/>
      <c r="F60" s="588"/>
      <c r="G60" s="588"/>
      <c r="H60" s="587"/>
      <c r="I60" s="588"/>
      <c r="J60" s="588"/>
      <c r="K60" s="588"/>
      <c r="L60" s="589"/>
      <c r="N60" s="407" t="str">
        <f>+ERN_base!B60</f>
        <v>Attribuable aux hypothèses de frais directement attribuables (2) (4)</v>
      </c>
      <c r="O60" s="587">
        <f>+C60-ERN_base!C60</f>
        <v>0</v>
      </c>
      <c r="P60" s="588">
        <f>+D60-ERN_base!D60</f>
        <v>0</v>
      </c>
      <c r="Q60" s="588">
        <f>+E60-ERN_base!E60</f>
        <v>0</v>
      </c>
      <c r="R60" s="588">
        <f>+F60-ERN_base!F60</f>
        <v>0</v>
      </c>
      <c r="S60" s="588">
        <f>+G60-ERN_base!G60</f>
        <v>0</v>
      </c>
      <c r="T60" s="587">
        <f>+H60-ERN_base!H60</f>
        <v>0</v>
      </c>
      <c r="U60" s="588">
        <f>+I60-ERN_base!I60</f>
        <v>0</v>
      </c>
      <c r="V60" s="588">
        <f>+J60-ERN_base!J60</f>
        <v>0</v>
      </c>
      <c r="W60" s="588">
        <f>+K60-ERN_base!K60</f>
        <v>0</v>
      </c>
      <c r="X60" s="589">
        <f>+L60-ERN_base!L60</f>
        <v>0</v>
      </c>
    </row>
    <row r="61" spans="1:24" x14ac:dyDescent="0.3">
      <c r="A61" s="213" t="s">
        <v>486</v>
      </c>
      <c r="B61" s="158" t="str">
        <f>+ERN_base!B61</f>
        <v>Attribuable aux hypothèses économiques (2) (4)</v>
      </c>
      <c r="C61" s="587"/>
      <c r="D61" s="588"/>
      <c r="E61" s="588"/>
      <c r="F61" s="588"/>
      <c r="G61" s="588"/>
      <c r="H61" s="587"/>
      <c r="I61" s="588"/>
      <c r="J61" s="588"/>
      <c r="K61" s="588"/>
      <c r="L61" s="589"/>
      <c r="N61" s="407" t="str">
        <f>+ERN_base!B61</f>
        <v>Attribuable aux hypothèses économiques (2) (4)</v>
      </c>
      <c r="O61" s="587">
        <f>+C61-ERN_base!C61</f>
        <v>0</v>
      </c>
      <c r="P61" s="588">
        <f>+D61-ERN_base!D61</f>
        <v>0</v>
      </c>
      <c r="Q61" s="588">
        <f>+E61-ERN_base!E61</f>
        <v>0</v>
      </c>
      <c r="R61" s="588">
        <f>+F61-ERN_base!F61</f>
        <v>0</v>
      </c>
      <c r="S61" s="588">
        <f>+G61-ERN_base!G61</f>
        <v>0</v>
      </c>
      <c r="T61" s="587">
        <f>+H61-ERN_base!H61</f>
        <v>0</v>
      </c>
      <c r="U61" s="588">
        <f>+I61-ERN_base!I61</f>
        <v>0</v>
      </c>
      <c r="V61" s="588">
        <f>+J61-ERN_base!J61</f>
        <v>0</v>
      </c>
      <c r="W61" s="588">
        <f>+K61-ERN_base!K61</f>
        <v>0</v>
      </c>
      <c r="X61" s="589">
        <f>+L61-ERN_base!L61</f>
        <v>0</v>
      </c>
    </row>
    <row r="62" spans="1:24" x14ac:dyDescent="0.3">
      <c r="A62" s="109" t="s">
        <v>489</v>
      </c>
      <c r="B62" s="158" t="str">
        <f>+ERN_base!B62</f>
        <v>Attribuable aux autres hypothèses (2) (4)</v>
      </c>
      <c r="C62" s="602"/>
      <c r="D62" s="603"/>
      <c r="E62" s="603"/>
      <c r="F62" s="603"/>
      <c r="G62" s="603"/>
      <c r="H62" s="602"/>
      <c r="I62" s="603"/>
      <c r="J62" s="603"/>
      <c r="K62" s="603"/>
      <c r="L62" s="604"/>
      <c r="N62" s="407" t="str">
        <f>+ERN_base!B62</f>
        <v>Attribuable aux autres hypothèses (2) (4)</v>
      </c>
      <c r="O62" s="602">
        <f>+C62-ERN_base!C62</f>
        <v>0</v>
      </c>
      <c r="P62" s="603">
        <f>+D62-ERN_base!D62</f>
        <v>0</v>
      </c>
      <c r="Q62" s="603">
        <f>+E62-ERN_base!E62</f>
        <v>0</v>
      </c>
      <c r="R62" s="603">
        <f>+F62-ERN_base!F62</f>
        <v>0</v>
      </c>
      <c r="S62" s="603">
        <f>+G62-ERN_base!G62</f>
        <v>0</v>
      </c>
      <c r="T62" s="602">
        <f>+H62-ERN_base!H62</f>
        <v>0</v>
      </c>
      <c r="U62" s="603">
        <f>+I62-ERN_base!I62</f>
        <v>0</v>
      </c>
      <c r="V62" s="603">
        <f>+J62-ERN_base!J62</f>
        <v>0</v>
      </c>
      <c r="W62" s="603">
        <f>+K62-ERN_base!K62</f>
        <v>0</v>
      </c>
      <c r="X62" s="604">
        <f>+L62-ERN_base!L62</f>
        <v>0</v>
      </c>
    </row>
    <row r="63" spans="1:24" ht="24.6" x14ac:dyDescent="0.3">
      <c r="A63" s="109"/>
      <c r="B63" s="686" t="str">
        <f>+ERN_base!B63</f>
        <v>Variation nette des estimations pour les services futurs pas encore fournis :</v>
      </c>
      <c r="C63" s="530"/>
      <c r="D63" s="530"/>
      <c r="E63" s="530"/>
      <c r="F63" s="530"/>
      <c r="G63" s="530"/>
      <c r="H63" s="530"/>
      <c r="I63" s="530"/>
      <c r="J63" s="530"/>
      <c r="K63" s="530"/>
      <c r="L63" s="531"/>
      <c r="N63" s="408" t="str">
        <f>+ERN_base!B63</f>
        <v>Variation nette des estimations pour les services futurs pas encore fournis :</v>
      </c>
      <c r="O63" s="530"/>
      <c r="P63" s="530"/>
      <c r="Q63" s="530"/>
      <c r="R63" s="530"/>
      <c r="S63" s="530"/>
      <c r="T63" s="530"/>
      <c r="U63" s="530"/>
      <c r="V63" s="530"/>
      <c r="W63" s="530"/>
      <c r="X63" s="531"/>
    </row>
    <row r="64" spans="1:24" ht="26.4" customHeight="1" x14ac:dyDescent="0.3">
      <c r="A64" s="213" t="s">
        <v>494</v>
      </c>
      <c r="B64" s="140" t="str">
        <f>+ERN_base!B64</f>
        <v>Variation nette des estimations (2) (3) (4) :</v>
      </c>
      <c r="C64" s="587"/>
      <c r="D64" s="588"/>
      <c r="E64" s="588"/>
      <c r="F64" s="588"/>
      <c r="G64" s="588"/>
      <c r="H64" s="587"/>
      <c r="I64" s="588"/>
      <c r="J64" s="588"/>
      <c r="K64" s="588"/>
      <c r="L64" s="589"/>
      <c r="N64" s="406" t="str">
        <f>+ERN_base!B64</f>
        <v>Variation nette des estimations (2) (3) (4) :</v>
      </c>
      <c r="O64" s="587">
        <f>+C64-ERN_base!C64</f>
        <v>0</v>
      </c>
      <c r="P64" s="588">
        <f>+D64-ERN_base!D64</f>
        <v>0</v>
      </c>
      <c r="Q64" s="588">
        <f>+E64-ERN_base!E64</f>
        <v>0</v>
      </c>
      <c r="R64" s="588">
        <f>+F64-ERN_base!F64</f>
        <v>0</v>
      </c>
      <c r="S64" s="588">
        <f>+G64-ERN_base!G64</f>
        <v>0</v>
      </c>
      <c r="T64" s="587">
        <f>+H64-ERN_base!H64</f>
        <v>0</v>
      </c>
      <c r="U64" s="588">
        <f>+I64-ERN_base!I64</f>
        <v>0</v>
      </c>
      <c r="V64" s="588">
        <f>+J64-ERN_base!J64</f>
        <v>0</v>
      </c>
      <c r="W64" s="588">
        <f>+K64-ERN_base!K64</f>
        <v>0</v>
      </c>
      <c r="X64" s="589">
        <f>+L64-ERN_base!L64</f>
        <v>0</v>
      </c>
    </row>
    <row r="65" spans="1:24" ht="14.4" customHeight="1" x14ac:dyDescent="0.3">
      <c r="A65" s="213" t="s">
        <v>497</v>
      </c>
      <c r="B65" s="158" t="str">
        <f>+ERN_base!B65</f>
        <v>Attribuable aux hypothèses de mortalité (2) (4)</v>
      </c>
      <c r="C65" s="587"/>
      <c r="D65" s="588"/>
      <c r="E65" s="588"/>
      <c r="F65" s="588"/>
      <c r="G65" s="588"/>
      <c r="H65" s="587"/>
      <c r="I65" s="588"/>
      <c r="J65" s="588"/>
      <c r="K65" s="588"/>
      <c r="L65" s="589"/>
      <c r="N65" s="407" t="str">
        <f>+ERN_base!B65</f>
        <v>Attribuable aux hypothèses de mortalité (2) (4)</v>
      </c>
      <c r="O65" s="587">
        <f>+C65-ERN_base!C65</f>
        <v>0</v>
      </c>
      <c r="P65" s="588">
        <f>+D65-ERN_base!D65</f>
        <v>0</v>
      </c>
      <c r="Q65" s="588">
        <f>+E65-ERN_base!E65</f>
        <v>0</v>
      </c>
      <c r="R65" s="588">
        <f>+F65-ERN_base!F65</f>
        <v>0</v>
      </c>
      <c r="S65" s="588">
        <f>+G65-ERN_base!G65</f>
        <v>0</v>
      </c>
      <c r="T65" s="587">
        <f>+H65-ERN_base!H65</f>
        <v>0</v>
      </c>
      <c r="U65" s="588">
        <f>+I65-ERN_base!I65</f>
        <v>0</v>
      </c>
      <c r="V65" s="588">
        <f>+J65-ERN_base!J65</f>
        <v>0</v>
      </c>
      <c r="W65" s="588">
        <f>+K65-ERN_base!K65</f>
        <v>0</v>
      </c>
      <c r="X65" s="589">
        <f>+L65-ERN_base!L65</f>
        <v>0</v>
      </c>
    </row>
    <row r="66" spans="1:24" ht="14.4" customHeight="1" x14ac:dyDescent="0.3">
      <c r="A66" s="213" t="s">
        <v>498</v>
      </c>
      <c r="B66" s="158" t="str">
        <f>+ERN_base!B66</f>
        <v>Attribuable aux hypothèses de morbidité (2) (4)</v>
      </c>
      <c r="C66" s="587"/>
      <c r="D66" s="588"/>
      <c r="E66" s="588"/>
      <c r="F66" s="588"/>
      <c r="G66" s="588"/>
      <c r="H66" s="587"/>
      <c r="I66" s="588"/>
      <c r="J66" s="588"/>
      <c r="K66" s="588"/>
      <c r="L66" s="589"/>
      <c r="N66" s="407" t="str">
        <f>+ERN_base!B66</f>
        <v>Attribuable aux hypothèses de morbidité (2) (4)</v>
      </c>
      <c r="O66" s="587">
        <f>+C66-ERN_base!C66</f>
        <v>0</v>
      </c>
      <c r="P66" s="588">
        <f>+D66-ERN_base!D66</f>
        <v>0</v>
      </c>
      <c r="Q66" s="588">
        <f>+E66-ERN_base!E66</f>
        <v>0</v>
      </c>
      <c r="R66" s="588">
        <f>+F66-ERN_base!F66</f>
        <v>0</v>
      </c>
      <c r="S66" s="588">
        <f>+G66-ERN_base!G66</f>
        <v>0</v>
      </c>
      <c r="T66" s="587">
        <f>+H66-ERN_base!H66</f>
        <v>0</v>
      </c>
      <c r="U66" s="588">
        <f>+I66-ERN_base!I66</f>
        <v>0</v>
      </c>
      <c r="V66" s="588">
        <f>+J66-ERN_base!J66</f>
        <v>0</v>
      </c>
      <c r="W66" s="588">
        <f>+K66-ERN_base!K66</f>
        <v>0</v>
      </c>
      <c r="X66" s="589">
        <f>+L66-ERN_base!L66</f>
        <v>0</v>
      </c>
    </row>
    <row r="67" spans="1:24" ht="14.4" customHeight="1" x14ac:dyDescent="0.3">
      <c r="A67" s="213" t="s">
        <v>499</v>
      </c>
      <c r="B67" s="158" t="str">
        <f>+ERN_base!B67</f>
        <v>Attribuable aux hypothèses de déchéance (2) (4)</v>
      </c>
      <c r="C67" s="587"/>
      <c r="D67" s="588"/>
      <c r="E67" s="588"/>
      <c r="F67" s="588"/>
      <c r="G67" s="588"/>
      <c r="H67" s="587"/>
      <c r="I67" s="588"/>
      <c r="J67" s="588"/>
      <c r="K67" s="588"/>
      <c r="L67" s="589"/>
      <c r="N67" s="407" t="str">
        <f>+ERN_base!B67</f>
        <v>Attribuable aux hypothèses de déchéance (2) (4)</v>
      </c>
      <c r="O67" s="587">
        <f>+C67-ERN_base!C67</f>
        <v>0</v>
      </c>
      <c r="P67" s="588">
        <f>+D67-ERN_base!D67</f>
        <v>0</v>
      </c>
      <c r="Q67" s="588">
        <f>+E67-ERN_base!E67</f>
        <v>0</v>
      </c>
      <c r="R67" s="588">
        <f>+F67-ERN_base!F67</f>
        <v>0</v>
      </c>
      <c r="S67" s="588">
        <f>+G67-ERN_base!G67</f>
        <v>0</v>
      </c>
      <c r="T67" s="587">
        <f>+H67-ERN_base!H67</f>
        <v>0</v>
      </c>
      <c r="U67" s="588">
        <f>+I67-ERN_base!I67</f>
        <v>0</v>
      </c>
      <c r="V67" s="588">
        <f>+J67-ERN_base!J67</f>
        <v>0</v>
      </c>
      <c r="W67" s="588">
        <f>+K67-ERN_base!K67</f>
        <v>0</v>
      </c>
      <c r="X67" s="589">
        <f>+L67-ERN_base!L67</f>
        <v>0</v>
      </c>
    </row>
    <row r="68" spans="1:24" ht="14.4" customHeight="1" x14ac:dyDescent="0.3">
      <c r="A68" s="213" t="s">
        <v>500</v>
      </c>
      <c r="B68" s="158" t="str">
        <f>+ERN_base!B68</f>
        <v>Attribuable aux hypothèses de frais directement attribuables (2) (4)</v>
      </c>
      <c r="C68" s="587"/>
      <c r="D68" s="588"/>
      <c r="E68" s="588"/>
      <c r="F68" s="588"/>
      <c r="G68" s="588"/>
      <c r="H68" s="587"/>
      <c r="I68" s="588"/>
      <c r="J68" s="588"/>
      <c r="K68" s="588"/>
      <c r="L68" s="589"/>
      <c r="N68" s="407" t="str">
        <f>+ERN_base!B68</f>
        <v>Attribuable aux hypothèses de frais directement attribuables (2) (4)</v>
      </c>
      <c r="O68" s="587">
        <f>+C68-ERN_base!C68</f>
        <v>0</v>
      </c>
      <c r="P68" s="588">
        <f>+D68-ERN_base!D68</f>
        <v>0</v>
      </c>
      <c r="Q68" s="588">
        <f>+E68-ERN_base!E68</f>
        <v>0</v>
      </c>
      <c r="R68" s="588">
        <f>+F68-ERN_base!F68</f>
        <v>0</v>
      </c>
      <c r="S68" s="588">
        <f>+G68-ERN_base!G68</f>
        <v>0</v>
      </c>
      <c r="T68" s="587">
        <f>+H68-ERN_base!H68</f>
        <v>0</v>
      </c>
      <c r="U68" s="588">
        <f>+I68-ERN_base!I68</f>
        <v>0</v>
      </c>
      <c r="V68" s="588">
        <f>+J68-ERN_base!J68</f>
        <v>0</v>
      </c>
      <c r="W68" s="588">
        <f>+K68-ERN_base!K68</f>
        <v>0</v>
      </c>
      <c r="X68" s="589">
        <f>+L68-ERN_base!L68</f>
        <v>0</v>
      </c>
    </row>
    <row r="69" spans="1:24" ht="14.4" customHeight="1" x14ac:dyDescent="0.3">
      <c r="A69" s="213" t="s">
        <v>502</v>
      </c>
      <c r="B69" s="158" t="str">
        <f>+ERN_base!B69</f>
        <v>Attribuable aux hypothèses économiques (2) (4)</v>
      </c>
      <c r="C69" s="587"/>
      <c r="D69" s="588"/>
      <c r="E69" s="588"/>
      <c r="F69" s="588"/>
      <c r="G69" s="588"/>
      <c r="H69" s="587"/>
      <c r="I69" s="588"/>
      <c r="J69" s="588"/>
      <c r="K69" s="588"/>
      <c r="L69" s="589"/>
      <c r="N69" s="407" t="str">
        <f>+ERN_base!B69</f>
        <v>Attribuable aux hypothèses économiques (2) (4)</v>
      </c>
      <c r="O69" s="587">
        <f>+C69-ERN_base!C69</f>
        <v>0</v>
      </c>
      <c r="P69" s="588">
        <f>+D69-ERN_base!D69</f>
        <v>0</v>
      </c>
      <c r="Q69" s="588">
        <f>+E69-ERN_base!E69</f>
        <v>0</v>
      </c>
      <c r="R69" s="588">
        <f>+F69-ERN_base!F69</f>
        <v>0</v>
      </c>
      <c r="S69" s="588">
        <f>+G69-ERN_base!G69</f>
        <v>0</v>
      </c>
      <c r="T69" s="587">
        <f>+H69-ERN_base!H69</f>
        <v>0</v>
      </c>
      <c r="U69" s="588">
        <f>+I69-ERN_base!I69</f>
        <v>0</v>
      </c>
      <c r="V69" s="588">
        <f>+J69-ERN_base!J69</f>
        <v>0</v>
      </c>
      <c r="W69" s="588">
        <f>+K69-ERN_base!K69</f>
        <v>0</v>
      </c>
      <c r="X69" s="589">
        <f>+L69-ERN_base!L69</f>
        <v>0</v>
      </c>
    </row>
    <row r="70" spans="1:24" x14ac:dyDescent="0.3">
      <c r="A70" s="213" t="s">
        <v>503</v>
      </c>
      <c r="B70" s="140" t="str">
        <f>+ERN_base!B71</f>
        <v>Contrats initialement comptabilisés au cours de la période:</v>
      </c>
      <c r="C70" s="587"/>
      <c r="D70" s="588"/>
      <c r="E70" s="588"/>
      <c r="F70" s="588"/>
      <c r="G70" s="588"/>
      <c r="H70" s="587"/>
      <c r="I70" s="588"/>
      <c r="J70" s="588"/>
      <c r="K70" s="588"/>
      <c r="L70" s="589"/>
      <c r="N70" s="406" t="str">
        <f>+ERN_base!B70</f>
        <v>Attribuable aux autres hypothèses (2) (4)</v>
      </c>
      <c r="O70" s="587">
        <f>+C70-ERN_base!C70</f>
        <v>0</v>
      </c>
      <c r="P70" s="588">
        <f>+D70-ERN_base!D70</f>
        <v>0</v>
      </c>
      <c r="Q70" s="588">
        <f>+E70-ERN_base!E70</f>
        <v>0</v>
      </c>
      <c r="R70" s="588">
        <f>+F70-ERN_base!F70</f>
        <v>0</v>
      </c>
      <c r="S70" s="588">
        <f>+G70-ERN_base!G70</f>
        <v>0</v>
      </c>
      <c r="T70" s="587">
        <f>+H70-ERN_base!H70</f>
        <v>0</v>
      </c>
      <c r="U70" s="588">
        <f>+I70-ERN_base!I70</f>
        <v>0</v>
      </c>
      <c r="V70" s="588">
        <f>+J70-ERN_base!J70</f>
        <v>0</v>
      </c>
      <c r="W70" s="588">
        <f>+K70-ERN_base!K70</f>
        <v>0</v>
      </c>
      <c r="X70" s="589">
        <f>+L70-ERN_base!L70</f>
        <v>0</v>
      </c>
    </row>
    <row r="71" spans="1:24" ht="14.4" customHeight="1" x14ac:dyDescent="0.3">
      <c r="A71" s="213"/>
      <c r="B71" s="687" t="str">
        <f>+ERN_base!B71</f>
        <v>Contrats initialement comptabilisés au cours de la période:</v>
      </c>
      <c r="C71" s="675"/>
      <c r="D71" s="676"/>
      <c r="E71" s="676"/>
      <c r="F71" s="676"/>
      <c r="G71" s="676"/>
      <c r="H71" s="675"/>
      <c r="I71" s="676"/>
      <c r="J71" s="676"/>
      <c r="K71" s="676"/>
      <c r="L71" s="677"/>
      <c r="N71" s="409" t="str">
        <f>+ERN_base!B71</f>
        <v>Contrats initialement comptabilisés au cours de la période:</v>
      </c>
      <c r="O71" s="548"/>
      <c r="P71" s="549"/>
      <c r="Q71" s="549"/>
      <c r="R71" s="549"/>
      <c r="S71" s="549"/>
      <c r="T71" s="548"/>
      <c r="U71" s="549"/>
      <c r="V71" s="549"/>
      <c r="W71" s="549"/>
      <c r="X71" s="550"/>
    </row>
    <row r="72" spans="1:24" ht="14.4" customHeight="1" x14ac:dyDescent="0.3">
      <c r="A72" s="213" t="s">
        <v>506</v>
      </c>
      <c r="B72" s="683" t="str">
        <f>+ERN_base!B72</f>
        <v>Marge sur services contractuels (2) (3):</v>
      </c>
      <c r="C72" s="548"/>
      <c r="D72" s="549"/>
      <c r="E72" s="549"/>
      <c r="F72" s="549"/>
      <c r="G72" s="549"/>
      <c r="H72" s="548"/>
      <c r="I72" s="549"/>
      <c r="J72" s="549"/>
      <c r="K72" s="549"/>
      <c r="L72" s="550"/>
      <c r="N72" s="691" t="str">
        <f>+ERN_base!B72</f>
        <v>Marge sur services contractuels (2) (3):</v>
      </c>
      <c r="O72" s="548">
        <f>+C72-ERN_base!C72</f>
        <v>0</v>
      </c>
      <c r="P72" s="549">
        <f>+D72-ERN_base!D72</f>
        <v>0</v>
      </c>
      <c r="Q72" s="549">
        <f>+E72-ERN_base!E72</f>
        <v>0</v>
      </c>
      <c r="R72" s="549">
        <f>+F72-ERN_base!F72</f>
        <v>0</v>
      </c>
      <c r="S72" s="549">
        <f>+G72-ERN_base!G72</f>
        <v>0</v>
      </c>
      <c r="T72" s="548">
        <f>+H72-ERN_base!H72</f>
        <v>0</v>
      </c>
      <c r="U72" s="549">
        <f>+I72-ERN_base!I72</f>
        <v>0</v>
      </c>
      <c r="V72" s="549">
        <f>+J72-ERN_base!J72</f>
        <v>0</v>
      </c>
      <c r="W72" s="549">
        <f>+K72-ERN_base!K72</f>
        <v>0</v>
      </c>
      <c r="X72" s="550">
        <f>+L72-ERN_base!L72</f>
        <v>0</v>
      </c>
    </row>
    <row r="73" spans="1:24" ht="14.4" customHeight="1" thickBot="1" x14ac:dyDescent="0.35">
      <c r="A73" s="213" t="s">
        <v>509</v>
      </c>
      <c r="B73" s="684" t="str">
        <f>+ERN_base!B73</f>
        <v>Pertes sur contrats déficitaires (2) (3) (6):</v>
      </c>
      <c r="C73" s="599"/>
      <c r="D73" s="600"/>
      <c r="E73" s="600"/>
      <c r="F73" s="600"/>
      <c r="G73" s="600"/>
      <c r="H73" s="599"/>
      <c r="I73" s="600"/>
      <c r="J73" s="600"/>
      <c r="K73" s="600"/>
      <c r="L73" s="601"/>
      <c r="N73" s="692" t="str">
        <f>+ERN_base!B73</f>
        <v>Pertes sur contrats déficitaires (2) (3) (6):</v>
      </c>
      <c r="O73" s="599">
        <f>+C73-ERN_base!C73</f>
        <v>0</v>
      </c>
      <c r="P73" s="600">
        <f>+D73-ERN_base!D73</f>
        <v>0</v>
      </c>
      <c r="Q73" s="600">
        <f>+E73-ERN_base!E73</f>
        <v>0</v>
      </c>
      <c r="R73" s="600">
        <f>+F73-ERN_base!F73</f>
        <v>0</v>
      </c>
      <c r="S73" s="600">
        <f>+G73-ERN_base!G73</f>
        <v>0</v>
      </c>
      <c r="T73" s="599">
        <f>+H73-ERN_base!H73</f>
        <v>0</v>
      </c>
      <c r="U73" s="600">
        <f>+I73-ERN_base!I73</f>
        <v>0</v>
      </c>
      <c r="V73" s="600">
        <f>+J73-ERN_base!J73</f>
        <v>0</v>
      </c>
      <c r="W73" s="600">
        <f>+K73-ERN_base!K73</f>
        <v>0</v>
      </c>
      <c r="X73" s="601">
        <f>+L73-ERN_base!L73</f>
        <v>0</v>
      </c>
    </row>
    <row r="74" spans="1:24" x14ac:dyDescent="0.3">
      <c r="B74" s="28" t="str">
        <f>+ERN_base!B74</f>
        <v>(1) Contrats d'assurance (incluant les fonds distincts) nets des traités de réassurance détenus.</v>
      </c>
      <c r="N74" s="308" t="str">
        <f>+ERN_base!B74</f>
        <v>(1) Contrats d'assurance (incluant les fonds distincts) nets des traités de réassurance détenus.</v>
      </c>
    </row>
    <row r="75" spans="1:24" x14ac:dyDescent="0.3">
      <c r="B75" s="28" t="str">
        <f>+ERN_base!B75</f>
        <v>(2) Contrats d'assurance (incluant les fonds distincts) nets des traités de réassurance détenus non évalués selon la MRP.</v>
      </c>
      <c r="N75" s="308" t="str">
        <f>+ERN_base!B75</f>
        <v>(2) Contrats d'assurance (incluant les fonds distincts) nets des traités de réassurance détenus non évalués selon la MRP.</v>
      </c>
    </row>
    <row r="76" spans="1:24" x14ac:dyDescent="0.3">
      <c r="B76" s="183" t="str">
        <f>+ERN_base!B76</f>
        <v>(3) Ces montants doivent être inscrits à zéro s'ils sont nuls ou ne s'appliquent pas.</v>
      </c>
      <c r="N76" s="309" t="str">
        <f>+ERN_base!B76</f>
        <v>(3) Ces montants doivent être inscrits à zéro s'ils sont nuls ou ne s'appliquent pas.</v>
      </c>
    </row>
    <row r="77" spans="1:24" x14ac:dyDescent="0.3">
      <c r="B77" s="28" t="str">
        <f>+ERN_base!B77</f>
        <v>(4) Variation de la valeur actualisée des flux de trésorerie d'exécution (une valeur positive augmente le passif).</v>
      </c>
      <c r="N77" s="308" t="str">
        <f>+ERN_base!B77</f>
        <v>(4) Variation de la valeur actualisée des flux de trésorerie d'exécution (une valeur positive augmente le passif).</v>
      </c>
    </row>
    <row r="78" spans="1:24" x14ac:dyDescent="0.3">
      <c r="B78" s="28" t="str">
        <f>+ERN_base!B78</f>
        <v>(5) Ces montants doivent être positifs pour des entrées de fonds et négatifs pour des sorties de fonds.</v>
      </c>
      <c r="N78" s="308" t="str">
        <f>+ERN_base!B78</f>
        <v>(5) Ces montants doivent être positifs pour des entrées de fonds et négatifs pour des sorties de fonds.</v>
      </c>
    </row>
    <row r="79" spans="1:24" ht="15" thickBot="1" x14ac:dyDescent="0.35">
      <c r="B79" s="28" t="str">
        <f>+ERN_base!B79</f>
        <v>(6) Ces montants doivent être négatifs.</v>
      </c>
      <c r="N79" s="308" t="str">
        <f>+ERN_base!B79</f>
        <v>(6) Ces montants doivent être négatifs.</v>
      </c>
    </row>
  </sheetData>
  <sheetProtection algorithmName="SHA-512" hashValue="cVssWzHMuuEAMgohL6oIHSPiE+kVPCYXzPLYbd/x/36Aic5vD3xPh6dn3zItTrSK2HK4o++LQoiT6b5qdr4w2g==" saltValue="0OK5sgIt90MS8pxSqh1f8g==" spinCount="100000" sheet="1" objects="1" scenarios="1" formatColumns="0" formatRows="0"/>
  <mergeCells count="20">
    <mergeCell ref="B5:B6"/>
    <mergeCell ref="N5:N6"/>
    <mergeCell ref="C55:L55"/>
    <mergeCell ref="O55:X55"/>
    <mergeCell ref="A2:A3"/>
    <mergeCell ref="C48:L48"/>
    <mergeCell ref="O48:X48"/>
    <mergeCell ref="C51:L51"/>
    <mergeCell ref="O51:X51"/>
    <mergeCell ref="H1:L1"/>
    <mergeCell ref="C41:L41"/>
    <mergeCell ref="O41:X41"/>
    <mergeCell ref="C44:L44"/>
    <mergeCell ref="O44:X44"/>
    <mergeCell ref="O5:X5"/>
    <mergeCell ref="C5:L5"/>
    <mergeCell ref="D2:L3"/>
    <mergeCell ref="P2:X3"/>
    <mergeCell ref="F4:L4"/>
    <mergeCell ref="D4:E4"/>
  </mergeCells>
  <printOptions horizontalCentered="1"/>
  <pageMargins left="0.39370078740157499" right="0.196850393700787" top="0.47244094488188998" bottom="0.43307086614173201" header="0.31496062992126" footer="0.23622047244094499"/>
  <pageSetup scale="56" orientation="portrait" r:id="rId1"/>
  <headerFooter>
    <oddFooter>&amp;LAutorité des marchés financiers&amp;CERN - Scn #3&amp;R&amp;P</oddFooter>
  </headerFooter>
  <colBreaks count="1" manualBreakCount="1">
    <brk id="13" max="7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FormUrls xmlns="http://schemas.microsoft.com/sharepoint/v3/contenttype/forms/url">
  <Edit>~list/Forms/fd_Document_Edit.aspx</Edit>
</FormUrls>
</file>

<file path=customXml/item3.xml><?xml version="1.0" encoding="utf-8"?>
<p:properties xmlns:p="http://schemas.microsoft.com/office/2006/metadata/properties" xmlns:xsi="http://www.w3.org/2001/XMLSchema-instance" xmlns:pc="http://schemas.microsoft.com/office/infopath/2007/PartnerControls">
  <documentManagement>
    <PJDDocLie xmlns="937acfcf-2433-4dc7-8dd3-98a5d50c96bf">8815</PJDDocLie>
    <_fd_parent_temp xmlns="0ab4d0b0-81c9-496c-a6f8-8a0e74a7f3b9" xsi:nil="true"/>
    <DSDemandeArchiver xmlns="937acfcf-2433-4dc7-8dd3-98a5d50c96bf">false</DSDemandeArchiver>
    <PJDDocLieBK xmlns="0ab4d0b0-81c9-496c-a6f8-8a0e74a7f3b9">11854</PJDDocLieBK>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DAE48BE66589458AB840DD0EDDDD8A" ma:contentTypeVersion="13" ma:contentTypeDescription="Crée un document." ma:contentTypeScope="" ma:versionID="fd29a142250a43905ff423435384b23e">
  <xsd:schema xmlns:xsd="http://www.w3.org/2001/XMLSchema" xmlns:xs="http://www.w3.org/2001/XMLSchema" xmlns:p="http://schemas.microsoft.com/office/2006/metadata/properties" xmlns:ns2="0ab4d0b0-81c9-496c-a6f8-8a0e74a7f3b9" xmlns:ns3="937acfcf-2433-4dc7-8dd3-98a5d50c96bf" xmlns:ns4="e5565267-56e4-4614-99d0-029fabe78f55" targetNamespace="http://schemas.microsoft.com/office/2006/metadata/properties" ma:root="true" ma:fieldsID="0bd2d7788060ea68639510e3a7098a00" ns2:_="" ns3:_="" ns4:_="">
    <xsd:import namespace="0ab4d0b0-81c9-496c-a6f8-8a0e74a7f3b9"/>
    <xsd:import namespace="937acfcf-2433-4dc7-8dd3-98a5d50c96bf"/>
    <xsd:import namespace="e5565267-56e4-4614-99d0-029fabe78f55"/>
    <xsd:element name="properties">
      <xsd:complexType>
        <xsd:sequence>
          <xsd:element name="documentManagement">
            <xsd:complexType>
              <xsd:all>
                <xsd:element ref="ns2:PJDDocLieBK" minOccurs="0"/>
                <xsd:element ref="ns2:_fd_parent_temp" minOccurs="0"/>
                <xsd:element ref="ns3:PJDDocLie" minOccurs="0"/>
                <xsd:element ref="ns3:DSDemandeArchiver"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b4d0b0-81c9-496c-a6f8-8a0e74a7f3b9" elementFormDefault="qualified">
    <xsd:import namespace="http://schemas.microsoft.com/office/2006/documentManagement/types"/>
    <xsd:import namespace="http://schemas.microsoft.com/office/infopath/2007/PartnerControls"/>
    <xsd:element name="PJDDocLieBK" ma:index="8" nillable="true" ma:displayName="PJDDocLieBK" ma:indexed="true" ma:internalName="PJDDocLieBK">
      <xsd:simpleType>
        <xsd:restriction base="dms:Text">
          <xsd:maxLength value="255"/>
        </xsd:restriction>
      </xsd:simpleType>
    </xsd:element>
    <xsd:element name="_fd_parent_temp" ma:index="9" nillable="true" ma:displayName="_fd_parent_temp" ma:hidden="true" ma:indexed="true" ma:internalName="_fd_parent_temp">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7acfcf-2433-4dc7-8dd3-98a5d50c96bf" elementFormDefault="qualified">
    <xsd:import namespace="http://schemas.microsoft.com/office/2006/documentManagement/types"/>
    <xsd:import namespace="http://schemas.microsoft.com/office/infopath/2007/PartnerControls"/>
    <xsd:element name="PJDDocLie" ma:index="10" nillable="true" ma:displayName="Pièces jointes liées" ma:indexed="true" ma:list="{c2dba245-1308-4802-bef5-c91d0b753676}" ma:internalName="PJDDocLie" ma:showField="DSNumeroID">
      <xsd:simpleType>
        <xsd:restriction base="dms:Lookup"/>
      </xsd:simpleType>
    </xsd:element>
    <xsd:element name="DSDemandeArchiver" ma:index="11" nillable="true" ma:displayName="Archiver" ma:default="0" ma:indexed="true" ma:internalName="DSDemandeArchive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5565267-56e4-4614-99d0-029fabe78f55"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8C99F-5B54-4563-AFDB-4CE696BA5392}">
  <ds:schemaRefs>
    <ds:schemaRef ds:uri="http://schemas.microsoft.com/sharepoint/v3/contenttype/forms"/>
  </ds:schemaRefs>
</ds:datastoreItem>
</file>

<file path=customXml/itemProps2.xml><?xml version="1.0" encoding="utf-8"?>
<ds:datastoreItem xmlns:ds="http://schemas.openxmlformats.org/officeDocument/2006/customXml" ds:itemID="{5E939866-3CE6-4C4E-9A58-93B7FFFDD160}">
  <ds:schemaRefs>
    <ds:schemaRef ds:uri="http://schemas.microsoft.com/sharepoint/v3/contenttype/forms/url"/>
  </ds:schemaRefs>
</ds:datastoreItem>
</file>

<file path=customXml/itemProps3.xml><?xml version="1.0" encoding="utf-8"?>
<ds:datastoreItem xmlns:ds="http://schemas.openxmlformats.org/officeDocument/2006/customXml" ds:itemID="{CF47A593-1214-4775-B109-9E4F4B9FE33A}">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937acfcf-2433-4dc7-8dd3-98a5d50c96bf"/>
    <ds:schemaRef ds:uri="0ab4d0b0-81c9-496c-a6f8-8a0e74a7f3b9"/>
    <ds:schemaRef ds:uri="http://purl.org/dc/terms/"/>
    <ds:schemaRef ds:uri="http://schemas.openxmlformats.org/package/2006/metadata/core-properties"/>
    <ds:schemaRef ds:uri="http://purl.org/dc/dcmitype/"/>
    <ds:schemaRef ds:uri="http://www.w3.org/XML/1998/namespace"/>
  </ds:schemaRefs>
</ds:datastoreItem>
</file>

<file path=customXml/itemProps4.xml><?xml version="1.0" encoding="utf-8"?>
<ds:datastoreItem xmlns:ds="http://schemas.openxmlformats.org/officeDocument/2006/customXml" ds:itemID="{72201506-A736-4A35-AC71-30D49D0F6902}"/>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24</vt:i4>
      </vt:variant>
    </vt:vector>
  </HeadingPairs>
  <TitlesOfParts>
    <vt:vector size="40" baseType="lpstr">
      <vt:lpstr>Instructions</vt:lpstr>
      <vt:lpstr>ESF_base</vt:lpstr>
      <vt:lpstr>ESF_scn1</vt:lpstr>
      <vt:lpstr>ESF_scn2</vt:lpstr>
      <vt:lpstr>ESF_scn3</vt:lpstr>
      <vt:lpstr>ERN_base</vt:lpstr>
      <vt:lpstr>ERN_scn1</vt:lpstr>
      <vt:lpstr>ERN_scn2</vt:lpstr>
      <vt:lpstr>ERN_scn3</vt:lpstr>
      <vt:lpstr>CAP_base</vt:lpstr>
      <vt:lpstr>CAP_scn1</vt:lpstr>
      <vt:lpstr>CAP_scn2</vt:lpstr>
      <vt:lpstr>CAP_scn3</vt:lpstr>
      <vt:lpstr>Scn_test</vt:lpstr>
      <vt:lpstr>Comparaison_scn</vt:lpstr>
      <vt:lpstr>Validation</vt:lpstr>
      <vt:lpstr>Form</vt:lpstr>
      <vt:lpstr>CAP_base!Impression_des_titres</vt:lpstr>
      <vt:lpstr>CAP_scn1!Impression_des_titres</vt:lpstr>
      <vt:lpstr>CAP_scn2!Impression_des_titres</vt:lpstr>
      <vt:lpstr>CAP_scn3!Impression_des_titres</vt:lpstr>
      <vt:lpstr>ERN_base!Impression_des_titres</vt:lpstr>
      <vt:lpstr>ESF_base!Impression_des_titres</vt:lpstr>
      <vt:lpstr>ESF_scn1!Impression_des_titres</vt:lpstr>
      <vt:lpstr>ESF_scn2!Impression_des_titres</vt:lpstr>
      <vt:lpstr>ESF_scn3!Impression_des_titres</vt:lpstr>
      <vt:lpstr>Lang</vt:lpstr>
      <vt:lpstr>CAP_base!Zone_d_impression</vt:lpstr>
      <vt:lpstr>CAP_scn1!Zone_d_impression</vt:lpstr>
      <vt:lpstr>CAP_scn2!Zone_d_impression</vt:lpstr>
      <vt:lpstr>CAP_scn3!Zone_d_impression</vt:lpstr>
      <vt:lpstr>ERN_base!Zone_d_impression</vt:lpstr>
      <vt:lpstr>ERN_scn1!Zone_d_impression</vt:lpstr>
      <vt:lpstr>ERN_scn2!Zone_d_impression</vt:lpstr>
      <vt:lpstr>ERN_scn3!Zone_d_impression</vt:lpstr>
      <vt:lpstr>ESF_base!Zone_d_impression</vt:lpstr>
      <vt:lpstr>ESF_scn1!Zone_d_impression</vt:lpstr>
      <vt:lpstr>ESF_scn2!Zone_d_impression</vt:lpstr>
      <vt:lpstr>ESF_scn3!Zone_d_impression</vt:lpstr>
      <vt:lpstr>Instructions!Zone_d_impression</vt:lpstr>
    </vt:vector>
  </TitlesOfParts>
  <Manager/>
  <Company>Autorité des Marchés Financiers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tableau esf</dc:title>
  <dc:subject/>
  <dc:creator>Autorité des marchés financiers</dc:creator>
  <cp:keywords>esf</cp:keywords>
  <dc:description/>
  <cp:lastModifiedBy>Robidas Marie-Pier</cp:lastModifiedBy>
  <dcterms:created xsi:type="dcterms:W3CDTF">2011-05-13T14:19:20Z</dcterms:created>
  <dcterms:modified xsi:type="dcterms:W3CDTF">2025-03-24T14:50:17Z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de du formulaire">
    <vt:lpwstr>ESFP</vt:lpwstr>
  </property>
  <property fmtid="{D5CDD505-2E9C-101B-9397-08002B2CF9AE}" pid="3" name="Version du formulaire">
    <vt:lpwstr>3.01</vt:lpwstr>
  </property>
  <property fmtid="{D5CDD505-2E9C-101B-9397-08002B2CF9AE}" pid="4" name="MSIP_Label_a1904e13-af40-4143-81c8-9390a3210047_Enabled">
    <vt:lpwstr>True</vt:lpwstr>
  </property>
  <property fmtid="{D5CDD505-2E9C-101B-9397-08002B2CF9AE}" pid="5" name="MSIP_Label_a1904e13-af40-4143-81c8-9390a3210047_SiteId">
    <vt:lpwstr>d6c8d074-3c6c-4534-b230-a8ed21f67ab3</vt:lpwstr>
  </property>
  <property fmtid="{D5CDD505-2E9C-101B-9397-08002B2CF9AE}" pid="6" name="MSIP_Label_a1904e13-af40-4143-81c8-9390a3210047_Owner">
    <vt:lpwstr>Sebastien.Ferland-Parent@lautorite.qc.ca</vt:lpwstr>
  </property>
  <property fmtid="{D5CDD505-2E9C-101B-9397-08002B2CF9AE}" pid="7" name="MSIP_Label_a1904e13-af40-4143-81c8-9390a3210047_SetDate">
    <vt:lpwstr>2020-02-12T16:07:22.0420983Z</vt:lpwstr>
  </property>
  <property fmtid="{D5CDD505-2E9C-101B-9397-08002B2CF9AE}" pid="8" name="MSIP_Label_a1904e13-af40-4143-81c8-9390a3210047_Name">
    <vt:lpwstr>AMF - Interne</vt:lpwstr>
  </property>
  <property fmtid="{D5CDD505-2E9C-101B-9397-08002B2CF9AE}" pid="9" name="MSIP_Label_a1904e13-af40-4143-81c8-9390a3210047_Application">
    <vt:lpwstr>Microsoft Azure Information Protection</vt:lpwstr>
  </property>
  <property fmtid="{D5CDD505-2E9C-101B-9397-08002B2CF9AE}" pid="10" name="MSIP_Label_a1904e13-af40-4143-81c8-9390a3210047_ActionId">
    <vt:lpwstr>288e6343-f21c-4a8c-815b-3cf63dfa93f6</vt:lpwstr>
  </property>
  <property fmtid="{D5CDD505-2E9C-101B-9397-08002B2CF9AE}" pid="11" name="MSIP_Label_a1904e13-af40-4143-81c8-9390a3210047_Extended_MSFT_Method">
    <vt:lpwstr>Automatic</vt:lpwstr>
  </property>
  <property fmtid="{D5CDD505-2E9C-101B-9397-08002B2CF9AE}" pid="12" name="Sensitivity">
    <vt:lpwstr>AMF - Interne</vt:lpwstr>
  </property>
  <property fmtid="{D5CDD505-2E9C-101B-9397-08002B2CF9AE}" pid="13" name="ContentTypeId">
    <vt:lpwstr>0x01010060DAE48BE66589458AB840DD0EDDDD8A</vt:lpwstr>
  </property>
</Properties>
</file>