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autoCompressPictures="0" defaultThemeVersion="124226"/>
  <mc:AlternateContent xmlns:mc="http://schemas.openxmlformats.org/markup-compatibility/2006">
    <mc:Choice Requires="x15">
      <x15ac:absPath xmlns:x15ac="http://schemas.microsoft.com/office/spreadsheetml/2010/11/ac" url="O:\SU_Solvabilite\D_Surveillance_Assureurs\Communication de Masse\Guides IARD\2018-12-31\EDSC\"/>
    </mc:Choice>
  </mc:AlternateContent>
  <xr:revisionPtr revIDLastSave="0" documentId="10_ncr:100000_{B41440B1-6CBE-41CD-866F-EECFF05A2853}" xr6:coauthVersionLast="31" xr6:coauthVersionMax="31" xr10:uidLastSave="{00000000-0000-0000-0000-000000000000}"/>
  <bookViews>
    <workbookView xWindow="240" yWindow="105" windowWidth="14805" windowHeight="8010" tabRatio="893" xr2:uid="{00000000-000D-0000-FFFF-FFFF00000000}"/>
  </bookViews>
  <sheets>
    <sheet name="20.10" sheetId="1" r:id="rId1"/>
    <sheet name="20.20" sheetId="2" r:id="rId2"/>
    <sheet name="20.30" sheetId="3" r:id="rId3"/>
    <sheet name="20.42" sheetId="4" r:id="rId4"/>
    <sheet name="20.45-1" sheetId="5" r:id="rId5"/>
    <sheet name="20.45-2" sheetId="9" r:id="rId6"/>
    <sheet name="20.54 col 03" sheetId="6" r:id="rId7"/>
    <sheet name="30.61" sheetId="7" r:id="rId8"/>
    <sheet name="30.62" sheetId="8" r:id="rId9"/>
    <sheet name="30.92" sheetId="10" r:id="rId10"/>
    <sheet name="30.71 col 05" sheetId="11" r:id="rId11"/>
    <sheet name="30.71 col 03 " sheetId="13" r:id="rId12"/>
    <sheet name="30.81 col 05" sheetId="12" r:id="rId13"/>
    <sheet name="30.81 col 03" sheetId="14" r:id="rId14"/>
    <sheet name="Data" sheetId="15" state="veryHidden" r:id="rId15"/>
  </sheets>
  <definedNames>
    <definedName name="_Fill" hidden="1">#REF!</definedName>
    <definedName name="_Key1" hidden="1">#REF!</definedName>
    <definedName name="_keys" hidden="1">#REF!</definedName>
    <definedName name="_Order1" hidden="1">255</definedName>
    <definedName name="_Order2" hidden="1">0</definedName>
    <definedName name="_Parse_In" hidden="1">#REF!</definedName>
    <definedName name="_Sort" hidden="1">#REF!</definedName>
    <definedName name="f" hidden="1">#REF!</definedName>
    <definedName name="fffff" hidden="1">#REF!</definedName>
    <definedName name="_xlnm.Print_Titles" localSheetId="0">'20.10'!$A:$C</definedName>
    <definedName name="_xlnm.Print_Titles" localSheetId="1">'20.20'!$A:$D</definedName>
    <definedName name="_xlnm.Print_Titles" localSheetId="2">'20.30'!$A:$E</definedName>
    <definedName name="_xlnm.Print_Titles" localSheetId="3">'20.42'!$A:$G</definedName>
    <definedName name="_xlnm.Print_Titles" localSheetId="4">'20.45-1'!$A:$D</definedName>
    <definedName name="_xlnm.Print_Titles" localSheetId="5">'20.45-2'!$A:$D</definedName>
    <definedName name="_xlnm.Print_Titles" localSheetId="6">'20.54 col 03'!$A:$D</definedName>
    <definedName name="_xlnm.Print_Titles" localSheetId="7">'30.61'!$A:$D</definedName>
    <definedName name="_xlnm.Print_Titles" localSheetId="8">'30.62'!$A:$E</definedName>
    <definedName name="_xlnm.Print_Titles" localSheetId="11">'30.71 col 03 '!$A:$F</definedName>
    <definedName name="_xlnm.Print_Titles" localSheetId="10">'30.71 col 05'!$A:$F</definedName>
    <definedName name="_xlnm.Print_Titles" localSheetId="13">'30.81 col 03'!$A:$E</definedName>
    <definedName name="_xlnm.Print_Titles" localSheetId="12">'30.81 col 05'!$A:$E</definedName>
    <definedName name="_xlnm.Print_Titles" localSheetId="9">'30.92'!$A:$D</definedName>
    <definedName name="_xlnm.Print_Area" localSheetId="0">'20.10'!$A$1:$FO$48</definedName>
    <definedName name="_xlnm.Print_Area" localSheetId="3">'20.42'!$A$1:$CM$65</definedName>
    <definedName name="_xlnm.Print_Area" localSheetId="7">'30.61'!$A$1:$CJ$42</definedName>
    <definedName name="_xlnm.Print_Area" localSheetId="8">'30.62'!$A$1:$CK$67</definedName>
    <definedName name="_xlnm.Print_Area" localSheetId="11">'30.71 col 03 '!$A$1:$CL$50</definedName>
    <definedName name="_xlnm.Print_Area" localSheetId="10">'30.71 col 05'!$A$1:$CL$50</definedName>
    <definedName name="_xlnm.Print_Area" localSheetId="13">'30.81 col 03'!$A$1:$CK$36</definedName>
    <definedName name="_xlnm.Print_Area" localSheetId="12">'30.81 col 05'!$A$1:$CK$36</definedName>
    <definedName name="_xlnm.Print_Area" localSheetId="9">'30.92'!$A$1:$CJ$29</definedName>
  </definedNames>
  <calcPr calcId="179017"/>
</workbook>
</file>

<file path=xl/calcChain.xml><?xml version="1.0" encoding="utf-8"?>
<calcChain xmlns="http://schemas.openxmlformats.org/spreadsheetml/2006/main">
  <c r="G241" i="15" l="1"/>
  <c r="G230" i="15"/>
  <c r="G219" i="15"/>
  <c r="G208" i="15"/>
  <c r="G197" i="15"/>
  <c r="G186" i="15"/>
  <c r="G175" i="15"/>
  <c r="G164" i="15"/>
  <c r="G153" i="15"/>
  <c r="G142" i="15"/>
  <c r="G131" i="15"/>
  <c r="G120" i="15"/>
  <c r="G109" i="15"/>
  <c r="F106" i="15"/>
  <c r="B106" i="15"/>
  <c r="G98" i="15"/>
  <c r="B96" i="15"/>
  <c r="F89" i="15"/>
  <c r="G88" i="15"/>
  <c r="F88" i="15"/>
  <c r="F99" i="15" s="1"/>
  <c r="G87" i="15"/>
  <c r="F84" i="15"/>
  <c r="G84" i="15" s="1"/>
  <c r="E257" i="15" s="1"/>
  <c r="G82" i="15"/>
  <c r="C257" i="15" s="1"/>
  <c r="F82" i="15"/>
  <c r="F78" i="15"/>
  <c r="G78" i="15" s="1"/>
  <c r="D256" i="15" s="1"/>
  <c r="F77" i="15"/>
  <c r="G77" i="15" s="1"/>
  <c r="C256" i="15" s="1"/>
  <c r="G74" i="15"/>
  <c r="E258" i="15" s="1"/>
  <c r="F73" i="15"/>
  <c r="F94" i="15" s="1"/>
  <c r="F72" i="15"/>
  <c r="F69" i="15"/>
  <c r="G69" i="15" s="1"/>
  <c r="E260" i="15" s="1"/>
  <c r="F68" i="15"/>
  <c r="G68" i="15" s="1"/>
  <c r="D260" i="15" s="1"/>
  <c r="G67" i="15"/>
  <c r="C260" i="15" s="1"/>
  <c r="F67" i="15"/>
  <c r="F64" i="15"/>
  <c r="G64" i="15" s="1"/>
  <c r="E259" i="15" s="1"/>
  <c r="F63" i="15"/>
  <c r="G63" i="15" s="1"/>
  <c r="D259" i="15" s="1"/>
  <c r="G62" i="15"/>
  <c r="C259" i="15" s="1"/>
  <c r="F62" i="15"/>
  <c r="F60" i="15"/>
  <c r="F80" i="15" s="1"/>
  <c r="G80" i="15" s="1"/>
  <c r="F256" i="15" s="1"/>
  <c r="G59" i="15"/>
  <c r="E261" i="15" s="1"/>
  <c r="F59" i="15"/>
  <c r="F74" i="15" s="1"/>
  <c r="F95" i="15" s="1"/>
  <c r="G95" i="15" s="1"/>
  <c r="H95" i="15" s="1"/>
  <c r="G58" i="15"/>
  <c r="D261" i="15" s="1"/>
  <c r="F58" i="15"/>
  <c r="F83" i="15" s="1"/>
  <c r="G83" i="15" s="1"/>
  <c r="D257" i="15" s="1"/>
  <c r="G57" i="15"/>
  <c r="C261" i="15" s="1"/>
  <c r="B57" i="15"/>
  <c r="C57" i="15" s="1"/>
  <c r="A35" i="15"/>
  <c r="A31" i="15"/>
  <c r="A27" i="15"/>
  <c r="A24" i="15"/>
  <c r="A21" i="15"/>
  <c r="A20" i="15"/>
  <c r="A16" i="15"/>
  <c r="A15" i="15"/>
  <c r="A10" i="15"/>
  <c r="A4" i="15"/>
  <c r="J5" i="14"/>
  <c r="K5" i="14" s="1"/>
  <c r="H5" i="14"/>
  <c r="G5" i="14" s="1"/>
  <c r="F5" i="14" s="1"/>
  <c r="CG3" i="14"/>
  <c r="CB3" i="14"/>
  <c r="BW3" i="14"/>
  <c r="BR3" i="14"/>
  <c r="BM3" i="14"/>
  <c r="BH3" i="14"/>
  <c r="BC3" i="14"/>
  <c r="AX3" i="14"/>
  <c r="AS3" i="14"/>
  <c r="AN3" i="14"/>
  <c r="AI3" i="14"/>
  <c r="AD3" i="14"/>
  <c r="Y3" i="14"/>
  <c r="T3" i="14"/>
  <c r="O3" i="14"/>
  <c r="J5" i="12"/>
  <c r="CG3" i="12"/>
  <c r="CB3" i="12"/>
  <c r="BW3" i="12"/>
  <c r="BR3" i="12"/>
  <c r="BM3" i="12"/>
  <c r="BH3" i="12"/>
  <c r="BC3" i="12"/>
  <c r="AX3" i="12"/>
  <c r="AS3" i="12"/>
  <c r="AN3" i="12"/>
  <c r="AI3" i="12"/>
  <c r="AD3" i="12"/>
  <c r="Y3" i="12"/>
  <c r="T3" i="12"/>
  <c r="O3" i="12"/>
  <c r="K5" i="13"/>
  <c r="L5" i="13" s="1"/>
  <c r="M5" i="13" s="1"/>
  <c r="R5" i="13" s="1"/>
  <c r="W5" i="13" s="1"/>
  <c r="AB5" i="13" s="1"/>
  <c r="AG5" i="13" s="1"/>
  <c r="AL5" i="13" s="1"/>
  <c r="AQ5" i="13" s="1"/>
  <c r="AV5" i="13" s="1"/>
  <c r="BA5" i="13" s="1"/>
  <c r="BF5" i="13" s="1"/>
  <c r="BK5" i="13" s="1"/>
  <c r="BP5" i="13" s="1"/>
  <c r="BU5" i="13" s="1"/>
  <c r="BZ5" i="13" s="1"/>
  <c r="CE5" i="13" s="1"/>
  <c r="CJ5" i="13" s="1"/>
  <c r="CH3" i="13"/>
  <c r="CC3" i="13"/>
  <c r="BX3" i="13"/>
  <c r="BS3" i="13"/>
  <c r="BN3" i="13"/>
  <c r="BI3" i="13"/>
  <c r="BD3" i="13"/>
  <c r="AY3" i="13"/>
  <c r="AT3" i="13"/>
  <c r="AO3" i="13"/>
  <c r="AJ3" i="13"/>
  <c r="AE3" i="13"/>
  <c r="Z3" i="13"/>
  <c r="U3" i="13"/>
  <c r="P3" i="13"/>
  <c r="K5" i="11"/>
  <c r="I5" i="11" s="1"/>
  <c r="H5" i="11" s="1"/>
  <c r="G5" i="11" s="1"/>
  <c r="CH3" i="11"/>
  <c r="CC3" i="11"/>
  <c r="BX3" i="11"/>
  <c r="BS3" i="11"/>
  <c r="BN3" i="11"/>
  <c r="BI3" i="11"/>
  <c r="BD3" i="11"/>
  <c r="AY3" i="11"/>
  <c r="AT3" i="11"/>
  <c r="AO3" i="11"/>
  <c r="AJ3" i="11"/>
  <c r="AE3" i="11"/>
  <c r="Z3" i="11"/>
  <c r="U3" i="11"/>
  <c r="P3" i="11"/>
  <c r="AM5" i="10"/>
  <c r="AR5" i="10" s="1"/>
  <c r="AW5" i="10" s="1"/>
  <c r="BB5" i="10" s="1"/>
  <c r="BG5" i="10" s="1"/>
  <c r="BL5" i="10" s="1"/>
  <c r="BQ5" i="10" s="1"/>
  <c r="BV5" i="10" s="1"/>
  <c r="CA5" i="10" s="1"/>
  <c r="CF5" i="10" s="1"/>
  <c r="AH5" i="10"/>
  <c r="AC5" i="10"/>
  <c r="O5" i="10"/>
  <c r="T5" i="10" s="1"/>
  <c r="Y5" i="10" s="1"/>
  <c r="AD5" i="10" s="1"/>
  <c r="AI5" i="10" s="1"/>
  <c r="AN5" i="10" s="1"/>
  <c r="AS5" i="10" s="1"/>
  <c r="AX5" i="10" s="1"/>
  <c r="BC5" i="10" s="1"/>
  <c r="BH5" i="10" s="1"/>
  <c r="BM5" i="10" s="1"/>
  <c r="BR5" i="10" s="1"/>
  <c r="BW5" i="10" s="1"/>
  <c r="CB5" i="10" s="1"/>
  <c r="CG5" i="10" s="1"/>
  <c r="N5" i="10"/>
  <c r="S5" i="10" s="1"/>
  <c r="X5" i="10" s="1"/>
  <c r="J5" i="10"/>
  <c r="K5" i="10" s="1"/>
  <c r="I5" i="10"/>
  <c r="H5" i="10" s="1"/>
  <c r="G5" i="10"/>
  <c r="F5" i="10" s="1"/>
  <c r="E5" i="10" s="1"/>
  <c r="CF3" i="10"/>
  <c r="CA3" i="10"/>
  <c r="BV3" i="10"/>
  <c r="BQ3" i="10"/>
  <c r="BL3" i="10"/>
  <c r="BG3" i="10"/>
  <c r="BB3" i="10"/>
  <c r="AW3" i="10"/>
  <c r="AR3" i="10"/>
  <c r="AM3" i="10"/>
  <c r="AH3" i="10"/>
  <c r="AC3" i="10"/>
  <c r="X3" i="10"/>
  <c r="S3" i="10"/>
  <c r="N3" i="10"/>
  <c r="BZ5" i="8"/>
  <c r="CE5" i="8" s="1"/>
  <c r="CJ5" i="8" s="1"/>
  <c r="R5" i="8"/>
  <c r="W5" i="8" s="1"/>
  <c r="AB5" i="8" s="1"/>
  <c r="AG5" i="8" s="1"/>
  <c r="AL5" i="8" s="1"/>
  <c r="AQ5" i="8" s="1"/>
  <c r="AV5" i="8" s="1"/>
  <c r="BA5" i="8" s="1"/>
  <c r="BF5" i="8" s="1"/>
  <c r="BK5" i="8" s="1"/>
  <c r="BP5" i="8" s="1"/>
  <c r="BU5" i="8" s="1"/>
  <c r="Q5" i="8"/>
  <c r="V5" i="8" s="1"/>
  <c r="AA5" i="8" s="1"/>
  <c r="AF5" i="8" s="1"/>
  <c r="AK5" i="8" s="1"/>
  <c r="AP5" i="8" s="1"/>
  <c r="AU5" i="8" s="1"/>
  <c r="AZ5" i="8" s="1"/>
  <c r="BE5" i="8" s="1"/>
  <c r="BJ5" i="8" s="1"/>
  <c r="BO5" i="8" s="1"/>
  <c r="BT5" i="8" s="1"/>
  <c r="BY5" i="8" s="1"/>
  <c r="CD5" i="8" s="1"/>
  <c r="CI5" i="8" s="1"/>
  <c r="N5" i="8"/>
  <c r="S5" i="8" s="1"/>
  <c r="X5" i="8" s="1"/>
  <c r="AC5" i="8" s="1"/>
  <c r="AH5" i="8" s="1"/>
  <c r="AM5" i="8" s="1"/>
  <c r="AR5" i="8" s="1"/>
  <c r="AW5" i="8" s="1"/>
  <c r="BB5" i="8" s="1"/>
  <c r="BG5" i="8" s="1"/>
  <c r="BL5" i="8" s="1"/>
  <c r="BQ5" i="8" s="1"/>
  <c r="BV5" i="8" s="1"/>
  <c r="CA5" i="8" s="1"/>
  <c r="CF5" i="8" s="1"/>
  <c r="CK5" i="8" s="1"/>
  <c r="K5" i="8"/>
  <c r="L5" i="8" s="1"/>
  <c r="M5" i="8" s="1"/>
  <c r="J5" i="8"/>
  <c r="I5" i="8"/>
  <c r="CG3" i="8"/>
  <c r="CB3" i="8"/>
  <c r="BW3" i="8"/>
  <c r="BR3" i="8"/>
  <c r="BM3" i="8"/>
  <c r="BH3" i="8"/>
  <c r="BC3" i="8"/>
  <c r="AX3" i="8"/>
  <c r="AS3" i="8"/>
  <c r="AN3" i="8"/>
  <c r="AI3" i="8"/>
  <c r="AD3" i="8"/>
  <c r="Y3" i="8"/>
  <c r="T3" i="8"/>
  <c r="O3" i="8"/>
  <c r="CG5" i="7"/>
  <c r="AA5" i="7"/>
  <c r="AF5" i="7" s="1"/>
  <c r="AK5" i="7" s="1"/>
  <c r="AP5" i="7" s="1"/>
  <c r="AU5" i="7" s="1"/>
  <c r="AZ5" i="7" s="1"/>
  <c r="BE5" i="7" s="1"/>
  <c r="BJ5" i="7" s="1"/>
  <c r="BO5" i="7" s="1"/>
  <c r="BT5" i="7" s="1"/>
  <c r="BY5" i="7" s="1"/>
  <c r="CD5" i="7" s="1"/>
  <c r="CI5" i="7" s="1"/>
  <c r="U5" i="7"/>
  <c r="Z5" i="7" s="1"/>
  <c r="AE5" i="7" s="1"/>
  <c r="AJ5" i="7" s="1"/>
  <c r="AO5" i="7" s="1"/>
  <c r="AT5" i="7" s="1"/>
  <c r="AY5" i="7" s="1"/>
  <c r="BD5" i="7" s="1"/>
  <c r="BI5" i="7" s="1"/>
  <c r="BN5" i="7" s="1"/>
  <c r="BS5" i="7" s="1"/>
  <c r="BX5" i="7" s="1"/>
  <c r="CC5" i="7" s="1"/>
  <c r="CH5" i="7" s="1"/>
  <c r="S5" i="7"/>
  <c r="X5" i="7" s="1"/>
  <c r="AC5" i="7" s="1"/>
  <c r="AH5" i="7" s="1"/>
  <c r="AM5" i="7" s="1"/>
  <c r="AR5" i="7" s="1"/>
  <c r="AW5" i="7" s="1"/>
  <c r="BB5" i="7" s="1"/>
  <c r="BG5" i="7" s="1"/>
  <c r="BL5" i="7" s="1"/>
  <c r="BQ5" i="7" s="1"/>
  <c r="BV5" i="7" s="1"/>
  <c r="CA5" i="7" s="1"/>
  <c r="CF5" i="7" s="1"/>
  <c r="P5" i="7"/>
  <c r="O5" i="7"/>
  <c r="T5" i="7" s="1"/>
  <c r="Y5" i="7" s="1"/>
  <c r="AD5" i="7" s="1"/>
  <c r="AI5" i="7" s="1"/>
  <c r="AN5" i="7" s="1"/>
  <c r="AS5" i="7" s="1"/>
  <c r="AX5" i="7" s="1"/>
  <c r="BC5" i="7" s="1"/>
  <c r="BH5" i="7" s="1"/>
  <c r="BM5" i="7" s="1"/>
  <c r="BR5" i="7" s="1"/>
  <c r="BW5" i="7" s="1"/>
  <c r="CB5" i="7" s="1"/>
  <c r="N5" i="7"/>
  <c r="L5" i="7"/>
  <c r="Q5" i="7" s="1"/>
  <c r="V5" i="7" s="1"/>
  <c r="K5" i="7"/>
  <c r="J5" i="7"/>
  <c r="I5" i="7"/>
  <c r="B151" i="15" s="1"/>
  <c r="H5" i="7"/>
  <c r="G5" i="7"/>
  <c r="F5" i="7" s="1"/>
  <c r="E5" i="7" s="1"/>
  <c r="CF3" i="7"/>
  <c r="CA3" i="7"/>
  <c r="BV3" i="7"/>
  <c r="BQ3" i="7"/>
  <c r="BL3" i="7"/>
  <c r="BG3" i="7"/>
  <c r="BB3" i="7"/>
  <c r="AW3" i="7"/>
  <c r="AR3" i="7"/>
  <c r="AM3" i="7"/>
  <c r="AH3" i="7"/>
  <c r="AC3" i="7"/>
  <c r="X3" i="7"/>
  <c r="S3" i="7"/>
  <c r="N3" i="7"/>
  <c r="S5" i="6"/>
  <c r="X5" i="6" s="1"/>
  <c r="AC5" i="6" s="1"/>
  <c r="AH5" i="6" s="1"/>
  <c r="AM5" i="6" s="1"/>
  <c r="AR5" i="6" s="1"/>
  <c r="AW5" i="6" s="1"/>
  <c r="BB5" i="6" s="1"/>
  <c r="BG5" i="6" s="1"/>
  <c r="BL5" i="6" s="1"/>
  <c r="BQ5" i="6" s="1"/>
  <c r="BV5" i="6" s="1"/>
  <c r="CA5" i="6" s="1"/>
  <c r="CF5" i="6" s="1"/>
  <c r="N5" i="6"/>
  <c r="J5" i="6"/>
  <c r="O5" i="6" s="1"/>
  <c r="T5" i="6" s="1"/>
  <c r="Y5" i="6" s="1"/>
  <c r="AD5" i="6" s="1"/>
  <c r="AI5" i="6" s="1"/>
  <c r="AN5" i="6" s="1"/>
  <c r="AS5" i="6" s="1"/>
  <c r="AX5" i="6" s="1"/>
  <c r="BC5" i="6" s="1"/>
  <c r="BH5" i="6" s="1"/>
  <c r="BM5" i="6" s="1"/>
  <c r="BR5" i="6" s="1"/>
  <c r="BW5" i="6" s="1"/>
  <c r="CB5" i="6" s="1"/>
  <c r="CG5" i="6" s="1"/>
  <c r="I5" i="6"/>
  <c r="G5" i="6" s="1"/>
  <c r="F5" i="6" s="1"/>
  <c r="E5" i="6" s="1"/>
  <c r="CF3" i="6"/>
  <c r="CA3" i="6"/>
  <c r="BV3" i="6"/>
  <c r="BQ3" i="6"/>
  <c r="BL3" i="6"/>
  <c r="BG3" i="6"/>
  <c r="BB3" i="6"/>
  <c r="AW3" i="6"/>
  <c r="AR3" i="6"/>
  <c r="AM3" i="6"/>
  <c r="AH3" i="6"/>
  <c r="AC3" i="6"/>
  <c r="X3" i="6"/>
  <c r="S3" i="6"/>
  <c r="N3" i="6"/>
  <c r="V5" i="9"/>
  <c r="AA5" i="9" s="1"/>
  <c r="AF5" i="9" s="1"/>
  <c r="AK5" i="9" s="1"/>
  <c r="AP5" i="9" s="1"/>
  <c r="AU5" i="9" s="1"/>
  <c r="AZ5" i="9" s="1"/>
  <c r="BE5" i="9" s="1"/>
  <c r="BJ5" i="9" s="1"/>
  <c r="BO5" i="9" s="1"/>
  <c r="BT5" i="9" s="1"/>
  <c r="BY5" i="9" s="1"/>
  <c r="CD5" i="9" s="1"/>
  <c r="CI5" i="9" s="1"/>
  <c r="N5" i="9"/>
  <c r="S5" i="9" s="1"/>
  <c r="X5" i="9" s="1"/>
  <c r="AC5" i="9" s="1"/>
  <c r="AH5" i="9" s="1"/>
  <c r="AM5" i="9" s="1"/>
  <c r="AR5" i="9" s="1"/>
  <c r="AW5" i="9" s="1"/>
  <c r="BB5" i="9" s="1"/>
  <c r="BG5" i="9" s="1"/>
  <c r="BL5" i="9" s="1"/>
  <c r="BQ5" i="9" s="1"/>
  <c r="BV5" i="9" s="1"/>
  <c r="CA5" i="9" s="1"/>
  <c r="CF5" i="9" s="1"/>
  <c r="K5" i="9"/>
  <c r="L5" i="9" s="1"/>
  <c r="Q5" i="9" s="1"/>
  <c r="I5" i="9"/>
  <c r="J5" i="9" s="1"/>
  <c r="O5" i="9" s="1"/>
  <c r="T5" i="9" s="1"/>
  <c r="Y5" i="9" s="1"/>
  <c r="AD5" i="9" s="1"/>
  <c r="AI5" i="9" s="1"/>
  <c r="AN5" i="9" s="1"/>
  <c r="AS5" i="9" s="1"/>
  <c r="AX5" i="9" s="1"/>
  <c r="BC5" i="9" s="1"/>
  <c r="BH5" i="9" s="1"/>
  <c r="BM5" i="9" s="1"/>
  <c r="BR5" i="9" s="1"/>
  <c r="BW5" i="9" s="1"/>
  <c r="CB5" i="9" s="1"/>
  <c r="CG5" i="9" s="1"/>
  <c r="CF3" i="9"/>
  <c r="CA3" i="9"/>
  <c r="BV3" i="9"/>
  <c r="BQ3" i="9"/>
  <c r="BL3" i="9"/>
  <c r="BG3" i="9"/>
  <c r="BB3" i="9"/>
  <c r="AW3" i="9"/>
  <c r="AR3" i="9"/>
  <c r="AM3" i="9"/>
  <c r="AH3" i="9"/>
  <c r="AC3" i="9"/>
  <c r="X3" i="9"/>
  <c r="S3" i="9"/>
  <c r="N3" i="9"/>
  <c r="AX5" i="5"/>
  <c r="BC5" i="5" s="1"/>
  <c r="BH5" i="5" s="1"/>
  <c r="BM5" i="5" s="1"/>
  <c r="BR5" i="5" s="1"/>
  <c r="BW5" i="5" s="1"/>
  <c r="CB5" i="5" s="1"/>
  <c r="CG5" i="5" s="1"/>
  <c r="O5" i="5"/>
  <c r="T5" i="5" s="1"/>
  <c r="Y5" i="5" s="1"/>
  <c r="AD5" i="5" s="1"/>
  <c r="AI5" i="5" s="1"/>
  <c r="AN5" i="5" s="1"/>
  <c r="AS5" i="5" s="1"/>
  <c r="N5" i="5"/>
  <c r="S5" i="5" s="1"/>
  <c r="X5" i="5" s="1"/>
  <c r="AC5" i="5" s="1"/>
  <c r="AH5" i="5" s="1"/>
  <c r="AM5" i="5" s="1"/>
  <c r="AR5" i="5" s="1"/>
  <c r="AW5" i="5" s="1"/>
  <c r="BB5" i="5" s="1"/>
  <c r="BG5" i="5" s="1"/>
  <c r="BL5" i="5" s="1"/>
  <c r="BQ5" i="5" s="1"/>
  <c r="BV5" i="5" s="1"/>
  <c r="CA5" i="5" s="1"/>
  <c r="CF5" i="5" s="1"/>
  <c r="K5" i="5"/>
  <c r="L5" i="5" s="1"/>
  <c r="J5" i="5"/>
  <c r="I5" i="5"/>
  <c r="H5" i="5"/>
  <c r="G5" i="5"/>
  <c r="F5" i="5"/>
  <c r="E5" i="5" s="1"/>
  <c r="CF3" i="5"/>
  <c r="CA3" i="5"/>
  <c r="BV3" i="5"/>
  <c r="BQ3" i="5"/>
  <c r="BL3" i="5"/>
  <c r="BG3" i="5"/>
  <c r="BB3" i="5"/>
  <c r="AW3" i="5"/>
  <c r="AR3" i="5"/>
  <c r="AM3" i="5"/>
  <c r="AH3" i="5"/>
  <c r="AC3" i="5"/>
  <c r="X3" i="5"/>
  <c r="S3" i="5"/>
  <c r="N3" i="5"/>
  <c r="L5" i="4"/>
  <c r="K5" i="4"/>
  <c r="CI3" i="4"/>
  <c r="CD3" i="4"/>
  <c r="BY3" i="4"/>
  <c r="BT3" i="4"/>
  <c r="BO3" i="4"/>
  <c r="BJ3" i="4"/>
  <c r="BE3" i="4"/>
  <c r="AZ3" i="4"/>
  <c r="AU3" i="4"/>
  <c r="AP3" i="4"/>
  <c r="AK3" i="4"/>
  <c r="AF3" i="4"/>
  <c r="AA3" i="4"/>
  <c r="V3" i="4"/>
  <c r="Q3" i="4"/>
  <c r="J5" i="3"/>
  <c r="CG3" i="3"/>
  <c r="CB3" i="3"/>
  <c r="BW3" i="3"/>
  <c r="BR3" i="3"/>
  <c r="BM3" i="3"/>
  <c r="BH3" i="3"/>
  <c r="BC3" i="3"/>
  <c r="AX3" i="3"/>
  <c r="AS3" i="3"/>
  <c r="AN3" i="3"/>
  <c r="AI3" i="3"/>
  <c r="AD3" i="3"/>
  <c r="Y3" i="3"/>
  <c r="T3" i="3"/>
  <c r="O3" i="3"/>
  <c r="AJ5" i="2"/>
  <c r="AO5" i="2" s="1"/>
  <c r="AT5" i="2" s="1"/>
  <c r="AY5" i="2" s="1"/>
  <c r="BD5" i="2" s="1"/>
  <c r="BI5" i="2" s="1"/>
  <c r="BN5" i="2" s="1"/>
  <c r="BS5" i="2" s="1"/>
  <c r="BX5" i="2" s="1"/>
  <c r="CC5" i="2" s="1"/>
  <c r="CH5" i="2" s="1"/>
  <c r="AE5" i="2"/>
  <c r="O5" i="2"/>
  <c r="T5" i="2" s="1"/>
  <c r="Y5" i="2" s="1"/>
  <c r="AD5" i="2" s="1"/>
  <c r="AI5" i="2" s="1"/>
  <c r="AN5" i="2" s="1"/>
  <c r="AS5" i="2" s="1"/>
  <c r="AX5" i="2" s="1"/>
  <c r="BC5" i="2" s="1"/>
  <c r="BH5" i="2" s="1"/>
  <c r="BM5" i="2" s="1"/>
  <c r="BR5" i="2" s="1"/>
  <c r="BW5" i="2" s="1"/>
  <c r="CB5" i="2" s="1"/>
  <c r="CG5" i="2" s="1"/>
  <c r="N5" i="2"/>
  <c r="S5" i="2" s="1"/>
  <c r="X5" i="2" s="1"/>
  <c r="AC5" i="2" s="1"/>
  <c r="AH5" i="2" s="1"/>
  <c r="AM5" i="2" s="1"/>
  <c r="AR5" i="2" s="1"/>
  <c r="AW5" i="2" s="1"/>
  <c r="BB5" i="2" s="1"/>
  <c r="BG5" i="2" s="1"/>
  <c r="BL5" i="2" s="1"/>
  <c r="BQ5" i="2" s="1"/>
  <c r="BV5" i="2" s="1"/>
  <c r="CA5" i="2" s="1"/>
  <c r="CF5" i="2" s="1"/>
  <c r="L5" i="2"/>
  <c r="I5" i="2"/>
  <c r="J5" i="2" s="1"/>
  <c r="K5" i="2" s="1"/>
  <c r="P5" i="2" s="1"/>
  <c r="U5" i="2" s="1"/>
  <c r="Z5" i="2" s="1"/>
  <c r="H5" i="2"/>
  <c r="G5" i="2"/>
  <c r="F5" i="2"/>
  <c r="E5" i="2" s="1"/>
  <c r="CF3" i="2"/>
  <c r="CA3" i="2"/>
  <c r="BV3" i="2"/>
  <c r="BQ3" i="2"/>
  <c r="BL3" i="2"/>
  <c r="BG3" i="2"/>
  <c r="BB3" i="2"/>
  <c r="AW3" i="2"/>
  <c r="AR3" i="2"/>
  <c r="AM3" i="2"/>
  <c r="AH3" i="2"/>
  <c r="AC3" i="2"/>
  <c r="X3" i="2"/>
  <c r="S3" i="2"/>
  <c r="N3" i="2"/>
  <c r="BJ4" i="1"/>
  <c r="BT4" i="1" s="1"/>
  <c r="CD4" i="1" s="1"/>
  <c r="CN4" i="1" s="1"/>
  <c r="CX4" i="1" s="1"/>
  <c r="DH4" i="1" s="1"/>
  <c r="DR4" i="1" s="1"/>
  <c r="EB4" i="1" s="1"/>
  <c r="EL4" i="1" s="1"/>
  <c r="EV4" i="1" s="1"/>
  <c r="FF4" i="1" s="1"/>
  <c r="AF4" i="1"/>
  <c r="AP4" i="1" s="1"/>
  <c r="AZ4" i="1" s="1"/>
  <c r="X4" i="1"/>
  <c r="AH4" i="1" s="1"/>
  <c r="AR4" i="1" s="1"/>
  <c r="BB4" i="1" s="1"/>
  <c r="BL4" i="1" s="1"/>
  <c r="BV4" i="1" s="1"/>
  <c r="CF4" i="1" s="1"/>
  <c r="CP4" i="1" s="1"/>
  <c r="CZ4" i="1" s="1"/>
  <c r="DJ4" i="1" s="1"/>
  <c r="DT4" i="1" s="1"/>
  <c r="ED4" i="1" s="1"/>
  <c r="EN4" i="1" s="1"/>
  <c r="EX4" i="1" s="1"/>
  <c r="FH4" i="1" s="1"/>
  <c r="V4" i="1"/>
  <c r="N4" i="1"/>
  <c r="P4" i="1" s="1"/>
  <c r="J4" i="1"/>
  <c r="H4" i="1"/>
  <c r="F4" i="1"/>
  <c r="D4" i="1" s="1"/>
  <c r="I5" i="13" l="1"/>
  <c r="H5" i="13" s="1"/>
  <c r="G5" i="13" s="1"/>
  <c r="J5" i="13"/>
  <c r="N5" i="13"/>
  <c r="P5" i="13"/>
  <c r="U5" i="13" s="1"/>
  <c r="Z5" i="13" s="1"/>
  <c r="AE5" i="13" s="1"/>
  <c r="AJ5" i="13" s="1"/>
  <c r="AO5" i="13" s="1"/>
  <c r="AT5" i="13" s="1"/>
  <c r="AY5" i="13" s="1"/>
  <c r="BD5" i="13" s="1"/>
  <c r="BI5" i="13" s="1"/>
  <c r="BN5" i="13" s="1"/>
  <c r="BS5" i="13" s="1"/>
  <c r="BX5" i="13" s="1"/>
  <c r="CC5" i="13" s="1"/>
  <c r="CH5" i="13" s="1"/>
  <c r="Q5" i="13"/>
  <c r="V5" i="13" s="1"/>
  <c r="AA5" i="13" s="1"/>
  <c r="AF5" i="13" s="1"/>
  <c r="AK5" i="13" s="1"/>
  <c r="AP5" i="13" s="1"/>
  <c r="AU5" i="13" s="1"/>
  <c r="AZ5" i="13" s="1"/>
  <c r="BE5" i="13" s="1"/>
  <c r="BJ5" i="13" s="1"/>
  <c r="BO5" i="13" s="1"/>
  <c r="BT5" i="13" s="1"/>
  <c r="BY5" i="13" s="1"/>
  <c r="CD5" i="13" s="1"/>
  <c r="CI5" i="13" s="1"/>
  <c r="L5" i="11"/>
  <c r="Z4" i="1"/>
  <c r="AJ4" i="1" s="1"/>
  <c r="AT4" i="1" s="1"/>
  <c r="BD4" i="1" s="1"/>
  <c r="BN4" i="1" s="1"/>
  <c r="BX4" i="1" s="1"/>
  <c r="CH4" i="1" s="1"/>
  <c r="CR4" i="1" s="1"/>
  <c r="DB4" i="1" s="1"/>
  <c r="DL4" i="1" s="1"/>
  <c r="DV4" i="1" s="1"/>
  <c r="EF4" i="1" s="1"/>
  <c r="EP4" i="1" s="1"/>
  <c r="EZ4" i="1" s="1"/>
  <c r="FJ4" i="1" s="1"/>
  <c r="R4" i="1"/>
  <c r="K5" i="3"/>
  <c r="I5" i="3"/>
  <c r="H5" i="3"/>
  <c r="G5" i="3" s="1"/>
  <c r="F5" i="3" s="1"/>
  <c r="O5" i="3"/>
  <c r="T5" i="3" s="1"/>
  <c r="Y5" i="3" s="1"/>
  <c r="AD5" i="3" s="1"/>
  <c r="AI5" i="3" s="1"/>
  <c r="AN5" i="3" s="1"/>
  <c r="AS5" i="3" s="1"/>
  <c r="AX5" i="3" s="1"/>
  <c r="BC5" i="3" s="1"/>
  <c r="BH5" i="3" s="1"/>
  <c r="BM5" i="3" s="1"/>
  <c r="BR5" i="3" s="1"/>
  <c r="BW5" i="3" s="1"/>
  <c r="CB5" i="3" s="1"/>
  <c r="CG5" i="3" s="1"/>
  <c r="J5" i="4"/>
  <c r="I5" i="4" s="1"/>
  <c r="H5" i="4" s="1"/>
  <c r="Q5" i="4"/>
  <c r="V5" i="4" s="1"/>
  <c r="AA5" i="4" s="1"/>
  <c r="AF5" i="4" s="1"/>
  <c r="AK5" i="4" s="1"/>
  <c r="AP5" i="4" s="1"/>
  <c r="AU5" i="4" s="1"/>
  <c r="AZ5" i="4" s="1"/>
  <c r="BE5" i="4" s="1"/>
  <c r="BJ5" i="4" s="1"/>
  <c r="BO5" i="4" s="1"/>
  <c r="BT5" i="4" s="1"/>
  <c r="BY5" i="4" s="1"/>
  <c r="CD5" i="4" s="1"/>
  <c r="CI5" i="4" s="1"/>
  <c r="M5" i="4"/>
  <c r="M5" i="9"/>
  <c r="R5" i="9" s="1"/>
  <c r="W5" i="9" s="1"/>
  <c r="AB5" i="9" s="1"/>
  <c r="AG5" i="9" s="1"/>
  <c r="AL5" i="9" s="1"/>
  <c r="AQ5" i="9" s="1"/>
  <c r="AV5" i="9" s="1"/>
  <c r="BA5" i="9" s="1"/>
  <c r="BF5" i="9" s="1"/>
  <c r="BK5" i="9" s="1"/>
  <c r="BP5" i="9" s="1"/>
  <c r="BU5" i="9" s="1"/>
  <c r="BZ5" i="9" s="1"/>
  <c r="CE5" i="9" s="1"/>
  <c r="CJ5" i="9" s="1"/>
  <c r="M5" i="5"/>
  <c r="R5" i="5" s="1"/>
  <c r="W5" i="5" s="1"/>
  <c r="AB5" i="5" s="1"/>
  <c r="AG5" i="5" s="1"/>
  <c r="AL5" i="5" s="1"/>
  <c r="AQ5" i="5" s="1"/>
  <c r="AV5" i="5" s="1"/>
  <c r="BA5" i="5" s="1"/>
  <c r="BF5" i="5" s="1"/>
  <c r="BK5" i="5" s="1"/>
  <c r="BP5" i="5" s="1"/>
  <c r="BU5" i="5" s="1"/>
  <c r="BZ5" i="5" s="1"/>
  <c r="CE5" i="5" s="1"/>
  <c r="CJ5" i="5" s="1"/>
  <c r="Q5" i="5"/>
  <c r="V5" i="5" s="1"/>
  <c r="AA5" i="5" s="1"/>
  <c r="AF5" i="5" s="1"/>
  <c r="AK5" i="5" s="1"/>
  <c r="AP5" i="5" s="1"/>
  <c r="AU5" i="5" s="1"/>
  <c r="AZ5" i="5" s="1"/>
  <c r="BE5" i="5" s="1"/>
  <c r="BJ5" i="5" s="1"/>
  <c r="BO5" i="5" s="1"/>
  <c r="BT5" i="5" s="1"/>
  <c r="BY5" i="5" s="1"/>
  <c r="CD5" i="5" s="1"/>
  <c r="CI5" i="5" s="1"/>
  <c r="M5" i="2"/>
  <c r="R5" i="2" s="1"/>
  <c r="W5" i="2" s="1"/>
  <c r="AB5" i="2" s="1"/>
  <c r="AG5" i="2" s="1"/>
  <c r="AL5" i="2" s="1"/>
  <c r="AQ5" i="2" s="1"/>
  <c r="AV5" i="2" s="1"/>
  <c r="BA5" i="2" s="1"/>
  <c r="BF5" i="2" s="1"/>
  <c r="BK5" i="2" s="1"/>
  <c r="BP5" i="2" s="1"/>
  <c r="BU5" i="2" s="1"/>
  <c r="BZ5" i="2" s="1"/>
  <c r="CE5" i="2" s="1"/>
  <c r="CJ5" i="2" s="1"/>
  <c r="Q5" i="2"/>
  <c r="V5" i="2" s="1"/>
  <c r="AA5" i="2" s="1"/>
  <c r="AF5" i="2" s="1"/>
  <c r="AK5" i="2" s="1"/>
  <c r="AP5" i="2" s="1"/>
  <c r="AU5" i="2" s="1"/>
  <c r="AZ5" i="2" s="1"/>
  <c r="BE5" i="2" s="1"/>
  <c r="BJ5" i="2" s="1"/>
  <c r="BO5" i="2" s="1"/>
  <c r="BT5" i="2" s="1"/>
  <c r="BY5" i="2" s="1"/>
  <c r="CD5" i="2" s="1"/>
  <c r="CI5" i="2" s="1"/>
  <c r="O5" i="13"/>
  <c r="T5" i="13" s="1"/>
  <c r="Y5" i="13" s="1"/>
  <c r="AD5" i="13" s="1"/>
  <c r="AI5" i="13" s="1"/>
  <c r="AN5" i="13" s="1"/>
  <c r="AS5" i="13" s="1"/>
  <c r="AX5" i="13" s="1"/>
  <c r="BC5" i="13" s="1"/>
  <c r="BH5" i="13" s="1"/>
  <c r="BM5" i="13" s="1"/>
  <c r="BR5" i="13" s="1"/>
  <c r="BW5" i="13" s="1"/>
  <c r="CB5" i="13" s="1"/>
  <c r="CG5" i="13" s="1"/>
  <c r="CL5" i="13" s="1"/>
  <c r="S5" i="13"/>
  <c r="X5" i="13" s="1"/>
  <c r="AC5" i="13" s="1"/>
  <c r="AH5" i="13" s="1"/>
  <c r="AM5" i="13" s="1"/>
  <c r="AR5" i="13" s="1"/>
  <c r="AW5" i="13" s="1"/>
  <c r="BB5" i="13" s="1"/>
  <c r="BG5" i="13" s="1"/>
  <c r="BL5" i="13" s="1"/>
  <c r="BQ5" i="13" s="1"/>
  <c r="BV5" i="13" s="1"/>
  <c r="CA5" i="13" s="1"/>
  <c r="CF5" i="13" s="1"/>
  <c r="CK5" i="13" s="1"/>
  <c r="P5" i="5"/>
  <c r="U5" i="5" s="1"/>
  <c r="Z5" i="5" s="1"/>
  <c r="AE5" i="5" s="1"/>
  <c r="AJ5" i="5" s="1"/>
  <c r="AO5" i="5" s="1"/>
  <c r="AT5" i="5" s="1"/>
  <c r="AY5" i="5" s="1"/>
  <c r="BD5" i="5" s="1"/>
  <c r="BI5" i="5" s="1"/>
  <c r="BN5" i="5" s="1"/>
  <c r="BS5" i="5" s="1"/>
  <c r="BX5" i="5" s="1"/>
  <c r="CC5" i="5" s="1"/>
  <c r="CH5" i="5" s="1"/>
  <c r="H5" i="12"/>
  <c r="G5" i="12" s="1"/>
  <c r="F5" i="12" s="1"/>
  <c r="I5" i="12"/>
  <c r="P5" i="14"/>
  <c r="U5" i="14" s="1"/>
  <c r="Z5" i="14" s="1"/>
  <c r="AE5" i="14" s="1"/>
  <c r="AJ5" i="14" s="1"/>
  <c r="AO5" i="14" s="1"/>
  <c r="AT5" i="14" s="1"/>
  <c r="AY5" i="14" s="1"/>
  <c r="BD5" i="14" s="1"/>
  <c r="BI5" i="14" s="1"/>
  <c r="BN5" i="14" s="1"/>
  <c r="BS5" i="14" s="1"/>
  <c r="BX5" i="14" s="1"/>
  <c r="CC5" i="14" s="1"/>
  <c r="CH5" i="14" s="1"/>
  <c r="L5" i="14"/>
  <c r="G5" i="9"/>
  <c r="F5" i="9" s="1"/>
  <c r="E5" i="9" s="1"/>
  <c r="P5" i="9"/>
  <c r="U5" i="9" s="1"/>
  <c r="Z5" i="9" s="1"/>
  <c r="AE5" i="9" s="1"/>
  <c r="AJ5" i="9" s="1"/>
  <c r="AO5" i="9" s="1"/>
  <c r="AT5" i="9" s="1"/>
  <c r="AY5" i="9" s="1"/>
  <c r="BD5" i="9" s="1"/>
  <c r="BI5" i="9" s="1"/>
  <c r="BN5" i="9" s="1"/>
  <c r="BS5" i="9" s="1"/>
  <c r="BX5" i="9" s="1"/>
  <c r="CC5" i="9" s="1"/>
  <c r="CH5" i="9" s="1"/>
  <c r="P5" i="10"/>
  <c r="U5" i="10" s="1"/>
  <c r="Z5" i="10" s="1"/>
  <c r="AE5" i="10" s="1"/>
  <c r="AJ5" i="10" s="1"/>
  <c r="AO5" i="10" s="1"/>
  <c r="AT5" i="10" s="1"/>
  <c r="AY5" i="10" s="1"/>
  <c r="BD5" i="10" s="1"/>
  <c r="BI5" i="10" s="1"/>
  <c r="BN5" i="10" s="1"/>
  <c r="BS5" i="10" s="1"/>
  <c r="BX5" i="10" s="1"/>
  <c r="CC5" i="10" s="1"/>
  <c r="CH5" i="10" s="1"/>
  <c r="L5" i="10"/>
  <c r="K5" i="12"/>
  <c r="H5" i="9"/>
  <c r="H5" i="6"/>
  <c r="O5" i="8"/>
  <c r="T5" i="8" s="1"/>
  <c r="Y5" i="8" s="1"/>
  <c r="AD5" i="8" s="1"/>
  <c r="AI5" i="8" s="1"/>
  <c r="AN5" i="8" s="1"/>
  <c r="AS5" i="8" s="1"/>
  <c r="AX5" i="8" s="1"/>
  <c r="BC5" i="8" s="1"/>
  <c r="BH5" i="8" s="1"/>
  <c r="BM5" i="8" s="1"/>
  <c r="BR5" i="8" s="1"/>
  <c r="BW5" i="8" s="1"/>
  <c r="CB5" i="8" s="1"/>
  <c r="CG5" i="8" s="1"/>
  <c r="H5" i="8"/>
  <c r="G5" i="8" s="1"/>
  <c r="F5" i="8" s="1"/>
  <c r="O5" i="12"/>
  <c r="T5" i="12" s="1"/>
  <c r="Y5" i="12" s="1"/>
  <c r="AD5" i="12" s="1"/>
  <c r="AI5" i="12" s="1"/>
  <c r="AN5" i="12" s="1"/>
  <c r="AS5" i="12" s="1"/>
  <c r="AX5" i="12" s="1"/>
  <c r="BC5" i="12" s="1"/>
  <c r="BH5" i="12" s="1"/>
  <c r="BM5" i="12" s="1"/>
  <c r="BR5" i="12" s="1"/>
  <c r="BW5" i="12" s="1"/>
  <c r="CB5" i="12" s="1"/>
  <c r="CG5" i="12" s="1"/>
  <c r="F100" i="15"/>
  <c r="G89" i="15"/>
  <c r="F85" i="15"/>
  <c r="G85" i="15" s="1"/>
  <c r="F257" i="15" s="1"/>
  <c r="G60" i="15"/>
  <c r="F261" i="15" s="1"/>
  <c r="F75" i="15"/>
  <c r="F70" i="15"/>
  <c r="G70" i="15" s="1"/>
  <c r="F260" i="15" s="1"/>
  <c r="F65" i="15"/>
  <c r="G65" i="15" s="1"/>
  <c r="F259" i="15" s="1"/>
  <c r="F91" i="15"/>
  <c r="F61" i="15"/>
  <c r="K5" i="6"/>
  <c r="M5" i="7"/>
  <c r="R5" i="7" s="1"/>
  <c r="W5" i="7" s="1"/>
  <c r="AB5" i="7" s="1"/>
  <c r="AG5" i="7" s="1"/>
  <c r="AL5" i="7" s="1"/>
  <c r="AQ5" i="7" s="1"/>
  <c r="AV5" i="7" s="1"/>
  <c r="BA5" i="7" s="1"/>
  <c r="BF5" i="7" s="1"/>
  <c r="BK5" i="7" s="1"/>
  <c r="BP5" i="7" s="1"/>
  <c r="BU5" i="7" s="1"/>
  <c r="BZ5" i="7" s="1"/>
  <c r="CE5" i="7" s="1"/>
  <c r="CJ5" i="7" s="1"/>
  <c r="P5" i="8"/>
  <c r="U5" i="8" s="1"/>
  <c r="Z5" i="8" s="1"/>
  <c r="AE5" i="8" s="1"/>
  <c r="AJ5" i="8" s="1"/>
  <c r="AO5" i="8" s="1"/>
  <c r="AT5" i="8" s="1"/>
  <c r="AY5" i="8" s="1"/>
  <c r="BD5" i="8" s="1"/>
  <c r="BI5" i="8" s="1"/>
  <c r="BN5" i="8" s="1"/>
  <c r="BS5" i="8" s="1"/>
  <c r="BX5" i="8" s="1"/>
  <c r="CC5" i="8" s="1"/>
  <c r="CH5" i="8" s="1"/>
  <c r="I5" i="14"/>
  <c r="F105" i="15"/>
  <c r="G94" i="15"/>
  <c r="H94" i="15" s="1"/>
  <c r="O5" i="14"/>
  <c r="T5" i="14" s="1"/>
  <c r="Y5" i="14" s="1"/>
  <c r="AD5" i="14" s="1"/>
  <c r="AI5" i="14" s="1"/>
  <c r="AN5" i="14" s="1"/>
  <c r="AS5" i="14" s="1"/>
  <c r="AX5" i="14" s="1"/>
  <c r="BC5" i="14" s="1"/>
  <c r="BH5" i="14" s="1"/>
  <c r="BM5" i="14" s="1"/>
  <c r="BR5" i="14" s="1"/>
  <c r="BW5" i="14" s="1"/>
  <c r="CB5" i="14" s="1"/>
  <c r="CG5" i="14" s="1"/>
  <c r="J5" i="11"/>
  <c r="P5" i="11"/>
  <c r="U5" i="11" s="1"/>
  <c r="Z5" i="11" s="1"/>
  <c r="AE5" i="11" s="1"/>
  <c r="AJ5" i="11" s="1"/>
  <c r="AO5" i="11" s="1"/>
  <c r="AT5" i="11" s="1"/>
  <c r="AY5" i="11" s="1"/>
  <c r="BD5" i="11" s="1"/>
  <c r="BI5" i="11" s="1"/>
  <c r="BN5" i="11" s="1"/>
  <c r="BS5" i="11" s="1"/>
  <c r="BX5" i="11" s="1"/>
  <c r="CC5" i="11" s="1"/>
  <c r="CH5" i="11" s="1"/>
  <c r="F93" i="15"/>
  <c r="G72" i="15"/>
  <c r="C258" i="15" s="1"/>
  <c r="B90" i="15"/>
  <c r="F117" i="15"/>
  <c r="G106" i="15"/>
  <c r="H106" i="15" s="1"/>
  <c r="B108" i="15"/>
  <c r="A22" i="15"/>
  <c r="A33" i="15"/>
  <c r="B92" i="15"/>
  <c r="B99" i="15"/>
  <c r="A6" i="15"/>
  <c r="A17" i="15"/>
  <c r="G73" i="15"/>
  <c r="D258" i="15" s="1"/>
  <c r="B101" i="15"/>
  <c r="B129" i="15"/>
  <c r="A12" i="15"/>
  <c r="A18" i="15"/>
  <c r="A23" i="15"/>
  <c r="A29" i="15"/>
  <c r="F110" i="15"/>
  <c r="G99" i="15"/>
  <c r="B251" i="15"/>
  <c r="B246" i="15"/>
  <c r="B244" i="15"/>
  <c r="B242" i="15"/>
  <c r="B240" i="15"/>
  <c r="B235" i="15"/>
  <c r="B233" i="15"/>
  <c r="B231" i="15"/>
  <c r="B229" i="15"/>
  <c r="B224" i="15"/>
  <c r="B222" i="15"/>
  <c r="B220" i="15"/>
  <c r="B218" i="15"/>
  <c r="B213" i="15"/>
  <c r="B211" i="15"/>
  <c r="B209" i="15"/>
  <c r="B207" i="15"/>
  <c r="B202" i="15"/>
  <c r="B200" i="15"/>
  <c r="B198" i="15"/>
  <c r="B196" i="15"/>
  <c r="B191" i="15"/>
  <c r="B189" i="15"/>
  <c r="B187" i="15"/>
  <c r="B185" i="15"/>
  <c r="B180" i="15"/>
  <c r="B178" i="15"/>
  <c r="B176" i="15"/>
  <c r="B174" i="15"/>
  <c r="B169" i="15"/>
  <c r="B167" i="15"/>
  <c r="B165" i="15"/>
  <c r="B163" i="15"/>
  <c r="B158" i="15"/>
  <c r="B156" i="15"/>
  <c r="B154" i="15"/>
  <c r="B152" i="15"/>
  <c r="B147" i="15"/>
  <c r="B145" i="15"/>
  <c r="B143" i="15"/>
  <c r="B141" i="15"/>
  <c r="B136" i="15"/>
  <c r="B134" i="15"/>
  <c r="B132" i="15"/>
  <c r="B130" i="15"/>
  <c r="B125" i="15"/>
  <c r="B123" i="15"/>
  <c r="B121" i="15"/>
  <c r="B119" i="15"/>
  <c r="B114" i="15"/>
  <c r="B112" i="15"/>
  <c r="B247" i="15"/>
  <c r="B237" i="15"/>
  <c r="B232" i="15"/>
  <c r="B227" i="15"/>
  <c r="B225" i="15"/>
  <c r="B215" i="15"/>
  <c r="B210" i="15"/>
  <c r="B205" i="15"/>
  <c r="B203" i="15"/>
  <c r="B193" i="15"/>
  <c r="B188" i="15"/>
  <c r="B183" i="15"/>
  <c r="B181" i="15"/>
  <c r="B171" i="15"/>
  <c r="B166" i="15"/>
  <c r="B161" i="15"/>
  <c r="B159" i="15"/>
  <c r="B149" i="15"/>
  <c r="B144" i="15"/>
  <c r="B139" i="15"/>
  <c r="B137" i="15"/>
  <c r="B127" i="15"/>
  <c r="B122" i="15"/>
  <c r="B85" i="15"/>
  <c r="C85" i="15" s="1"/>
  <c r="B83" i="15"/>
  <c r="C83" i="15" s="1"/>
  <c r="B81" i="15"/>
  <c r="C81" i="15" s="1"/>
  <c r="B79" i="15"/>
  <c r="C79" i="15" s="1"/>
  <c r="B77" i="15"/>
  <c r="C77" i="15" s="1"/>
  <c r="B75" i="15"/>
  <c r="C75" i="15" s="1"/>
  <c r="B73" i="15"/>
  <c r="C73" i="15" s="1"/>
  <c r="B71" i="15"/>
  <c r="C71" i="15" s="1"/>
  <c r="B69" i="15"/>
  <c r="C69" i="15" s="1"/>
  <c r="B67" i="15"/>
  <c r="C67" i="15" s="1"/>
  <c r="B65" i="15"/>
  <c r="C65" i="15" s="1"/>
  <c r="B63" i="15"/>
  <c r="C63" i="15" s="1"/>
  <c r="B61" i="15"/>
  <c r="C61" i="15" s="1"/>
  <c r="B59" i="15"/>
  <c r="C59" i="15" s="1"/>
  <c r="B250" i="15"/>
  <c r="B239" i="15"/>
  <c r="B217" i="15"/>
  <c r="B249" i="15"/>
  <c r="B234" i="15"/>
  <c r="B212" i="15"/>
  <c r="B190" i="15"/>
  <c r="B168" i="15"/>
  <c r="B243" i="15"/>
  <c r="B238" i="15"/>
  <c r="B236" i="15"/>
  <c r="B226" i="15"/>
  <c r="B221" i="15"/>
  <c r="B216" i="15"/>
  <c r="B214" i="15"/>
  <c r="B204" i="15"/>
  <c r="B199" i="15"/>
  <c r="B194" i="15"/>
  <c r="B192" i="15"/>
  <c r="B182" i="15"/>
  <c r="B177" i="15"/>
  <c r="B172" i="15"/>
  <c r="B170" i="15"/>
  <c r="B160" i="15"/>
  <c r="B155" i="15"/>
  <c r="B150" i="15"/>
  <c r="B148" i="15"/>
  <c r="B138" i="15"/>
  <c r="B133" i="15"/>
  <c r="B128" i="15"/>
  <c r="B126" i="15"/>
  <c r="B105" i="15"/>
  <c r="B94" i="15"/>
  <c r="B86" i="15"/>
  <c r="C86" i="15" s="1"/>
  <c r="B84" i="15"/>
  <c r="C84" i="15" s="1"/>
  <c r="B82" i="15"/>
  <c r="C82" i="15" s="1"/>
  <c r="B80" i="15"/>
  <c r="C80" i="15" s="1"/>
  <c r="B78" i="15"/>
  <c r="C78" i="15" s="1"/>
  <c r="B76" i="15"/>
  <c r="C76" i="15" s="1"/>
  <c r="B74" i="15"/>
  <c r="C74" i="15" s="1"/>
  <c r="B72" i="15"/>
  <c r="C72" i="15" s="1"/>
  <c r="B70" i="15"/>
  <c r="C70" i="15" s="1"/>
  <c r="B68" i="15"/>
  <c r="C68" i="15" s="1"/>
  <c r="B66" i="15"/>
  <c r="C66" i="15" s="1"/>
  <c r="B64" i="15"/>
  <c r="C64" i="15" s="1"/>
  <c r="B62" i="15"/>
  <c r="C62" i="15" s="1"/>
  <c r="B60" i="15"/>
  <c r="C60" i="15" s="1"/>
  <c r="B58" i="15"/>
  <c r="C58" i="15" s="1"/>
  <c r="B248" i="15"/>
  <c r="B228" i="15"/>
  <c r="B201" i="15"/>
  <c r="B91" i="15"/>
  <c r="B245" i="15"/>
  <c r="B140" i="15"/>
  <c r="B116" i="15"/>
  <c r="B113" i="15"/>
  <c r="B110" i="15"/>
  <c r="B103" i="15"/>
  <c r="B88" i="15"/>
  <c r="B162" i="15"/>
  <c r="B146" i="15"/>
  <c r="B124" i="15"/>
  <c r="B118" i="15"/>
  <c r="B100" i="15"/>
  <c r="B93" i="15"/>
  <c r="A32" i="15"/>
  <c r="A28" i="15"/>
  <c r="A11" i="15"/>
  <c r="A7" i="15"/>
  <c r="B184" i="15"/>
  <c r="B173" i="15"/>
  <c r="B107" i="15"/>
  <c r="B97" i="15"/>
  <c r="B223" i="15"/>
  <c r="B206" i="15"/>
  <c r="B195" i="15"/>
  <c r="B115" i="15"/>
  <c r="B102" i="15"/>
  <c r="B179" i="15"/>
  <c r="B157" i="15"/>
  <c r="B135" i="15"/>
  <c r="B111" i="15"/>
  <c r="B104" i="15"/>
  <c r="B89" i="15"/>
  <c r="A34" i="15"/>
  <c r="A30" i="15"/>
  <c r="A26" i="15"/>
  <c r="A13" i="15"/>
  <c r="A9" i="15"/>
  <c r="A5" i="15"/>
  <c r="A8" i="15"/>
  <c r="A19" i="15"/>
  <c r="B95" i="15"/>
  <c r="B117" i="15"/>
  <c r="F79" i="15"/>
  <c r="G79" i="15" s="1"/>
  <c r="E256" i="15" s="1"/>
  <c r="F90" i="15"/>
  <c r="Q5" i="11" l="1"/>
  <c r="V5" i="11" s="1"/>
  <c r="AA5" i="11" s="1"/>
  <c r="AF5" i="11" s="1"/>
  <c r="AK5" i="11" s="1"/>
  <c r="AP5" i="11" s="1"/>
  <c r="AU5" i="11" s="1"/>
  <c r="AZ5" i="11" s="1"/>
  <c r="BE5" i="11" s="1"/>
  <c r="BJ5" i="11" s="1"/>
  <c r="BO5" i="11" s="1"/>
  <c r="BT5" i="11" s="1"/>
  <c r="BY5" i="11" s="1"/>
  <c r="CD5" i="11" s="1"/>
  <c r="CI5" i="11" s="1"/>
  <c r="M5" i="11"/>
  <c r="G90" i="15"/>
  <c r="F101" i="15"/>
  <c r="G93" i="15"/>
  <c r="H93" i="15" s="1"/>
  <c r="I87" i="15" s="1"/>
  <c r="B40" i="15" s="1"/>
  <c r="F104" i="15"/>
  <c r="Q5" i="10"/>
  <c r="V5" i="10" s="1"/>
  <c r="AA5" i="10" s="1"/>
  <c r="AF5" i="10" s="1"/>
  <c r="AK5" i="10" s="1"/>
  <c r="AP5" i="10" s="1"/>
  <c r="AU5" i="10" s="1"/>
  <c r="AZ5" i="10" s="1"/>
  <c r="BE5" i="10" s="1"/>
  <c r="BJ5" i="10" s="1"/>
  <c r="BO5" i="10" s="1"/>
  <c r="BT5" i="10" s="1"/>
  <c r="BY5" i="10" s="1"/>
  <c r="CD5" i="10" s="1"/>
  <c r="CI5" i="10" s="1"/>
  <c r="M5" i="10"/>
  <c r="R5" i="10" s="1"/>
  <c r="W5" i="10" s="1"/>
  <c r="AB5" i="10" s="1"/>
  <c r="AG5" i="10" s="1"/>
  <c r="AL5" i="10" s="1"/>
  <c r="AQ5" i="10" s="1"/>
  <c r="AV5" i="10" s="1"/>
  <c r="BA5" i="10" s="1"/>
  <c r="BF5" i="10" s="1"/>
  <c r="BK5" i="10" s="1"/>
  <c r="BP5" i="10" s="1"/>
  <c r="BU5" i="10" s="1"/>
  <c r="BZ5" i="10" s="1"/>
  <c r="CE5" i="10" s="1"/>
  <c r="CJ5" i="10" s="1"/>
  <c r="P5" i="3"/>
  <c r="U5" i="3" s="1"/>
  <c r="Z5" i="3" s="1"/>
  <c r="AE5" i="3" s="1"/>
  <c r="AJ5" i="3" s="1"/>
  <c r="AO5" i="3" s="1"/>
  <c r="AT5" i="3" s="1"/>
  <c r="AY5" i="3" s="1"/>
  <c r="BD5" i="3" s="1"/>
  <c r="BI5" i="3" s="1"/>
  <c r="BN5" i="3" s="1"/>
  <c r="BS5" i="3" s="1"/>
  <c r="BX5" i="3" s="1"/>
  <c r="CC5" i="3" s="1"/>
  <c r="CH5" i="3" s="1"/>
  <c r="L5" i="3"/>
  <c r="F96" i="15"/>
  <c r="G75" i="15"/>
  <c r="F258" i="15" s="1"/>
  <c r="R5" i="4"/>
  <c r="W5" i="4" s="1"/>
  <c r="AB5" i="4" s="1"/>
  <c r="AG5" i="4" s="1"/>
  <c r="AL5" i="4" s="1"/>
  <c r="AQ5" i="4" s="1"/>
  <c r="AV5" i="4" s="1"/>
  <c r="BA5" i="4" s="1"/>
  <c r="BF5" i="4" s="1"/>
  <c r="BK5" i="4" s="1"/>
  <c r="BP5" i="4" s="1"/>
  <c r="BU5" i="4" s="1"/>
  <c r="BZ5" i="4" s="1"/>
  <c r="CE5" i="4" s="1"/>
  <c r="CJ5" i="4" s="1"/>
  <c r="N5" i="4"/>
  <c r="P5" i="6"/>
  <c r="U5" i="6" s="1"/>
  <c r="Z5" i="6" s="1"/>
  <c r="AE5" i="6" s="1"/>
  <c r="AJ5" i="6" s="1"/>
  <c r="AO5" i="6" s="1"/>
  <c r="AT5" i="6" s="1"/>
  <c r="AY5" i="6" s="1"/>
  <c r="BD5" i="6" s="1"/>
  <c r="BI5" i="6" s="1"/>
  <c r="BN5" i="6" s="1"/>
  <c r="BS5" i="6" s="1"/>
  <c r="BX5" i="6" s="1"/>
  <c r="CC5" i="6" s="1"/>
  <c r="CH5" i="6" s="1"/>
  <c r="L5" i="6"/>
  <c r="M5" i="14"/>
  <c r="Q5" i="14"/>
  <c r="V5" i="14" s="1"/>
  <c r="AA5" i="14" s="1"/>
  <c r="AF5" i="14" s="1"/>
  <c r="AK5" i="14" s="1"/>
  <c r="AP5" i="14" s="1"/>
  <c r="AU5" i="14" s="1"/>
  <c r="AZ5" i="14" s="1"/>
  <c r="BE5" i="14" s="1"/>
  <c r="BJ5" i="14" s="1"/>
  <c r="BO5" i="14" s="1"/>
  <c r="BT5" i="14" s="1"/>
  <c r="BY5" i="14" s="1"/>
  <c r="CD5" i="14" s="1"/>
  <c r="CI5" i="14" s="1"/>
  <c r="F128" i="15"/>
  <c r="G117" i="15"/>
  <c r="H117" i="15" s="1"/>
  <c r="F116" i="15"/>
  <c r="G105" i="15"/>
  <c r="H105" i="15" s="1"/>
  <c r="F66" i="15"/>
  <c r="G66" i="15" s="1"/>
  <c r="G259" i="15" s="1"/>
  <c r="F71" i="15"/>
  <c r="G71" i="15" s="1"/>
  <c r="G260" i="15" s="1"/>
  <c r="F92" i="15"/>
  <c r="F86" i="15"/>
  <c r="G86" i="15" s="1"/>
  <c r="G257" i="15" s="1"/>
  <c r="G61" i="15"/>
  <c r="G261" i="15" s="1"/>
  <c r="F81" i="15"/>
  <c r="G81" i="15" s="1"/>
  <c r="G256" i="15" s="1"/>
  <c r="F76" i="15"/>
  <c r="F102" i="15"/>
  <c r="G91" i="15"/>
  <c r="T4" i="1"/>
  <c r="AD4" i="1" s="1"/>
  <c r="AN4" i="1" s="1"/>
  <c r="AX4" i="1" s="1"/>
  <c r="BH4" i="1" s="1"/>
  <c r="BR4" i="1" s="1"/>
  <c r="CB4" i="1" s="1"/>
  <c r="CL4" i="1" s="1"/>
  <c r="CV4" i="1" s="1"/>
  <c r="DF4" i="1" s="1"/>
  <c r="DP4" i="1" s="1"/>
  <c r="DZ4" i="1" s="1"/>
  <c r="EJ4" i="1" s="1"/>
  <c r="ET4" i="1" s="1"/>
  <c r="FD4" i="1" s="1"/>
  <c r="FN4" i="1" s="1"/>
  <c r="AB4" i="1"/>
  <c r="AL4" i="1" s="1"/>
  <c r="AV4" i="1" s="1"/>
  <c r="BF4" i="1" s="1"/>
  <c r="BP4" i="1" s="1"/>
  <c r="BZ4" i="1" s="1"/>
  <c r="CJ4" i="1" s="1"/>
  <c r="CT4" i="1" s="1"/>
  <c r="DD4" i="1" s="1"/>
  <c r="DN4" i="1" s="1"/>
  <c r="DX4" i="1" s="1"/>
  <c r="EH4" i="1" s="1"/>
  <c r="ER4" i="1" s="1"/>
  <c r="FB4" i="1" s="1"/>
  <c r="FL4" i="1" s="1"/>
  <c r="F121" i="15"/>
  <c r="G110" i="15"/>
  <c r="G100" i="15"/>
  <c r="F111" i="15"/>
  <c r="P5" i="12"/>
  <c r="U5" i="12" s="1"/>
  <c r="Z5" i="12" s="1"/>
  <c r="AE5" i="12" s="1"/>
  <c r="AJ5" i="12" s="1"/>
  <c r="AO5" i="12" s="1"/>
  <c r="AT5" i="12" s="1"/>
  <c r="AY5" i="12" s="1"/>
  <c r="BD5" i="12" s="1"/>
  <c r="BI5" i="12" s="1"/>
  <c r="BN5" i="12" s="1"/>
  <c r="BS5" i="12" s="1"/>
  <c r="BX5" i="12" s="1"/>
  <c r="CC5" i="12" s="1"/>
  <c r="CH5" i="12" s="1"/>
  <c r="L5" i="12"/>
  <c r="R5" i="11" l="1"/>
  <c r="W5" i="11" s="1"/>
  <c r="AB5" i="11" s="1"/>
  <c r="AG5" i="11" s="1"/>
  <c r="AL5" i="11" s="1"/>
  <c r="AQ5" i="11" s="1"/>
  <c r="AV5" i="11" s="1"/>
  <c r="BA5" i="11" s="1"/>
  <c r="BF5" i="11" s="1"/>
  <c r="BK5" i="11" s="1"/>
  <c r="BP5" i="11" s="1"/>
  <c r="BU5" i="11" s="1"/>
  <c r="BZ5" i="11" s="1"/>
  <c r="CE5" i="11" s="1"/>
  <c r="CJ5" i="11" s="1"/>
  <c r="N5" i="11"/>
  <c r="G111" i="15"/>
  <c r="F122" i="15"/>
  <c r="F113" i="15"/>
  <c r="G102" i="15"/>
  <c r="Q5" i="6"/>
  <c r="V5" i="6" s="1"/>
  <c r="AA5" i="6" s="1"/>
  <c r="AF5" i="6" s="1"/>
  <c r="AK5" i="6" s="1"/>
  <c r="AP5" i="6" s="1"/>
  <c r="AU5" i="6" s="1"/>
  <c r="AZ5" i="6" s="1"/>
  <c r="BE5" i="6" s="1"/>
  <c r="BJ5" i="6" s="1"/>
  <c r="BO5" i="6" s="1"/>
  <c r="BT5" i="6" s="1"/>
  <c r="BY5" i="6" s="1"/>
  <c r="CD5" i="6" s="1"/>
  <c r="CI5" i="6" s="1"/>
  <c r="M5" i="6"/>
  <c r="R5" i="6" s="1"/>
  <c r="W5" i="6" s="1"/>
  <c r="AB5" i="6" s="1"/>
  <c r="AG5" i="6" s="1"/>
  <c r="AL5" i="6" s="1"/>
  <c r="AQ5" i="6" s="1"/>
  <c r="AV5" i="6" s="1"/>
  <c r="BA5" i="6" s="1"/>
  <c r="BF5" i="6" s="1"/>
  <c r="BK5" i="6" s="1"/>
  <c r="BP5" i="6" s="1"/>
  <c r="BU5" i="6" s="1"/>
  <c r="BZ5" i="6" s="1"/>
  <c r="CE5" i="6" s="1"/>
  <c r="CJ5" i="6" s="1"/>
  <c r="F107" i="15"/>
  <c r="G96" i="15"/>
  <c r="H96" i="15" s="1"/>
  <c r="F112" i="15"/>
  <c r="G101" i="15"/>
  <c r="Q5" i="12"/>
  <c r="V5" i="12" s="1"/>
  <c r="AA5" i="12" s="1"/>
  <c r="AF5" i="12" s="1"/>
  <c r="AK5" i="12" s="1"/>
  <c r="AP5" i="12" s="1"/>
  <c r="AU5" i="12" s="1"/>
  <c r="AZ5" i="12" s="1"/>
  <c r="BE5" i="12" s="1"/>
  <c r="BJ5" i="12" s="1"/>
  <c r="BO5" i="12" s="1"/>
  <c r="BT5" i="12" s="1"/>
  <c r="BY5" i="12" s="1"/>
  <c r="CD5" i="12" s="1"/>
  <c r="CI5" i="12" s="1"/>
  <c r="M5" i="12"/>
  <c r="N5" i="14"/>
  <c r="S5" i="14" s="1"/>
  <c r="X5" i="14" s="1"/>
  <c r="AC5" i="14" s="1"/>
  <c r="AH5" i="14" s="1"/>
  <c r="AM5" i="14" s="1"/>
  <c r="AR5" i="14" s="1"/>
  <c r="AW5" i="14" s="1"/>
  <c r="BB5" i="14" s="1"/>
  <c r="BG5" i="14" s="1"/>
  <c r="BL5" i="14" s="1"/>
  <c r="BQ5" i="14" s="1"/>
  <c r="BV5" i="14" s="1"/>
  <c r="CA5" i="14" s="1"/>
  <c r="CF5" i="14" s="1"/>
  <c r="CK5" i="14" s="1"/>
  <c r="R5" i="14"/>
  <c r="W5" i="14" s="1"/>
  <c r="AB5" i="14" s="1"/>
  <c r="AG5" i="14" s="1"/>
  <c r="AL5" i="14" s="1"/>
  <c r="AQ5" i="14" s="1"/>
  <c r="AV5" i="14" s="1"/>
  <c r="BA5" i="14" s="1"/>
  <c r="BF5" i="14" s="1"/>
  <c r="BK5" i="14" s="1"/>
  <c r="BP5" i="14" s="1"/>
  <c r="BU5" i="14" s="1"/>
  <c r="BZ5" i="14" s="1"/>
  <c r="CE5" i="14" s="1"/>
  <c r="CJ5" i="14" s="1"/>
  <c r="F139" i="15"/>
  <c r="G128" i="15"/>
  <c r="H128" i="15" s="1"/>
  <c r="F132" i="15"/>
  <c r="G121" i="15"/>
  <c r="F103" i="15"/>
  <c r="G92" i="15"/>
  <c r="F97" i="15"/>
  <c r="G76" i="15"/>
  <c r="G258" i="15" s="1"/>
  <c r="G116" i="15"/>
  <c r="H116" i="15" s="1"/>
  <c r="F127" i="15"/>
  <c r="O5" i="4"/>
  <c r="S5" i="4"/>
  <c r="X5" i="4" s="1"/>
  <c r="AC5" i="4" s="1"/>
  <c r="AH5" i="4" s="1"/>
  <c r="AM5" i="4" s="1"/>
  <c r="AR5" i="4" s="1"/>
  <c r="AW5" i="4" s="1"/>
  <c r="BB5" i="4" s="1"/>
  <c r="BG5" i="4" s="1"/>
  <c r="BL5" i="4" s="1"/>
  <c r="BQ5" i="4" s="1"/>
  <c r="BV5" i="4" s="1"/>
  <c r="CA5" i="4" s="1"/>
  <c r="CF5" i="4" s="1"/>
  <c r="CK5" i="4" s="1"/>
  <c r="Q5" i="3"/>
  <c r="V5" i="3" s="1"/>
  <c r="AA5" i="3" s="1"/>
  <c r="AF5" i="3" s="1"/>
  <c r="AK5" i="3" s="1"/>
  <c r="AP5" i="3" s="1"/>
  <c r="AU5" i="3" s="1"/>
  <c r="AZ5" i="3" s="1"/>
  <c r="BE5" i="3" s="1"/>
  <c r="BJ5" i="3" s="1"/>
  <c r="BO5" i="3" s="1"/>
  <c r="BT5" i="3" s="1"/>
  <c r="BY5" i="3" s="1"/>
  <c r="CD5" i="3" s="1"/>
  <c r="CI5" i="3" s="1"/>
  <c r="M5" i="3"/>
  <c r="F115" i="15"/>
  <c r="G104" i="15"/>
  <c r="H104" i="15" s="1"/>
  <c r="I98" i="15" s="1"/>
  <c r="B41" i="15" s="1"/>
  <c r="O5" i="11" l="1"/>
  <c r="T5" i="11" s="1"/>
  <c r="Y5" i="11" s="1"/>
  <c r="AD5" i="11" s="1"/>
  <c r="AI5" i="11" s="1"/>
  <c r="AN5" i="11" s="1"/>
  <c r="AS5" i="11" s="1"/>
  <c r="AX5" i="11" s="1"/>
  <c r="BC5" i="11" s="1"/>
  <c r="BH5" i="11" s="1"/>
  <c r="BM5" i="11" s="1"/>
  <c r="BR5" i="11" s="1"/>
  <c r="BW5" i="11" s="1"/>
  <c r="CB5" i="11" s="1"/>
  <c r="CG5" i="11" s="1"/>
  <c r="CL5" i="11" s="1"/>
  <c r="S5" i="11"/>
  <c r="X5" i="11" s="1"/>
  <c r="AC5" i="11" s="1"/>
  <c r="AH5" i="11" s="1"/>
  <c r="AM5" i="11" s="1"/>
  <c r="AR5" i="11" s="1"/>
  <c r="AW5" i="11" s="1"/>
  <c r="BB5" i="11" s="1"/>
  <c r="BG5" i="11" s="1"/>
  <c r="BL5" i="11" s="1"/>
  <c r="BQ5" i="11" s="1"/>
  <c r="BV5" i="11" s="1"/>
  <c r="CA5" i="11" s="1"/>
  <c r="CF5" i="11" s="1"/>
  <c r="CK5" i="11" s="1"/>
  <c r="F150" i="15"/>
  <c r="G139" i="15"/>
  <c r="H139" i="15" s="1"/>
  <c r="F118" i="15"/>
  <c r="G107" i="15"/>
  <c r="H107" i="15" s="1"/>
  <c r="G127" i="15"/>
  <c r="H127" i="15" s="1"/>
  <c r="F138" i="15"/>
  <c r="F114" i="15"/>
  <c r="G103" i="15"/>
  <c r="F124" i="15"/>
  <c r="G113" i="15"/>
  <c r="G115" i="15"/>
  <c r="H115" i="15" s="1"/>
  <c r="I109" i="15" s="1"/>
  <c r="B42" i="15" s="1"/>
  <c r="F126" i="15"/>
  <c r="G97" i="15"/>
  <c r="H97" i="15" s="1"/>
  <c r="F108" i="15"/>
  <c r="N5" i="3"/>
  <c r="S5" i="3" s="1"/>
  <c r="X5" i="3" s="1"/>
  <c r="AC5" i="3" s="1"/>
  <c r="AH5" i="3" s="1"/>
  <c r="AM5" i="3" s="1"/>
  <c r="AR5" i="3" s="1"/>
  <c r="AW5" i="3" s="1"/>
  <c r="BB5" i="3" s="1"/>
  <c r="BG5" i="3" s="1"/>
  <c r="BL5" i="3" s="1"/>
  <c r="BQ5" i="3" s="1"/>
  <c r="BV5" i="3" s="1"/>
  <c r="CA5" i="3" s="1"/>
  <c r="CF5" i="3" s="1"/>
  <c r="CK5" i="3" s="1"/>
  <c r="R5" i="3"/>
  <c r="W5" i="3" s="1"/>
  <c r="AB5" i="3" s="1"/>
  <c r="AG5" i="3" s="1"/>
  <c r="AL5" i="3" s="1"/>
  <c r="AQ5" i="3" s="1"/>
  <c r="AV5" i="3" s="1"/>
  <c r="BA5" i="3" s="1"/>
  <c r="BF5" i="3" s="1"/>
  <c r="BK5" i="3" s="1"/>
  <c r="BP5" i="3" s="1"/>
  <c r="BU5" i="3" s="1"/>
  <c r="BZ5" i="3" s="1"/>
  <c r="CE5" i="3" s="1"/>
  <c r="CJ5" i="3" s="1"/>
  <c r="F133" i="15"/>
  <c r="G122" i="15"/>
  <c r="N5" i="12"/>
  <c r="S5" i="12" s="1"/>
  <c r="X5" i="12" s="1"/>
  <c r="AC5" i="12" s="1"/>
  <c r="AH5" i="12" s="1"/>
  <c r="AM5" i="12" s="1"/>
  <c r="AR5" i="12" s="1"/>
  <c r="AW5" i="12" s="1"/>
  <c r="BB5" i="12" s="1"/>
  <c r="BG5" i="12" s="1"/>
  <c r="BL5" i="12" s="1"/>
  <c r="BQ5" i="12" s="1"/>
  <c r="BV5" i="12" s="1"/>
  <c r="CA5" i="12" s="1"/>
  <c r="CF5" i="12" s="1"/>
  <c r="CK5" i="12" s="1"/>
  <c r="R5" i="12"/>
  <c r="W5" i="12" s="1"/>
  <c r="AB5" i="12" s="1"/>
  <c r="AG5" i="12" s="1"/>
  <c r="AL5" i="12" s="1"/>
  <c r="AQ5" i="12" s="1"/>
  <c r="AV5" i="12" s="1"/>
  <c r="BA5" i="12" s="1"/>
  <c r="BF5" i="12" s="1"/>
  <c r="BK5" i="12" s="1"/>
  <c r="BP5" i="12" s="1"/>
  <c r="BU5" i="12" s="1"/>
  <c r="BZ5" i="12" s="1"/>
  <c r="CE5" i="12" s="1"/>
  <c r="CJ5" i="12" s="1"/>
  <c r="P5" i="4"/>
  <c r="U5" i="4" s="1"/>
  <c r="Z5" i="4" s="1"/>
  <c r="AE5" i="4" s="1"/>
  <c r="AJ5" i="4" s="1"/>
  <c r="AO5" i="4" s="1"/>
  <c r="AT5" i="4" s="1"/>
  <c r="AY5" i="4" s="1"/>
  <c r="BD5" i="4" s="1"/>
  <c r="BI5" i="4" s="1"/>
  <c r="BN5" i="4" s="1"/>
  <c r="BS5" i="4" s="1"/>
  <c r="BX5" i="4" s="1"/>
  <c r="CC5" i="4" s="1"/>
  <c r="CH5" i="4" s="1"/>
  <c r="CM5" i="4" s="1"/>
  <c r="T5" i="4"/>
  <c r="Y5" i="4" s="1"/>
  <c r="AD5" i="4" s="1"/>
  <c r="AI5" i="4" s="1"/>
  <c r="AN5" i="4" s="1"/>
  <c r="AS5" i="4" s="1"/>
  <c r="AX5" i="4" s="1"/>
  <c r="BC5" i="4" s="1"/>
  <c r="BH5" i="4" s="1"/>
  <c r="BM5" i="4" s="1"/>
  <c r="BR5" i="4" s="1"/>
  <c r="BW5" i="4" s="1"/>
  <c r="CB5" i="4" s="1"/>
  <c r="CG5" i="4" s="1"/>
  <c r="CL5" i="4" s="1"/>
  <c r="F143" i="15"/>
  <c r="G132" i="15"/>
  <c r="F123" i="15"/>
  <c r="G112" i="15"/>
  <c r="F149" i="15" l="1"/>
  <c r="G138" i="15"/>
  <c r="H138" i="15" s="1"/>
  <c r="F154" i="15"/>
  <c r="G143" i="15"/>
  <c r="F119" i="15"/>
  <c r="G108" i="15"/>
  <c r="H108" i="15" s="1"/>
  <c r="F125" i="15"/>
  <c r="G114" i="15"/>
  <c r="F137" i="15"/>
  <c r="G126" i="15"/>
  <c r="H126" i="15" s="1"/>
  <c r="I120" i="15" s="1"/>
  <c r="B43" i="15" s="1"/>
  <c r="G118" i="15"/>
  <c r="H118" i="15" s="1"/>
  <c r="F129" i="15"/>
  <c r="F134" i="15"/>
  <c r="G123" i="15"/>
  <c r="G133" i="15"/>
  <c r="F144" i="15"/>
  <c r="F135" i="15"/>
  <c r="G124" i="15"/>
  <c r="F161" i="15"/>
  <c r="G150" i="15"/>
  <c r="H150" i="15" s="1"/>
  <c r="F172" i="15" l="1"/>
  <c r="G161" i="15"/>
  <c r="H161" i="15" s="1"/>
  <c r="F130" i="15"/>
  <c r="G119" i="15"/>
  <c r="H119" i="15" s="1"/>
  <c r="F145" i="15"/>
  <c r="G134" i="15"/>
  <c r="F136" i="15"/>
  <c r="G125" i="15"/>
  <c r="F140" i="15"/>
  <c r="G129" i="15"/>
  <c r="H129" i="15" s="1"/>
  <c r="F146" i="15"/>
  <c r="G135" i="15"/>
  <c r="F155" i="15"/>
  <c r="G144" i="15"/>
  <c r="F165" i="15"/>
  <c r="G154" i="15"/>
  <c r="G137" i="15"/>
  <c r="H137" i="15" s="1"/>
  <c r="I131" i="15" s="1"/>
  <c r="B44" i="15" s="1"/>
  <c r="F148" i="15"/>
  <c r="G149" i="15"/>
  <c r="H149" i="15" s="1"/>
  <c r="F160" i="15"/>
  <c r="G160" i="15" l="1"/>
  <c r="H160" i="15" s="1"/>
  <c r="F171" i="15"/>
  <c r="F166" i="15"/>
  <c r="G155" i="15"/>
  <c r="F141" i="15"/>
  <c r="G130" i="15"/>
  <c r="H130" i="15" s="1"/>
  <c r="F156" i="15"/>
  <c r="G145" i="15"/>
  <c r="F159" i="15"/>
  <c r="G148" i="15"/>
  <c r="H148" i="15" s="1"/>
  <c r="I142" i="15" s="1"/>
  <c r="B45" i="15" s="1"/>
  <c r="G140" i="15"/>
  <c r="H140" i="15" s="1"/>
  <c r="F151" i="15"/>
  <c r="F176" i="15"/>
  <c r="G165" i="15"/>
  <c r="F183" i="15"/>
  <c r="G172" i="15"/>
  <c r="H172" i="15" s="1"/>
  <c r="F157" i="15"/>
  <c r="G146" i="15"/>
  <c r="F147" i="15"/>
  <c r="G136" i="15"/>
  <c r="F168" i="15" l="1"/>
  <c r="G157" i="15"/>
  <c r="F177" i="15"/>
  <c r="G166" i="15"/>
  <c r="F170" i="15"/>
  <c r="G159" i="15"/>
  <c r="H159" i="15" s="1"/>
  <c r="I153" i="15" s="1"/>
  <c r="B46" i="15" s="1"/>
  <c r="F182" i="15"/>
  <c r="G171" i="15"/>
  <c r="H171" i="15" s="1"/>
  <c r="F187" i="15"/>
  <c r="G176" i="15"/>
  <c r="F152" i="15"/>
  <c r="G141" i="15"/>
  <c r="H141" i="15" s="1"/>
  <c r="F158" i="15"/>
  <c r="G147" i="15"/>
  <c r="F162" i="15"/>
  <c r="G151" i="15"/>
  <c r="H151" i="15" s="1"/>
  <c r="F194" i="15"/>
  <c r="G183" i="15"/>
  <c r="H183" i="15" s="1"/>
  <c r="F167" i="15"/>
  <c r="G156" i="15"/>
  <c r="F169" i="15" l="1"/>
  <c r="G158" i="15"/>
  <c r="G170" i="15"/>
  <c r="H170" i="15" s="1"/>
  <c r="I164" i="15" s="1"/>
  <c r="B47" i="15" s="1"/>
  <c r="F181" i="15"/>
  <c r="G177" i="15"/>
  <c r="F188" i="15"/>
  <c r="F205" i="15"/>
  <c r="G194" i="15"/>
  <c r="H194" i="15" s="1"/>
  <c r="F198" i="15"/>
  <c r="G187" i="15"/>
  <c r="F178" i="15"/>
  <c r="G167" i="15"/>
  <c r="F163" i="15"/>
  <c r="G152" i="15"/>
  <c r="H152" i="15" s="1"/>
  <c r="G162" i="15"/>
  <c r="H162" i="15" s="1"/>
  <c r="F173" i="15"/>
  <c r="G182" i="15"/>
  <c r="H182" i="15" s="1"/>
  <c r="F193" i="15"/>
  <c r="F179" i="15"/>
  <c r="G168" i="15"/>
  <c r="F216" i="15" l="1"/>
  <c r="G205" i="15"/>
  <c r="H205" i="15" s="1"/>
  <c r="F174" i="15"/>
  <c r="G163" i="15"/>
  <c r="H163" i="15" s="1"/>
  <c r="F199" i="15"/>
  <c r="G188" i="15"/>
  <c r="F190" i="15"/>
  <c r="G179" i="15"/>
  <c r="F189" i="15"/>
  <c r="G178" i="15"/>
  <c r="F192" i="15"/>
  <c r="G181" i="15"/>
  <c r="H181" i="15" s="1"/>
  <c r="I175" i="15" s="1"/>
  <c r="B48" i="15" s="1"/>
  <c r="G193" i="15"/>
  <c r="H193" i="15" s="1"/>
  <c r="F204" i="15"/>
  <c r="G173" i="15"/>
  <c r="H173" i="15" s="1"/>
  <c r="F184" i="15"/>
  <c r="F209" i="15"/>
  <c r="G198" i="15"/>
  <c r="F180" i="15"/>
  <c r="G169" i="15"/>
  <c r="G204" i="15" l="1"/>
  <c r="H204" i="15" s="1"/>
  <c r="F215" i="15"/>
  <c r="G199" i="15"/>
  <c r="F210" i="15"/>
  <c r="F191" i="15"/>
  <c r="G180" i="15"/>
  <c r="G192" i="15"/>
  <c r="H192" i="15" s="1"/>
  <c r="I186" i="15" s="1"/>
  <c r="B49" i="15" s="1"/>
  <c r="F203" i="15"/>
  <c r="F185" i="15"/>
  <c r="G174" i="15"/>
  <c r="H174" i="15" s="1"/>
  <c r="F220" i="15"/>
  <c r="G209" i="15"/>
  <c r="G184" i="15"/>
  <c r="H184" i="15" s="1"/>
  <c r="F195" i="15"/>
  <c r="F200" i="15"/>
  <c r="G189" i="15"/>
  <c r="F227" i="15"/>
  <c r="G216" i="15"/>
  <c r="H216" i="15" s="1"/>
  <c r="F201" i="15"/>
  <c r="G190" i="15"/>
  <c r="G195" i="15" l="1"/>
  <c r="H195" i="15" s="1"/>
  <c r="F206" i="15"/>
  <c r="F221" i="15"/>
  <c r="G210" i="15"/>
  <c r="F231" i="15"/>
  <c r="G220" i="15"/>
  <c r="F226" i="15"/>
  <c r="G215" i="15"/>
  <c r="H215" i="15" s="1"/>
  <c r="F238" i="15"/>
  <c r="G227" i="15"/>
  <c r="H227" i="15" s="1"/>
  <c r="F196" i="15"/>
  <c r="G185" i="15"/>
  <c r="H185" i="15" s="1"/>
  <c r="F214" i="15"/>
  <c r="G203" i="15"/>
  <c r="H203" i="15" s="1"/>
  <c r="I197" i="15" s="1"/>
  <c r="B50" i="15" s="1"/>
  <c r="F202" i="15"/>
  <c r="G191" i="15"/>
  <c r="F212" i="15"/>
  <c r="G201" i="15"/>
  <c r="F211" i="15"/>
  <c r="G200" i="15"/>
  <c r="F242" i="15" l="1"/>
  <c r="G242" i="15" s="1"/>
  <c r="G231" i="15"/>
  <c r="F207" i="15"/>
  <c r="G196" i="15"/>
  <c r="H196" i="15" s="1"/>
  <c r="G221" i="15"/>
  <c r="F232" i="15"/>
  <c r="G206" i="15"/>
  <c r="H206" i="15" s="1"/>
  <c r="F217" i="15"/>
  <c r="G214" i="15"/>
  <c r="H214" i="15" s="1"/>
  <c r="I208" i="15" s="1"/>
  <c r="B51" i="15" s="1"/>
  <c r="F225" i="15"/>
  <c r="F223" i="15"/>
  <c r="G212" i="15"/>
  <c r="F249" i="15"/>
  <c r="G249" i="15" s="1"/>
  <c r="H249" i="15" s="1"/>
  <c r="G238" i="15"/>
  <c r="H238" i="15" s="1"/>
  <c r="F213" i="15"/>
  <c r="G202" i="15"/>
  <c r="G226" i="15"/>
  <c r="H226" i="15" s="1"/>
  <c r="F237" i="15"/>
  <c r="F222" i="15"/>
  <c r="G211" i="15"/>
  <c r="F233" i="15" l="1"/>
  <c r="G222" i="15"/>
  <c r="F234" i="15"/>
  <c r="G223" i="15"/>
  <c r="F248" i="15"/>
  <c r="G248" i="15" s="1"/>
  <c r="H248" i="15" s="1"/>
  <c r="G237" i="15"/>
  <c r="H237" i="15" s="1"/>
  <c r="F236" i="15"/>
  <c r="G225" i="15"/>
  <c r="H225" i="15" s="1"/>
  <c r="I219" i="15" s="1"/>
  <c r="B52" i="15" s="1"/>
  <c r="F218" i="15"/>
  <c r="G207" i="15"/>
  <c r="H207" i="15" s="1"/>
  <c r="F224" i="15"/>
  <c r="G213" i="15"/>
  <c r="F228" i="15"/>
  <c r="G217" i="15"/>
  <c r="H217" i="15" s="1"/>
  <c r="F243" i="15"/>
  <c r="G243" i="15" s="1"/>
  <c r="G232" i="15"/>
  <c r="F235" i="15" l="1"/>
  <c r="G224" i="15"/>
  <c r="G228" i="15"/>
  <c r="H228" i="15" s="1"/>
  <c r="F239" i="15"/>
  <c r="G236" i="15"/>
  <c r="H236" i="15" s="1"/>
  <c r="I230" i="15" s="1"/>
  <c r="B53" i="15" s="1"/>
  <c r="F247" i="15"/>
  <c r="G247" i="15" s="1"/>
  <c r="H247" i="15" s="1"/>
  <c r="I241" i="15" s="1"/>
  <c r="B54" i="15" s="1"/>
  <c r="F245" i="15"/>
  <c r="G245" i="15" s="1"/>
  <c r="G234" i="15"/>
  <c r="F229" i="15"/>
  <c r="G218" i="15"/>
  <c r="H218" i="15" s="1"/>
  <c r="F244" i="15"/>
  <c r="G244" i="15" s="1"/>
  <c r="G233" i="15"/>
  <c r="C54" i="15" l="1"/>
  <c r="C40" i="15"/>
  <c r="C41" i="15"/>
  <c r="C42" i="15"/>
  <c r="C43" i="15"/>
  <c r="C44" i="15"/>
  <c r="C45" i="15"/>
  <c r="C46" i="15"/>
  <c r="C47" i="15"/>
  <c r="C48" i="15"/>
  <c r="C53" i="15"/>
  <c r="C49" i="15"/>
  <c r="C52" i="15"/>
  <c r="F246" i="15"/>
  <c r="G246" i="15" s="1"/>
  <c r="G235" i="15"/>
  <c r="F250" i="15"/>
  <c r="G250" i="15" s="1"/>
  <c r="H250" i="15" s="1"/>
  <c r="G239" i="15"/>
  <c r="H239" i="15" s="1"/>
  <c r="F240" i="15"/>
  <c r="G229" i="15"/>
  <c r="H229" i="15" s="1"/>
  <c r="C51" i="15"/>
  <c r="C50" i="15"/>
  <c r="D49" i="15" l="1"/>
  <c r="C186" i="15"/>
  <c r="D45" i="15"/>
  <c r="C142" i="15"/>
  <c r="C131" i="15"/>
  <c r="D44" i="15"/>
  <c r="D50" i="15"/>
  <c r="C197" i="15"/>
  <c r="C219" i="15"/>
  <c r="D52" i="15"/>
  <c r="C120" i="15"/>
  <c r="D43" i="15"/>
  <c r="C208" i="15"/>
  <c r="D51" i="15"/>
  <c r="C109" i="15"/>
  <c r="D42" i="15"/>
  <c r="D46" i="15"/>
  <c r="C153" i="15"/>
  <c r="C230" i="15"/>
  <c r="D53" i="15"/>
  <c r="C98" i="15"/>
  <c r="D41" i="15"/>
  <c r="F251" i="15"/>
  <c r="G251" i="15" s="1"/>
  <c r="H251" i="15" s="1"/>
  <c r="G240" i="15"/>
  <c r="H240" i="15" s="1"/>
  <c r="C175" i="15"/>
  <c r="D48" i="15"/>
  <c r="C87" i="15"/>
  <c r="D40" i="15"/>
  <c r="D47" i="15"/>
  <c r="C164" i="15"/>
  <c r="D54" i="15"/>
  <c r="C241" i="15"/>
  <c r="C207" i="15" l="1"/>
  <c r="C203" i="15"/>
  <c r="C204" i="15"/>
  <c r="C206" i="15"/>
  <c r="C205" i="15"/>
  <c r="C201" i="15"/>
  <c r="C199" i="15"/>
  <c r="C200" i="15"/>
  <c r="C202" i="15"/>
  <c r="C198" i="15"/>
  <c r="C116" i="15"/>
  <c r="C115" i="15"/>
  <c r="C113" i="15"/>
  <c r="C112" i="15"/>
  <c r="C119" i="15"/>
  <c r="C114" i="15"/>
  <c r="C111" i="15"/>
  <c r="C118" i="15"/>
  <c r="C117" i="15"/>
  <c r="C110" i="15"/>
  <c r="C134" i="15"/>
  <c r="C135" i="15"/>
  <c r="C137" i="15"/>
  <c r="C132" i="15"/>
  <c r="C133" i="15"/>
  <c r="C138" i="15"/>
  <c r="C139" i="15"/>
  <c r="C141" i="15"/>
  <c r="C140" i="15"/>
  <c r="C136" i="15"/>
  <c r="C231" i="15"/>
  <c r="C235" i="15"/>
  <c r="C233" i="15"/>
  <c r="C237" i="15"/>
  <c r="C234" i="15"/>
  <c r="C238" i="15"/>
  <c r="C239" i="15"/>
  <c r="C236" i="15"/>
  <c r="C232" i="15"/>
  <c r="C240" i="15"/>
  <c r="B3" i="15"/>
  <c r="C262" i="15" s="1"/>
  <c r="B5" i="15"/>
  <c r="D263" i="15" s="1"/>
  <c r="C146" i="15"/>
  <c r="C148" i="15"/>
  <c r="C150" i="15"/>
  <c r="C151" i="15"/>
  <c r="C147" i="15"/>
  <c r="C145" i="15"/>
  <c r="C149" i="15"/>
  <c r="C152" i="15"/>
  <c r="C144" i="15"/>
  <c r="C143" i="15"/>
  <c r="C183" i="15"/>
  <c r="C182" i="15"/>
  <c r="C184" i="15"/>
  <c r="C178" i="15"/>
  <c r="C176" i="15"/>
  <c r="C177" i="15"/>
  <c r="C179" i="15"/>
  <c r="C185" i="15"/>
  <c r="C180" i="15"/>
  <c r="C181" i="15"/>
  <c r="C229" i="15"/>
  <c r="C224" i="15"/>
  <c r="C227" i="15"/>
  <c r="C220" i="15"/>
  <c r="C228" i="15"/>
  <c r="C223" i="15"/>
  <c r="C226" i="15"/>
  <c r="C222" i="15"/>
  <c r="C221" i="15"/>
  <c r="C225" i="15"/>
  <c r="C245" i="15"/>
  <c r="C248" i="15"/>
  <c r="C249" i="15"/>
  <c r="C243" i="15"/>
  <c r="C242" i="15"/>
  <c r="C251" i="15"/>
  <c r="C250" i="15"/>
  <c r="C247" i="15"/>
  <c r="C244" i="15"/>
  <c r="C246" i="15"/>
  <c r="C103" i="15"/>
  <c r="C101" i="15"/>
  <c r="C99" i="15"/>
  <c r="C107" i="15"/>
  <c r="C104" i="15"/>
  <c r="C106" i="15"/>
  <c r="C102" i="15"/>
  <c r="C100" i="15"/>
  <c r="C108" i="15"/>
  <c r="C105" i="15"/>
  <c r="C211" i="15"/>
  <c r="C213" i="15"/>
  <c r="C218" i="15"/>
  <c r="C216" i="15"/>
  <c r="C209" i="15"/>
  <c r="C214" i="15"/>
  <c r="C215" i="15"/>
  <c r="C217" i="15"/>
  <c r="C212" i="15"/>
  <c r="C210" i="15"/>
  <c r="C172" i="15"/>
  <c r="C171" i="15"/>
  <c r="C165" i="15"/>
  <c r="C168" i="15"/>
  <c r="C173" i="15"/>
  <c r="C169" i="15"/>
  <c r="C174" i="15"/>
  <c r="C170" i="15"/>
  <c r="C166" i="15"/>
  <c r="C167" i="15"/>
  <c r="C93" i="15"/>
  <c r="C88" i="15"/>
  <c r="B15" i="15" s="1"/>
  <c r="C266" i="15" s="1"/>
  <c r="C94" i="15"/>
  <c r="C91" i="15"/>
  <c r="C95" i="15"/>
  <c r="C92" i="15"/>
  <c r="C89" i="15"/>
  <c r="B13" i="15" s="1"/>
  <c r="G264" i="15" s="1"/>
  <c r="C97" i="15"/>
  <c r="C90" i="15"/>
  <c r="B21" i="15" s="1"/>
  <c r="D267" i="15" s="1"/>
  <c r="C96" i="15"/>
  <c r="C129" i="15"/>
  <c r="C122" i="15"/>
  <c r="C126" i="15"/>
  <c r="C130" i="15"/>
  <c r="C128" i="15"/>
  <c r="C124" i="15"/>
  <c r="C125" i="15"/>
  <c r="C127" i="15"/>
  <c r="C123" i="15"/>
  <c r="C121" i="15"/>
  <c r="C157" i="15"/>
  <c r="C162" i="15"/>
  <c r="C155" i="15"/>
  <c r="C156" i="15"/>
  <c r="C163" i="15"/>
  <c r="C160" i="15"/>
  <c r="C161" i="15"/>
  <c r="C154" i="15"/>
  <c r="C158" i="15"/>
  <c r="C159" i="15"/>
  <c r="C189" i="15"/>
  <c r="C191" i="15"/>
  <c r="C187" i="15"/>
  <c r="C188" i="15"/>
  <c r="C194" i="15"/>
  <c r="C195" i="15"/>
  <c r="C190" i="15"/>
  <c r="C196" i="15"/>
  <c r="C192" i="15"/>
  <c r="C193" i="15"/>
  <c r="B29" i="15" l="1"/>
  <c r="F269" i="15" s="1"/>
  <c r="B16" i="15"/>
  <c r="D266" i="15" s="1"/>
  <c r="B28" i="15"/>
  <c r="E269" i="15" s="1"/>
  <c r="B9" i="15"/>
  <c r="C264" i="15" s="1"/>
  <c r="B19" i="15"/>
  <c r="G266" i="15" s="1"/>
  <c r="B17" i="15"/>
  <c r="E266" i="15" s="1"/>
  <c r="B4" i="15"/>
  <c r="C263" i="15" s="1"/>
  <c r="B12" i="15"/>
  <c r="F264" i="15" s="1"/>
  <c r="B25" i="15"/>
  <c r="C268" i="15" s="1"/>
  <c r="B35" i="15"/>
  <c r="G270" i="15" s="1"/>
  <c r="B27" i="15"/>
  <c r="D269" i="15" s="1"/>
  <c r="B8" i="15"/>
  <c r="G263" i="15" s="1"/>
  <c r="B6" i="15"/>
  <c r="E263" i="15" s="1"/>
  <c r="B10" i="15"/>
  <c r="D264" i="15" s="1"/>
  <c r="B32" i="15"/>
  <c r="D270" i="15" s="1"/>
  <c r="B7" i="15"/>
  <c r="F263" i="15" s="1"/>
  <c r="B11" i="15"/>
  <c r="E264" i="15" s="1"/>
  <c r="B14" i="15"/>
  <c r="C265" i="15" s="1"/>
  <c r="B20" i="15"/>
  <c r="C267" i="15" s="1"/>
  <c r="B26" i="15"/>
  <c r="C269" i="15" s="1"/>
  <c r="B23" i="15"/>
  <c r="F267" i="15" s="1"/>
  <c r="B31" i="15"/>
  <c r="C270" i="15" s="1"/>
  <c r="B24" i="15"/>
  <c r="G267" i="15" s="1"/>
  <c r="B22" i="15"/>
  <c r="E267" i="15" s="1"/>
  <c r="B30" i="15"/>
  <c r="G269" i="15" s="1"/>
  <c r="B18" i="15"/>
  <c r="F266" i="15" s="1"/>
  <c r="B33" i="15"/>
  <c r="E270" i="15" s="1"/>
  <c r="B34" i="15"/>
  <c r="F270"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Gabriel Cantin</author>
  </authors>
  <commentList>
    <comment ref="B3" authorId="0" shapeId="0" xr:uid="{00000000-0006-0000-0000-000001000000}">
      <text>
        <r>
          <rPr>
            <b/>
            <sz val="9"/>
            <rFont val="Tahoma"/>
            <family val="2"/>
          </rPr>
          <t xml:space="preserve">AMF :
</t>
        </r>
        <r>
          <rPr>
            <sz val="9"/>
            <rFont val="Tahoma"/>
            <family val="2"/>
          </rPr>
          <t>Veuillez nommer ce fichier de la façon suivante avant de le transmettre à l'Autorité des Marchés Financiers : «510» et en ajoutant l'extension (.xls ou .xlsx). Ne pas ajouter de texte descriptif.
Vous ne devez pas modifier le format du fichier Excel. Comme des extractions automatiques sont effectuées à partir de ce fichier, le gain d’efficacité visé est perdu lorsque ce dernier est modifié. Le fichier prévoit jusqu'à quinze scénarios défavorables. Vous devez compléter au minimum les trois scénarios défavorables ayant le plus d'impact sur les capitaux propres de l'assureur ainsi que ceux pour lesquels le TCM (TSAS) tombe sous le niveau cible.
Finalement, les onglets en jaune doivent être complétés seulement par les assureurs à charte provinciale ou fédérale, alors que les onglets en rouge doivent être complétés seulement par les assureurs à charte étrangère.</t>
        </r>
      </text>
    </comment>
    <comment ref="V3" authorId="1" shapeId="0" xr:uid="{00000000-0006-0000-0000-000002000000}">
      <text>
        <r>
          <rPr>
            <b/>
            <sz val="9"/>
            <rFont val="Tahoma"/>
            <family val="2"/>
          </rPr>
          <t>AMF :</t>
        </r>
        <r>
          <rPr>
            <sz val="9"/>
            <rFont val="Tahoma"/>
            <family val="2"/>
          </rPr>
          <t xml:space="preserve">
Par exemple, pour un scénario de diminution du volume de primes, vous pourriez inscrire «Diminution de X% du volume de primes». SVP ne pas seulement inscrire «Diminution du volume de primes».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Gabriel Cantin</author>
  </authors>
  <commentList>
    <comment ref="B39" authorId="0" shapeId="0" xr:uid="{00000000-0006-0000-0E00-000001000000}">
      <text>
        <r>
          <rPr>
            <b/>
            <sz val="9"/>
            <rFont val="Tahoma"/>
            <family val="2"/>
          </rPr>
          <t>Auteur:</t>
        </r>
        <r>
          <rPr>
            <sz val="9"/>
            <rFont val="Tahoma"/>
            <family val="2"/>
          </rPr>
          <t xml:space="preserve">
J'ajoute des décimals afin de ne jamais avoir deux rangs égaux.
À partir du scénario #4, la formule sierreur fait en sorte que les formules fonctionneront même si l'assureur a supprimé les colonnes non complétées (plutôt que de les laisser vides).</t>
        </r>
      </text>
    </comment>
    <comment ref="D39" authorId="0" shapeId="0" xr:uid="{00000000-0006-0000-0E00-000002000000}">
      <text>
        <r>
          <rPr>
            <b/>
            <sz val="9"/>
            <rFont val="Tahoma"/>
            <family val="2"/>
          </rPr>
          <t>Auteur:</t>
        </r>
        <r>
          <rPr>
            <sz val="9"/>
            <rFont val="Tahoma"/>
            <family val="2"/>
          </rPr>
          <t xml:space="preserve">
En ordre d'impact sur les capitaux propres.</t>
        </r>
      </text>
    </comment>
    <comment ref="C56" authorId="0" shapeId="0" xr:uid="{00000000-0006-0000-0E00-000003000000}">
      <text>
        <r>
          <rPr>
            <b/>
            <sz val="9"/>
            <rFont val="Tahoma"/>
            <family val="2"/>
          </rPr>
          <t>Auteur:</t>
        </r>
        <r>
          <rPr>
            <sz val="9"/>
            <rFont val="Tahoma"/>
            <family val="2"/>
          </rPr>
          <t xml:space="preserve">
Je mets cette colonne avant les colonnes de données afin de pouvoir faire un rechercheV dans le résumé plus haut. On va rechercher les scénarios 1 à 3, mais en ordre d'impact sur les capitaux propres plutôt que le # directement donné par l'actuaire.</t>
        </r>
      </text>
    </comment>
    <comment ref="I56" authorId="1" shapeId="0" xr:uid="{00000000-0006-0000-0E00-000004000000}">
      <text>
        <r>
          <rPr>
            <b/>
            <sz val="9"/>
            <rFont val="Tahoma"/>
            <family val="2"/>
            <charset val="1"/>
          </rPr>
          <t>Auteur:</t>
        </r>
        <r>
          <rPr>
            <sz val="9"/>
            <rFont val="Tahoma"/>
            <family val="2"/>
            <charset val="1"/>
          </rPr>
          <t xml:space="preserve">
On met des 999 999 plutôt que de laisser à 0 quand c'est vide, car certains assureurs nous présentent des scénarios défavorables qui ont un impact positif sur les capitaux propres et nous voulons que ces scénarios soient affichés avant les scénarios laissés vides dans le tableau des lignes 39 à 54.</t>
        </r>
      </text>
    </comment>
  </commentList>
</comments>
</file>

<file path=xl/sharedStrings.xml><?xml version="1.0" encoding="utf-8"?>
<sst xmlns="http://schemas.openxmlformats.org/spreadsheetml/2006/main" count="1876" uniqueCount="581">
  <si>
    <t>(en milliers de dollars)</t>
  </si>
  <si>
    <t>Total</t>
  </si>
  <si>
    <t>Placé en fiducie*</t>
  </si>
  <si>
    <t xml:space="preserve">Encaisse et quasi-espèces   </t>
  </si>
  <si>
    <t>01</t>
  </si>
  <si>
    <t xml:space="preserve">Revenu de placements, échu et couru  </t>
  </si>
  <si>
    <t>02</t>
  </si>
  <si>
    <t xml:space="preserve">Actifs détenus pour la vente  </t>
  </si>
  <si>
    <t>Placements :</t>
  </si>
  <si>
    <t xml:space="preserve">Placements à court terme   </t>
  </si>
  <si>
    <t>04</t>
  </si>
  <si>
    <t xml:space="preserve">Obligations et débentures   </t>
  </si>
  <si>
    <t>05</t>
  </si>
  <si>
    <t xml:space="preserve">Prêts hypothécaires   </t>
  </si>
  <si>
    <t>06</t>
  </si>
  <si>
    <t xml:space="preserve">Actions privilégiées   </t>
  </si>
  <si>
    <t>07</t>
  </si>
  <si>
    <t xml:space="preserve">Actions ordinaires   </t>
  </si>
  <si>
    <t>08</t>
  </si>
  <si>
    <t xml:space="preserve">Immeubles de placement  </t>
  </si>
  <si>
    <t>09</t>
  </si>
  <si>
    <t>Autres prêts et placements</t>
  </si>
  <si>
    <t>10</t>
  </si>
  <si>
    <r>
      <t>Total des placements</t>
    </r>
    <r>
      <rPr>
        <sz val="11"/>
        <rFont val="Times New Roman"/>
        <family val="1"/>
      </rPr>
      <t xml:space="preserve"> (lignes 04 à 10)   </t>
    </r>
  </si>
  <si>
    <t>19</t>
  </si>
  <si>
    <t>Comptes à recevoir :</t>
  </si>
  <si>
    <t xml:space="preserve">Agents et courtiers non affiliés  </t>
  </si>
  <si>
    <t>20</t>
  </si>
  <si>
    <t xml:space="preserve">Titulaires de polices   </t>
  </si>
  <si>
    <t>21</t>
  </si>
  <si>
    <t xml:space="preserve">Primes échelonnées   </t>
  </si>
  <si>
    <t>22</t>
  </si>
  <si>
    <t xml:space="preserve">Autres assureurs   </t>
  </si>
  <si>
    <t>23</t>
  </si>
  <si>
    <t xml:space="preserve">«Facility Association» et «P.R.R.» </t>
  </si>
  <si>
    <t>24</t>
  </si>
  <si>
    <t xml:space="preserve">Filiales, entreprises associées et coentreprises  </t>
  </si>
  <si>
    <t>25</t>
  </si>
  <si>
    <t xml:space="preserve">Autres comptes à recevoir   </t>
  </si>
  <si>
    <t>27</t>
  </si>
  <si>
    <t>Sommes à recouvrer des réassureurs :</t>
  </si>
  <si>
    <t xml:space="preserve">Primes non gagnées   </t>
  </si>
  <si>
    <t xml:space="preserve">Sinistres non payés et frais de règlement  </t>
  </si>
  <si>
    <t>31</t>
  </si>
  <si>
    <t xml:space="preserve">Autres sommes à recouvrer liées aux sinistres non payés   </t>
  </si>
  <si>
    <t xml:space="preserve">Participations dans des filiales, des entreprises associées et des coentreprises   </t>
  </si>
  <si>
    <t xml:space="preserve">Immobilisations corporelles  </t>
  </si>
  <si>
    <t>41</t>
  </si>
  <si>
    <t xml:space="preserve">Frais d'acquisition reportés afférents aux polices  </t>
  </si>
  <si>
    <t>43</t>
  </si>
  <si>
    <t xml:space="preserve">Actifs d'impôt exigible  </t>
  </si>
  <si>
    <t xml:space="preserve">Actifs d'impôt différé  </t>
  </si>
  <si>
    <t>44</t>
  </si>
  <si>
    <t xml:space="preserve">Écart d'acquisition  </t>
  </si>
  <si>
    <t xml:space="preserve">Immobilisations incorporelles </t>
  </si>
  <si>
    <t>Actifs des régimes de retraite à prestations définies</t>
  </si>
  <si>
    <t xml:space="preserve">Autres éléments d'actif  </t>
  </si>
  <si>
    <r>
      <t xml:space="preserve">TOTAL DE L'ACTIF  </t>
    </r>
    <r>
      <rPr>
        <sz val="11"/>
        <rFont val="Times New Roman"/>
        <family val="1"/>
      </rPr>
      <t xml:space="preserve"> </t>
    </r>
  </si>
  <si>
    <t>89</t>
  </si>
  <si>
    <t>* Assureurs étrangers : Excluant les dépôts des réassureurs détenus dans des comptes en fiducie spéciaux.</t>
  </si>
  <si>
    <t>PASSIF</t>
  </si>
  <si>
    <t xml:space="preserve">Découverts   </t>
  </si>
  <si>
    <t xml:space="preserve">Sommes empruntées, y compris l'intérêt couru   </t>
  </si>
  <si>
    <t>Comptes à payer :</t>
  </si>
  <si>
    <t xml:space="preserve">Agents et courtiers  </t>
  </si>
  <si>
    <t>03</t>
  </si>
  <si>
    <t xml:space="preserve">Titulaires de police   </t>
  </si>
  <si>
    <t>Filiales, entreprises associées et coentreprises/sociétés affiliées</t>
  </si>
  <si>
    <t xml:space="preserve">Frais échus et courus </t>
  </si>
  <si>
    <t xml:space="preserve">Autres taxes échues et courues  </t>
  </si>
  <si>
    <t>Dividendes versés aux titulaires de police et remboursements de surprime</t>
  </si>
  <si>
    <t xml:space="preserve">Charges sur les biens immobiliers  </t>
  </si>
  <si>
    <t>11</t>
  </si>
  <si>
    <t xml:space="preserve">Primes non gagnées  </t>
  </si>
  <si>
    <t>12</t>
  </si>
  <si>
    <t>13</t>
  </si>
  <si>
    <t xml:space="preserve">Commissions non gagnées  </t>
  </si>
  <si>
    <t>14</t>
  </si>
  <si>
    <t>Taxes sur les primes cédées reportées</t>
  </si>
  <si>
    <t>Dépenses d’opérations d’assurance différées cédées</t>
  </si>
  <si>
    <t>34</t>
  </si>
  <si>
    <t xml:space="preserve">Insuffisance de primes  </t>
  </si>
  <si>
    <t>15</t>
  </si>
  <si>
    <t xml:space="preserve">Passifs détenus pour la vente  </t>
  </si>
  <si>
    <t xml:space="preserve">Passifs d'impôt exigible   </t>
  </si>
  <si>
    <t xml:space="preserve">Passifs d'impôt différé  </t>
  </si>
  <si>
    <t xml:space="preserve">Franchise auto-assurée des sinistres non payés   </t>
  </si>
  <si>
    <t>Obligations découlant des régimes de retraite à prestations définies</t>
  </si>
  <si>
    <t>Avantages sociaux des employés (ne comprend pas les sommes de la ligne 23 ci-dessus)</t>
  </si>
  <si>
    <t xml:space="preserve">Créances subordonnées  </t>
  </si>
  <si>
    <t>Actions privilégiées - Créances</t>
  </si>
  <si>
    <t xml:space="preserve">Provisions et autres éléments de passif  </t>
  </si>
  <si>
    <r>
      <t xml:space="preserve">Total du passif </t>
    </r>
    <r>
      <rPr>
        <sz val="11"/>
        <rFont val="Times New Roman"/>
        <family val="1"/>
      </rPr>
      <t xml:space="preserve">  </t>
    </r>
  </si>
  <si>
    <t>29</t>
  </si>
  <si>
    <t>ASSUREURS CANADIENS SEULEMENT :</t>
  </si>
  <si>
    <t>CAPITAUX PROPRES</t>
  </si>
  <si>
    <t xml:space="preserve">Actions émises et payées  </t>
  </si>
  <si>
    <t>Ordinaires</t>
  </si>
  <si>
    <t>Privilégiés</t>
  </si>
  <si>
    <t>33</t>
  </si>
  <si>
    <t xml:space="preserve">Surplus d'apport   </t>
  </si>
  <si>
    <t>42</t>
  </si>
  <si>
    <t>(Veuillez spécifier)</t>
  </si>
  <si>
    <t xml:space="preserve">Bénéfices non répartis  </t>
  </si>
  <si>
    <t xml:space="preserve">Réserves  </t>
  </si>
  <si>
    <t>45</t>
  </si>
  <si>
    <t>Cumul des autres éléments du résultat étendu (perte)</t>
  </si>
  <si>
    <t>Total de l'avoir des actionnaires/titulaires de police</t>
  </si>
  <si>
    <t xml:space="preserve">Participations sans contrôle  </t>
  </si>
  <si>
    <r>
      <t xml:space="preserve">Total des capitaux propres </t>
    </r>
    <r>
      <rPr>
        <sz val="11"/>
        <rFont val="Times New Roman"/>
        <family val="1"/>
      </rPr>
      <t xml:space="preserve">  </t>
    </r>
  </si>
  <si>
    <t>49</t>
  </si>
  <si>
    <t xml:space="preserve">TOTAL DU PASSIF ET DES CAPITAUX PROPRES  </t>
  </si>
  <si>
    <t>ASSUREURS ÉTRANGERS SEULEMENT :</t>
  </si>
  <si>
    <t>FONDS DU SIÈGE SOCIAL, RÉSERVES ET CAÉRÉ</t>
  </si>
  <si>
    <t xml:space="preserve">Fonds du siège social </t>
  </si>
  <si>
    <t xml:space="preserve">Réserves </t>
  </si>
  <si>
    <t xml:space="preserve">Total : Fonds du siège social, réserves et CAÉRÉ </t>
  </si>
  <si>
    <t>69</t>
  </si>
  <si>
    <t>TOTAL : PASSIF, FONDS DU SIÈGE SOCIAL, RÉSERVES ET CAÉRÉ</t>
  </si>
  <si>
    <t>79</t>
  </si>
  <si>
    <t>OPÉRATIONS D'ASSURANCE</t>
  </si>
  <si>
    <t>Primes souscrites</t>
  </si>
  <si>
    <t xml:space="preserve">Directes </t>
  </si>
  <si>
    <t xml:space="preserve">Réassurance acceptée  </t>
  </si>
  <si>
    <t xml:space="preserve">Réassurance cédée   </t>
  </si>
  <si>
    <r>
      <t xml:space="preserve">Primes nettes souscrites  </t>
    </r>
    <r>
      <rPr>
        <sz val="11"/>
        <rFont val="Times New Roman"/>
        <family val="1"/>
      </rPr>
      <t xml:space="preserve"> </t>
    </r>
  </si>
  <si>
    <t xml:space="preserve">Diminution (augmentation) des primes nettes non gagnées   </t>
  </si>
  <si>
    <r>
      <t xml:space="preserve">Primes nettes gagnées </t>
    </r>
    <r>
      <rPr>
        <sz val="11"/>
        <rFont val="Times New Roman"/>
        <family val="1"/>
      </rPr>
      <t xml:space="preserve"> </t>
    </r>
  </si>
  <si>
    <t xml:space="preserve">Frais d'administration  </t>
  </si>
  <si>
    <t xml:space="preserve">Autres  </t>
  </si>
  <si>
    <t xml:space="preserve">Total des revenus d'opérations  </t>
  </si>
  <si>
    <t xml:space="preserve">Sinistres bruts et frais de règlement  </t>
  </si>
  <si>
    <t xml:space="preserve">Quote­part des réassureurs   </t>
  </si>
  <si>
    <r>
      <t>Sinistres nets et frais de règlement</t>
    </r>
    <r>
      <rPr>
        <sz val="11"/>
        <rFont val="Times New Roman"/>
        <family val="1"/>
      </rPr>
      <t xml:space="preserve">  </t>
    </r>
  </si>
  <si>
    <t>Frais d'acquisition</t>
  </si>
  <si>
    <t xml:space="preserve">Commissions brutes  </t>
  </si>
  <si>
    <t xml:space="preserve">Commissions cédées  </t>
  </si>
  <si>
    <t xml:space="preserve">Taxes  </t>
  </si>
  <si>
    <t xml:space="preserve">Frais généraux  </t>
  </si>
  <si>
    <r>
      <t xml:space="preserve">Total des sinistres et des dépenses  </t>
    </r>
    <r>
      <rPr>
        <sz val="11"/>
        <rFont val="Times New Roman"/>
        <family val="1"/>
      </rPr>
      <t xml:space="preserve"> </t>
    </r>
  </si>
  <si>
    <t xml:space="preserve">Redressements pour insuffisance de primes   </t>
  </si>
  <si>
    <r>
      <t xml:space="preserve">Résultats techniques </t>
    </r>
    <r>
      <rPr>
        <sz val="11"/>
        <rFont val="Times New Roman"/>
        <family val="1"/>
      </rPr>
      <t xml:space="preserve">  </t>
    </r>
  </si>
  <si>
    <t>OPÉRATIONS DE PLACEMENTS</t>
  </si>
  <si>
    <t xml:space="preserve">Revenu   </t>
  </si>
  <si>
    <t xml:space="preserve">Gains (pertes) réalisé(e)s   </t>
  </si>
  <si>
    <t xml:space="preserve">Dépenses   </t>
  </si>
  <si>
    <t xml:space="preserve">Revenu net de placements  </t>
  </si>
  <si>
    <t>39</t>
  </si>
  <si>
    <t>AUTRES REVENUS ET DÉPENSES</t>
  </si>
  <si>
    <t>Bénéfice (perte) provenant des activités auxiliaires '(net des dépenses (en milliers de dollars) ...........)</t>
  </si>
  <si>
    <t>40</t>
  </si>
  <si>
    <t xml:space="preserve">Quote-part dans le bénéfice (perte) net(te) des filiales, des entreprises associées et des coentreprises </t>
  </si>
  <si>
    <t xml:space="preserve">Gains (pertes) découlant des fluctuations des taux de change  </t>
  </si>
  <si>
    <t xml:space="preserve">Autres revenus   </t>
  </si>
  <si>
    <t>Coût de financement</t>
  </si>
  <si>
    <t xml:space="preserve">Autres dépenses  </t>
  </si>
  <si>
    <t xml:space="preserve">Bénéfice (perte) net(te) avant impôts sur les bénéfices </t>
  </si>
  <si>
    <t>IMPÔTS SUR LES BÉNÉFICES</t>
  </si>
  <si>
    <t xml:space="preserve">Exigibles  </t>
  </si>
  <si>
    <t xml:space="preserve"> Différés  </t>
  </si>
  <si>
    <t xml:space="preserve">Total - impôts sur les bénéfices </t>
  </si>
  <si>
    <r>
      <t xml:space="preserve">BÉNÉFICE (PERTE) NET(TE) DE L'EXERCICE </t>
    </r>
    <r>
      <rPr>
        <sz val="11"/>
        <rFont val="Times New Roman"/>
        <family val="1"/>
      </rPr>
      <t xml:space="preserve"> </t>
    </r>
  </si>
  <si>
    <t>ATTRIBUABLE AUX :</t>
  </si>
  <si>
    <t xml:space="preserve">Participations sans contrôle   </t>
  </si>
  <si>
    <t xml:space="preserve">Détenteurs d'instruments de capitaux propres   </t>
  </si>
  <si>
    <t>Résultat étendu (perte)</t>
  </si>
  <si>
    <t xml:space="preserve">Bénéfice net   </t>
  </si>
  <si>
    <t>Autres éléments du résultat étendu (perte) :</t>
  </si>
  <si>
    <t>Postes pouvant être reclassés par la suite dans le revenu net :</t>
  </si>
  <si>
    <t>Variation des gains et des pertes non réalisés :</t>
  </si>
  <si>
    <t xml:space="preserve">- Prêts </t>
  </si>
  <si>
    <t xml:space="preserve">- Obligations et débentures  </t>
  </si>
  <si>
    <t>Reclassement des (gains) pertes dans le revenu net</t>
  </si>
  <si>
    <t>Instruments dérivés désignés comme éléments de couverture de flux de trésorerie</t>
  </si>
  <si>
    <t xml:space="preserve">Variation des gains et des pertes non réalisés </t>
  </si>
  <si>
    <t>Conversion de devises</t>
  </si>
  <si>
    <t xml:space="preserve">Répercussion de la couverture  </t>
  </si>
  <si>
    <t xml:space="preserve">Autres </t>
  </si>
  <si>
    <t>18</t>
  </si>
  <si>
    <t>Total partiel des postes pouvant être reclassés par la suite dans le revenu net</t>
  </si>
  <si>
    <t>Postes qui ne seront pas reclassés dans le revenu net :</t>
  </si>
  <si>
    <t>Excédent de réévaluation</t>
  </si>
  <si>
    <t>Part des autres éléments du résultat étendu des filiales, des entreprises associées et des coentreprises</t>
  </si>
  <si>
    <t>Réévaluations des régimes à prestations définies</t>
  </si>
  <si>
    <r>
      <t>Autres</t>
    </r>
    <r>
      <rPr>
        <sz val="11"/>
        <rFont val="Times New Roman"/>
        <family val="1"/>
      </rPr>
      <t xml:space="preserve">   </t>
    </r>
  </si>
  <si>
    <t>Total partiel des postes qui ne sont pas reclassés dans le revenu net</t>
  </si>
  <si>
    <t xml:space="preserve">Total des autres éléments de résultat étendu (perte)  </t>
  </si>
  <si>
    <r>
      <t xml:space="preserve">Total du résultat étendu (perte) </t>
    </r>
    <r>
      <rPr>
        <sz val="11"/>
        <rFont val="Times New Roman"/>
        <family val="1"/>
      </rPr>
      <t xml:space="preserve">  </t>
    </r>
  </si>
  <si>
    <t>60</t>
  </si>
  <si>
    <t>62</t>
  </si>
  <si>
    <t xml:space="preserve">Cumul des gains (pertes) relativement aux éléments suivants : </t>
  </si>
  <si>
    <t>Devises étrangères (après déduction des opérations de couverture)</t>
  </si>
  <si>
    <t>46</t>
  </si>
  <si>
    <t>68</t>
  </si>
  <si>
    <t>71</t>
  </si>
  <si>
    <t>51</t>
  </si>
  <si>
    <t>74</t>
  </si>
  <si>
    <t xml:space="preserve">Solde à la fin de l'exercice  </t>
  </si>
  <si>
    <t>59</t>
  </si>
  <si>
    <t>Solde au début de l'exercice</t>
  </si>
  <si>
    <t xml:space="preserve">Redressements sur exercices antérieurs : </t>
  </si>
  <si>
    <t>Solde redressé au début de l'exercice</t>
  </si>
  <si>
    <t xml:space="preserve">Bénéfice (perte) net(te) de l'exercice </t>
  </si>
  <si>
    <t xml:space="preserve">Transfert du (au) fonds du siège social </t>
  </si>
  <si>
    <t>Avances (remboursements)</t>
  </si>
  <si>
    <t>Dépenses</t>
  </si>
  <si>
    <t>Primes/sinistres</t>
  </si>
  <si>
    <t>Autres</t>
  </si>
  <si>
    <t>Total partiel</t>
  </si>
  <si>
    <t xml:space="preserve">Diminution (augmentation) des réserves </t>
  </si>
  <si>
    <t xml:space="preserve">Augmentation (diminution) nette du fonds du </t>
  </si>
  <si>
    <t>siège social</t>
  </si>
  <si>
    <t>Solde à la fin de l'exercice</t>
  </si>
  <si>
    <t>Réserves pour tremblements de terre</t>
  </si>
  <si>
    <t>Réserve supplémentaire</t>
  </si>
  <si>
    <t>90</t>
  </si>
  <si>
    <t>Réserve de primes</t>
  </si>
  <si>
    <t>91</t>
  </si>
  <si>
    <t>95</t>
  </si>
  <si>
    <t xml:space="preserve">Réserve pour risque nucléaire </t>
  </si>
  <si>
    <t>96</t>
  </si>
  <si>
    <t>Réserves générales et pour éventualités</t>
  </si>
  <si>
    <t>98</t>
  </si>
  <si>
    <t>Total des réserves</t>
  </si>
  <si>
    <t>Bénéfices non répartis</t>
  </si>
  <si>
    <t>Réserves</t>
  </si>
  <si>
    <t>Participations sans contrôle</t>
  </si>
  <si>
    <t>Prélèvements sur/virements aux bénéfices non répartis</t>
  </si>
  <si>
    <t xml:space="preserve">Diminution/augmentation des réserves </t>
  </si>
  <si>
    <t xml:space="preserve">Privilégiés  </t>
  </si>
  <si>
    <t xml:space="preserve">Ordinaires  </t>
  </si>
  <si>
    <t xml:space="preserve">Autres   </t>
  </si>
  <si>
    <t>16</t>
  </si>
  <si>
    <t xml:space="preserve">Total du résultat étendu de l'exercice  </t>
  </si>
  <si>
    <t xml:space="preserve">Émission de capital-actions   </t>
  </si>
  <si>
    <t>35</t>
  </si>
  <si>
    <t xml:space="preserve">Dividendes  </t>
  </si>
  <si>
    <t>36</t>
  </si>
  <si>
    <r>
      <t xml:space="preserve">Solde à la fin de l'exercice courant </t>
    </r>
    <r>
      <rPr>
        <sz val="11"/>
        <rFont val="Times New Roman"/>
        <family val="1"/>
      </rPr>
      <t xml:space="preserve">  </t>
    </r>
  </si>
  <si>
    <t>Capital disponible :</t>
  </si>
  <si>
    <t>Capital disponible (de la page 30.62 - capital disponible)</t>
  </si>
  <si>
    <t>Total du capital disponible</t>
  </si>
  <si>
    <t>Actif disponible :</t>
  </si>
  <si>
    <t>Actif net disponible (de la page 30.92 - Actif net disponible)</t>
  </si>
  <si>
    <t>Total de l'actif net disponible</t>
  </si>
  <si>
    <t>Capital (Marge) requis au niveau cible:</t>
  </si>
  <si>
    <t>Risque d'assurance :</t>
  </si>
  <si>
    <t>Passif des primes</t>
  </si>
  <si>
    <t>Sinistres non payés</t>
  </si>
  <si>
    <t>Catastrophes</t>
  </si>
  <si>
    <t>Marge requise pour la réassurance cédée à un assureur non agréé</t>
  </si>
  <si>
    <t>26</t>
  </si>
  <si>
    <t>Total partiel : Marge des risques d'assurances</t>
  </si>
  <si>
    <t>Risque de marché :</t>
  </si>
  <si>
    <t>Risque de taux d'intérêt</t>
  </si>
  <si>
    <t>30</t>
  </si>
  <si>
    <t xml:space="preserve">Taux de change </t>
  </si>
  <si>
    <t>32</t>
  </si>
  <si>
    <t>Autres expositions au risque de marché</t>
  </si>
  <si>
    <t>Total partiel : Marge du risque de marché</t>
  </si>
  <si>
    <t>Risque de crédit :</t>
  </si>
  <si>
    <t xml:space="preserve">Risque de défaut de contrepartie pour les actifs au bilan </t>
  </si>
  <si>
    <t>Risque de défaut de contrepartie pour les expositions hors bilan</t>
  </si>
  <si>
    <t>Total partiel : Marge du risque de crédit</t>
  </si>
  <si>
    <t>Marge pour risque opérationnel</t>
  </si>
  <si>
    <t>Moins : Crédit pour diversification</t>
  </si>
  <si>
    <t>Total - Capital (Marge) requis au niveau cible</t>
  </si>
  <si>
    <t>Capital (marge) minimal requis (ligne 59 / 1.5)</t>
  </si>
  <si>
    <t/>
  </si>
  <si>
    <t>Total - Capital (marge) minimal requis</t>
  </si>
  <si>
    <t>Excédent du capital disponible (actif net disponible) sur le capital (marge) minimal requis</t>
  </si>
  <si>
    <t>Ratio du TCM (TSAS) (Lignes 09 ou 19 en pourcentage de la ligne 69)</t>
  </si>
  <si>
    <t>Capital disponible</t>
  </si>
  <si>
    <t>Actions ordinaires de catégorie A admissibles</t>
  </si>
  <si>
    <t>Surplus d’apport</t>
  </si>
  <si>
    <t>Moins :</t>
  </si>
  <si>
    <t>Gains / (pertes) de juste valeur cumulatifs nets après impôt découlant de changements dans le risque de crédit de la société</t>
  </si>
  <si>
    <t>Gains / (pertes) nets après impôt non réalisés des immeubles occupés par leur propriétaire à la conversion aux IFRS – Modèle du coût</t>
  </si>
  <si>
    <t>Ajout :</t>
  </si>
  <si>
    <t>Excédent sur les gains des pertes de réévaluation cumulative nettes après impôt visant les immeubles occupés par leur propriétaire – Modèle de réévaluation</t>
  </si>
  <si>
    <t>Total partiel : Bénéfices non répartis, déduction faite des ajustements</t>
  </si>
  <si>
    <t>Réserves de primes pour tremblement de terre non utilisées dans le cadre des ressources financières pour couvrir l’exposition</t>
  </si>
  <si>
    <t>Réserve pour risque nucléaire</t>
  </si>
  <si>
    <t>Gains (pertes) de juste valeur cumulatifs nets après impôt sur les éléments de couverture des flux de trésorerie qui ne sont pas comptabilisés à la juste valeur au bilan</t>
  </si>
  <si>
    <t xml:space="preserve">Gains cumulatifs nets après impôt non réalisés sur les immeubles occupés par leur propriétaire – Surplus d’apport </t>
  </si>
  <si>
    <t>17</t>
  </si>
  <si>
    <t>Impact cumulatif net après impôt de la comptabilité reflet</t>
  </si>
  <si>
    <t>Instruments de catégorie B admissibles – actions privilégiées perpétuelles non cumulatives</t>
  </si>
  <si>
    <t xml:space="preserve">Instruments de catégorie B admissibles – autres </t>
  </si>
  <si>
    <t>Instruments de catégorie C admissibles – actions privilégiées</t>
  </si>
  <si>
    <t>Instruments de catégorie C admissibles – créances subordonnées</t>
  </si>
  <si>
    <t>Amortissement cumulé des instruments de capital de catégorie C aux fins de la suffisance du capital</t>
  </si>
  <si>
    <t>Instruments de catégorie C admissibles nets</t>
  </si>
  <si>
    <t>Total partiel : capital disponible avant déductions</t>
  </si>
  <si>
    <t>Déductions :</t>
  </si>
  <si>
    <t>Participations dans des filiales non admissibles</t>
  </si>
  <si>
    <t>Participations dans des entreprises associées</t>
  </si>
  <si>
    <t>Participations dans des coentreprises et des sociétés en commandite (supérieures à 10 %)</t>
  </si>
  <si>
    <t>Prêts assimilés à du capital consentis à des filiales non admissibles</t>
  </si>
  <si>
    <t>Prêts assimilés à du capital consentis à des entreprises associées</t>
  </si>
  <si>
    <t>Prêts assimilés à du capital consentis à des coentreprises et des sociétés en commandite 
- participation supérieure à 10 %</t>
  </si>
  <si>
    <t>Montants à recevoir et recouvrables des assureurs non agréés non couverts par les dépôts et les lettres de crédit n’appartenant pas à l’assureur</t>
  </si>
  <si>
    <t>37</t>
  </si>
  <si>
    <t>Frais d’acquisition reportés (FAR) pour polices contre les accidents et la maladie</t>
  </si>
  <si>
    <t>38</t>
  </si>
  <si>
    <t>Écart d’acquisition (déduction faite des passifs d’impôts futurs)</t>
  </si>
  <si>
    <t>Actifs incorporels, y compris les logiciels (déduction faite des passifs d’impôts futurs admissibles)</t>
  </si>
  <si>
    <t>Actifs d’impôts futurs, sauf ceux attribuables à des différences temporaires (déduction faite des passifs d’impôts futurs admissibles)</t>
  </si>
  <si>
    <t>Actifs excédentaires nets des régimes à prestations déterminées, déduction faite des remboursements disponibles (déduction faite des passifs d’impôts futurs admissibles)</t>
  </si>
  <si>
    <t>Placements dans ses propres instruments de fonds propres non décomptabilisés à des fins comptables</t>
  </si>
  <si>
    <t>Participations croisées réciproques dans les fonds propres d’entités financières</t>
  </si>
  <si>
    <t>Titrisation d'actifs</t>
  </si>
  <si>
    <t>47</t>
  </si>
  <si>
    <t>Total partiel : total des déductions du capital disponible</t>
  </si>
  <si>
    <t xml:space="preserve">Test de validation : Limite de 40 % pour les instruments de fonds propres de catégorie B et de catégorie C </t>
  </si>
  <si>
    <t>Test de validation : Limite de 7 % pour les instruments de catégorie C</t>
  </si>
  <si>
    <t>61</t>
  </si>
  <si>
    <t>Postes pour mémoire</t>
  </si>
  <si>
    <t>Passifs d’impôts futurs se rapportant à (utilisés pour compenser les montants bruts associés):</t>
  </si>
  <si>
    <t>Écart d’acquisition</t>
  </si>
  <si>
    <t>70</t>
  </si>
  <si>
    <t>Actifs incorporels, y compris les logiciels</t>
  </si>
  <si>
    <t>Actifs d’impôts futurs, à l’exclusion de ceux attribuables à des différences temporaires</t>
  </si>
  <si>
    <t>72</t>
  </si>
  <si>
    <t>Actifs de régimes de retraite à prestations déterminées</t>
  </si>
  <si>
    <t>73</t>
  </si>
  <si>
    <t>Actifs d’impôts futurs attribuables à des différences temporaires, sauf ceux réalisables par report rétrospectif des pertes d’exploitation nettes</t>
  </si>
  <si>
    <t>Instruments de fonds propres non admissibles :</t>
  </si>
  <si>
    <t>Actions ordinaires ne satisfaisant pas aux critères des composantes de catégorie A</t>
  </si>
  <si>
    <t>75</t>
  </si>
  <si>
    <t>Actions privilégiées perpétuelles non cumulatives ne satisfaisant pas aux critères des composantes de catégorie B</t>
  </si>
  <si>
    <t>76</t>
  </si>
  <si>
    <t>Actions privilégiées (autres) ne satisfaisant pas aux critères des composantes de catégorie C</t>
  </si>
  <si>
    <t>77</t>
  </si>
  <si>
    <t>Créances subordonnées ne satisfaisant pas aux critères des composantes de catégorie C</t>
  </si>
  <si>
    <t>78</t>
  </si>
  <si>
    <t>Total des actifs en fiducie</t>
  </si>
  <si>
    <t>Total du passif</t>
  </si>
  <si>
    <t>Somme à recouvrer des réassureurs</t>
  </si>
  <si>
    <t>Somme à recouvrer des assureurs non agréés</t>
  </si>
  <si>
    <t>Les autres montants (admissibles) à recouvrer liés aux sinistres non payés y compris les FAA non déduites de l'actif net disponible</t>
  </si>
  <si>
    <t>Comptes à recouvrer liés aux FAA non déduits de l’actif disponible</t>
  </si>
  <si>
    <t>Commissions non gagnées</t>
  </si>
  <si>
    <t>Ajustement pour FAR - Taxes sur les primes reportées (polices contre les accidents et la maladie)</t>
  </si>
  <si>
    <t>Total du passif net</t>
  </si>
  <si>
    <t>Total partiel : Excédent de l’actif en fiducie sur le passif net (ligne 09 moins     ligne 59)</t>
  </si>
  <si>
    <t>Ajustements réglementaires de l’actif net disponible :</t>
  </si>
  <si>
    <t>ARAP (sauf les polices contre les accidents et la maladie)</t>
  </si>
  <si>
    <t>Montants à recevoir d’agents et de souscripteurs (courtiers compris)</t>
  </si>
  <si>
    <t>Excédent sur les gains des pertes de réévaluation cumulatives nettes sur les immeubles occupés par leur propriétaire</t>
  </si>
  <si>
    <t>Montants recouvrables des réassureurs non agréés non couverts par les dépôts et les lettres de crédit n'appartenant pas au réassureur</t>
  </si>
  <si>
    <t>63</t>
  </si>
  <si>
    <t>Gains (pertes) de juste valeur non réalisés sur les immeubles occupés par leur propriétaire à la conversion</t>
  </si>
  <si>
    <t>64</t>
  </si>
  <si>
    <t>Gains de réévaluation cumulatifs nets après impôt sur les immeubles occupés par leur propriétaire</t>
  </si>
  <si>
    <t>65</t>
  </si>
  <si>
    <t>Impact de la comptabilité reflet</t>
  </si>
  <si>
    <t>66</t>
  </si>
  <si>
    <t>67</t>
  </si>
  <si>
    <t>Total partiel : Ajustements réglementaires de l’actif net disponible</t>
  </si>
  <si>
    <t>Total de l'actif net disponible (ligne 89 plus ligne 69)</t>
  </si>
  <si>
    <t>Exposition nette</t>
  </si>
  <si>
    <t xml:space="preserve">Encaisse  </t>
  </si>
  <si>
    <t>Encaisse - Autres</t>
  </si>
  <si>
    <t xml:space="preserve">Revenu de placements, échu et couru   </t>
  </si>
  <si>
    <t>Titres de créance à long terme, y compris les dépôts à terme, les obligations, les débentures et les prêts</t>
  </si>
  <si>
    <t xml:space="preserve">Titres de créance à court terme, y compris les effets de commerce </t>
  </si>
  <si>
    <t>Prêts (au coût amorti) :</t>
  </si>
  <si>
    <t>Hypothèques de premier rang sur immeubles résidentiels d'un à quatre logements</t>
  </si>
  <si>
    <t>Prêts hypothécaires garantis par des terrains non aménagés</t>
  </si>
  <si>
    <t xml:space="preserve">Filiales, entreprises associées et coentreprises (prêts non apparentés à du capital)  </t>
  </si>
  <si>
    <t>Autres prêts</t>
  </si>
  <si>
    <t xml:space="preserve">Actions privilégiées  </t>
  </si>
  <si>
    <t xml:space="preserve">Autres placements   </t>
  </si>
  <si>
    <t>Comptes débiteurs :</t>
  </si>
  <si>
    <t xml:space="preserve">Des gouvernements  </t>
  </si>
  <si>
    <t>50</t>
  </si>
  <si>
    <t xml:space="preserve">« Facility Association » et « P. R. R. » </t>
  </si>
  <si>
    <t>Comptes à recevoir d'agents, courtiers, de titulaires de police, de sociétés associées, de sociétés en commandite, de coentreprises et de filiales non admissibles, et autres montants à recevoir :</t>
  </si>
  <si>
    <t xml:space="preserve">   - Primes échelonnées (non échues)   </t>
  </si>
  <si>
    <t xml:space="preserve">   - Non échus ou échus depuis moins de 60 jours  </t>
  </si>
  <si>
    <t>55</t>
  </si>
  <si>
    <t xml:space="preserve">   - Échus depuis 60 jours ou plus  </t>
  </si>
  <si>
    <t>56</t>
  </si>
  <si>
    <t>Assureurs</t>
  </si>
  <si>
    <t xml:space="preserve"> - Agréés et non associés</t>
  </si>
  <si>
    <t xml:space="preserve">- Non agréés  </t>
  </si>
  <si>
    <t>- Agréés et associés</t>
  </si>
  <si>
    <t xml:space="preserve">- Primes non gagnées </t>
  </si>
  <si>
    <t xml:space="preserve">- Sinistres non payés </t>
  </si>
  <si>
    <t xml:space="preserve">- Agréés et non associés </t>
  </si>
  <si>
    <t xml:space="preserve">- Primes non gagnées   </t>
  </si>
  <si>
    <t xml:space="preserve">                                                                       </t>
  </si>
  <si>
    <t xml:space="preserve">- Sinistres non payés   </t>
  </si>
  <si>
    <t>Autres sommes à recouvrer sur sinistres non payés y compris FAA non déduites du capital</t>
  </si>
  <si>
    <t>Actifs d’impôts futurs résultant de différences temporaires pouvant être recouvrés des impôts payés au cours des trois exercices précédents</t>
  </si>
  <si>
    <t xml:space="preserve"> Actifs détenus pour la vente</t>
  </si>
  <si>
    <t>Autres actifs (net des lignes 85 et 84) et de mobilier et équipement</t>
  </si>
  <si>
    <t>87</t>
  </si>
  <si>
    <t xml:space="preserve">TOTAL  </t>
  </si>
  <si>
    <t>Actifs en fiducie</t>
  </si>
  <si>
    <t xml:space="preserve">Encaisse </t>
  </si>
  <si>
    <t>Revenu de placements, échu et couru</t>
  </si>
  <si>
    <t>Hypothèques de premier rang sur immeubles résidentiels d'un à quatre logements</t>
  </si>
  <si>
    <t xml:space="preserve">Redressement pour tenir compte de l'écart entre le coût amorti et la valeur des prêts figurant au bilan </t>
  </si>
  <si>
    <t>Actions privilégiées</t>
  </si>
  <si>
    <t>Autres placements</t>
  </si>
  <si>
    <t xml:space="preserve">Sous-total - Actifs en fiducie </t>
  </si>
  <si>
    <t>Autres actifs admissibles</t>
  </si>
  <si>
    <t>- Agréés associés</t>
  </si>
  <si>
    <t>- Agréés non associés</t>
  </si>
  <si>
    <t>- Sinistres non payés</t>
  </si>
  <si>
    <t>Sommes à recevoir :</t>
  </si>
  <si>
    <t>Titulaires de police (agents et courtiers compris) :</t>
  </si>
  <si>
    <t>- Primes échelonnées (non encore échues)</t>
  </si>
  <si>
    <t xml:space="preserve">- Non échus ou échus depuis moins de 60 jours </t>
  </si>
  <si>
    <t xml:space="preserve">- Échus depuis 60 jours ou plus </t>
  </si>
  <si>
    <t>Total de la marge requise</t>
  </si>
  <si>
    <t>Variations des bénéfices non répartis de l'exercice courant</t>
  </si>
  <si>
    <t>Marge requise</t>
  </si>
  <si>
    <t>Capitaux requis pour les actifs au bilan</t>
  </si>
  <si>
    <t>Fonds du siège social (assureurs étrangers)</t>
  </si>
  <si>
    <t>Page 20.45 de l'état annuel</t>
  </si>
  <si>
    <t>(Colonne 03 de la page 20.54 de l'état annuel)</t>
  </si>
  <si>
    <t>Page 20.54 (colonne 03) de l'état annuel</t>
  </si>
  <si>
    <t>Page 30.61 de l'état annuel</t>
  </si>
  <si>
    <t>Page 30.62 de l'état annuel</t>
  </si>
  <si>
    <t>Page 30.92 de l'état annuel</t>
  </si>
  <si>
    <t>Page 30.71 (colonne 05) de l'état annuel</t>
  </si>
  <si>
    <t>Page 30.71 (colonne 03) de l'état annuel</t>
  </si>
  <si>
    <t>Page 30.81 (colonne 05) de l'état annuel</t>
  </si>
  <si>
    <t>Page 30.81 (colonne 03) de l'état annuel</t>
  </si>
  <si>
    <t>ACTIFS</t>
  </si>
  <si>
    <t>Page 20.10 de l'état annuel</t>
  </si>
  <si>
    <t>Page 20.20 de l'état annuel</t>
  </si>
  <si>
    <t>Page 20.30 de l'état annuel</t>
  </si>
  <si>
    <t>Page 20.42 de l'état annuel</t>
  </si>
  <si>
    <t>Scénario base
rapport précédent</t>
  </si>
  <si>
    <t>Scénario défavorable 1</t>
  </si>
  <si>
    <t>Scénario défavorable 2</t>
  </si>
  <si>
    <t>Scénario défavorable 3</t>
  </si>
  <si>
    <t>Historique</t>
  </si>
  <si>
    <t>Scénario de base</t>
  </si>
  <si>
    <t xml:space="preserve">Scénario </t>
  </si>
  <si>
    <t>Base</t>
  </si>
  <si>
    <t>Rapport</t>
  </si>
  <si>
    <t>Réel</t>
  </si>
  <si>
    <t>Précédent</t>
  </si>
  <si>
    <t>Scénario Base</t>
  </si>
  <si>
    <t>Taux de pertes</t>
  </si>
  <si>
    <t>Taux de dépenses</t>
  </si>
  <si>
    <t>Taux combinés</t>
  </si>
  <si>
    <t xml:space="preserve">Redressement pour tenir compte de l'écart entre le coût amorti et la valeur des prêts figurant au bilan  </t>
  </si>
  <si>
    <t>Ajustement pour FAR - Commissions (polices contre les accidents et la maladie) 55 % du montant net des commissions reportées et des commissions non gagnées</t>
  </si>
  <si>
    <t>#SC_1 description de l'actuaire</t>
  </si>
  <si>
    <t>#SC_2 description de l'actuaire</t>
  </si>
  <si>
    <t>#SC_3 description de l'actuaire</t>
  </si>
  <si>
    <t>Impact sur les capitaux propres</t>
  </si>
  <si>
    <t>Impact maximal de chacun des scénarios</t>
  </si>
  <si>
    <t>D1</t>
  </si>
  <si>
    <t>D2</t>
  </si>
  <si>
    <t>D3</t>
  </si>
  <si>
    <t>D4</t>
  </si>
  <si>
    <t>D5</t>
  </si>
  <si>
    <t>D6</t>
  </si>
  <si>
    <t>D7</t>
  </si>
  <si>
    <t>D8</t>
  </si>
  <si>
    <t>D9</t>
  </si>
  <si>
    <t>D10</t>
  </si>
  <si>
    <t>B</t>
  </si>
  <si>
    <t>#SC_4 description de l'actuaire</t>
  </si>
  <si>
    <t>Scénario défavorable 4</t>
  </si>
  <si>
    <t>Scénario défavorable 5</t>
  </si>
  <si>
    <t>Scénario défavorable 6</t>
  </si>
  <si>
    <t>Scénario défavorable 7</t>
  </si>
  <si>
    <t>Scénario défavorable 8</t>
  </si>
  <si>
    <t>Scénario défavorable 9</t>
  </si>
  <si>
    <t>Scénario défavorable 10</t>
  </si>
  <si>
    <t>Scénario défavorable 11</t>
  </si>
  <si>
    <t>#SC_5 description de l'actuaire</t>
  </si>
  <si>
    <t>#SC_6 description de l'actuaire</t>
  </si>
  <si>
    <t>#SC_7 description de l'actuaire</t>
  </si>
  <si>
    <t>#SC_8 description de l'actuaire</t>
  </si>
  <si>
    <t>#SC_9 description de l'actuaire</t>
  </si>
  <si>
    <t>#SC_10 description de l'actuaire</t>
  </si>
  <si>
    <t>D11</t>
  </si>
  <si>
    <t>D12</t>
  </si>
  <si>
    <t>D13</t>
  </si>
  <si>
    <t>D14</t>
  </si>
  <si>
    <t>Coordonnée (fait par actuaire)</t>
  </si>
  <si>
    <t>Coordonnée (fait par AMF)</t>
  </si>
  <si>
    <t>D15</t>
  </si>
  <si>
    <t>Rang</t>
  </si>
  <si>
    <t>Impact maximal</t>
  </si>
  <si>
    <t># scénario (fait par actuaire)</t>
  </si>
  <si>
    <t># scénario (fait par AMF)</t>
  </si>
  <si>
    <t>#SC_11 description de l'actuaire</t>
  </si>
  <si>
    <t>#SC_12 description de l'actuaire</t>
  </si>
  <si>
    <t>#SC_13 description de l'actuaire</t>
  </si>
  <si>
    <t>#SC_14 description de l'actuaire</t>
  </si>
  <si>
    <t>#SC_15 description de l'actuaire</t>
  </si>
  <si>
    <t>Scénario défavorable 12</t>
  </si>
  <si>
    <t>Scénario défavorable 13</t>
  </si>
  <si>
    <t>Scénario défavorable 14</t>
  </si>
  <si>
    <t>Scénario défavorable 15</t>
  </si>
  <si>
    <t>Coordonnées pour rechercheV (colonne)</t>
  </si>
  <si>
    <t>Coordonnées pour rechercheV (ligne 1)</t>
  </si>
  <si>
    <t>Coordonnées pour rechercheV (ligne 2)</t>
  </si>
  <si>
    <t>RechercheV pour obtenir les données</t>
  </si>
  <si>
    <t>Résumé des 3 scénarios les plus défavorables</t>
  </si>
  <si>
    <t>Étape pour déterminer les trois scénarios les plus défavorables</t>
  </si>
  <si>
    <t xml:space="preserve"> </t>
  </si>
  <si>
    <t>Placements comptabilisés à la valeur de consolidation :</t>
  </si>
  <si>
    <t>Fonds groupés</t>
  </si>
  <si>
    <t>(OJV) ou de la juste valeur au moyen des profits et pertes (JV-PP)</t>
  </si>
  <si>
    <t>Quote-part dans le bénéfice (perte) net(te) des fonds groupés selon la méthode de comptabilisation à la valeur de consolidation</t>
  </si>
  <si>
    <t>Part des autres éléments du résultat étendu des filisales, des entreprises associées et des coentreprises (peut être reclassé)</t>
  </si>
  <si>
    <t>Part des autres éléments du résultat étendu des filiales, des entreprises associées et des coentreprises (peut être reclassé)</t>
  </si>
  <si>
    <t>52</t>
  </si>
  <si>
    <t>Réserve pour assurance hypothécaire</t>
  </si>
  <si>
    <t>Risque lié aux actions</t>
  </si>
  <si>
    <t>Risque lié aux actifs immobiliers</t>
  </si>
  <si>
    <t>Provisions pour tremblement de terre</t>
  </si>
  <si>
    <t>Sommes à recevoir d'assureurs fédéraux et de réassureurs agréés, qui peuvent être légalement déduites des provisions techniques</t>
  </si>
  <si>
    <t>Hypothèques commerciales et résidentielles non classées de premier rang sur immeubles résidentiels d'un à quatre logements</t>
  </si>
  <si>
    <t>Description</t>
  </si>
  <si>
    <t>B_Ratio</t>
  </si>
  <si>
    <t>X+1</t>
  </si>
  <si>
    <t>X+2</t>
  </si>
  <si>
    <t>X+3</t>
  </si>
  <si>
    <t>X+4</t>
  </si>
  <si>
    <t>X+5</t>
  </si>
  <si>
    <t>B_Capitaux disponibles</t>
  </si>
  <si>
    <t>B_Capitaux requis</t>
  </si>
  <si>
    <t>B_Capitaux propres</t>
  </si>
  <si>
    <t>B_Primes souscrites</t>
  </si>
  <si>
    <t>B_Bénéfices nets</t>
  </si>
  <si>
    <t>D1_Ratio</t>
  </si>
  <si>
    <t>D1_Capitaux propres</t>
  </si>
  <si>
    <t>D2_Ratio</t>
  </si>
  <si>
    <t>D2_Capitaux propres</t>
  </si>
  <si>
    <t>D3_Ratio</t>
  </si>
  <si>
    <t>D3_Capitaux propres</t>
  </si>
  <si>
    <t>190</t>
  </si>
  <si>
    <t>149</t>
  </si>
  <si>
    <t>290</t>
  </si>
  <si>
    <t>249</t>
  </si>
  <si>
    <t>390</t>
  </si>
  <si>
    <t>349</t>
  </si>
  <si>
    <t>100</t>
  </si>
  <si>
    <t>200</t>
  </si>
  <si>
    <t>300</t>
  </si>
  <si>
    <t>090</t>
  </si>
  <si>
    <t>009</t>
  </si>
  <si>
    <t>069</t>
  </si>
  <si>
    <t>049</t>
  </si>
  <si>
    <t>004</t>
  </si>
  <si>
    <t>089</t>
  </si>
  <si>
    <t>Ligne\Colonne</t>
  </si>
  <si>
    <t>Tableau résumé</t>
  </si>
  <si>
    <t>Description : Veuillez inscrire une brève description du scénario (incluant les hypothèses) dans l'onglet «20.10»</t>
  </si>
  <si>
    <t>Rajustement de l'approche de superposition pour les instruments financiers (poste reclassé des P et P aux AÉRÉ)</t>
  </si>
  <si>
    <t>JVAÉRÉ :</t>
  </si>
  <si>
    <t>- Actions (IAS 39)</t>
  </si>
  <si>
    <t>Reclassement des (gains) pertes provenant du revenu net</t>
  </si>
  <si>
    <t>Variation des gains et des pertes non réalisés</t>
  </si>
  <si>
    <t>Variation des gains et pertes non réalisés relativement à l'approche de superposition des instruments financiers</t>
  </si>
  <si>
    <t>Approche de superposition</t>
  </si>
  <si>
    <t>- Actions (IFRS 9)</t>
  </si>
  <si>
    <t>(Veuillez spécifier, incluant prise en compte progressive pour l'historique)</t>
  </si>
  <si>
    <t>Risque de défaut de contrepartie pour garantie de réassurance non agréée et franchises autoassurées</t>
  </si>
  <si>
    <t>Franchises autoassurées, lorsque l'organisme de réglementation exige des biens en garantie et qu’aucune garantie n’a été reçue</t>
  </si>
  <si>
    <t>Total partiel : AÉRÉ, déduction faite des ajustements</t>
  </si>
  <si>
    <t>Actif assorti d'un droit d'utilisation associé à des immeubles loués occupés par leur propriétaire</t>
  </si>
  <si>
    <t>Titres adossés à des actifs</t>
  </si>
  <si>
    <t>- Agréés et associés en vertu d’accords de mise en commun de la réassurance intragroupe approuvés par le BSIF</t>
  </si>
  <si>
    <t>- Agréés et associés sans égard aux accords de mise en commun de la réassurnce intragroupe approuvés par le BSIF</t>
  </si>
  <si>
    <t>- Primes non gagnées en vertu d’accords de mise en commun de la réassurance intragroupe approuvés par le BSIF</t>
  </si>
  <si>
    <t>- Primes non gagnées sans égard aux accords de mise en commun de la réassurance intragroupe approuvés par le BSIF</t>
  </si>
  <si>
    <t>- Sinistres non payés en vertu d’accords de mise en commun de la réassurance intragroupe approuvés par le BSIF</t>
  </si>
  <si>
    <t>- Sinistres non payés sans égard aux accords de mise en commun de la réassurance intragroupe approuvés par le BSIF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</si>
</sst>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General_)"/>
    <numFmt numFmtId="165" formatCode="_(* #,##0.00_);_(* \(#,##0.00\);_(* &quot;-&quot;??_);_(@_)"/>
    <numFmt numFmtId="166" formatCode="_(* #,##0_);_(* \(#,##0\);_(* &quot;-&quot;??_);_(@_)"/>
    <numFmt numFmtId="167" formatCode="0.0%"/>
    <numFmt numFmtId="168" formatCode="_-* #,##0.00_-;\-* #,##0.00_-;_-* &quot;-&quot;??_-;_-@_-"/>
    <numFmt numFmtId="169" formatCode="_-&quot;$&quot;* #,##0.00_-;\-&quot;$&quot;* #,##0.00_-;_-&quot;$&quot;* &quot;-&quot;??_-;_-@_-"/>
    <numFmt numFmtId="170" formatCode="_-[$€-2]* #,##0.00_-;\-[$€-2]* #,##0.00_-;_-[$€-2]* &quot;-&quot;??_-"/>
  </numFmts>
  <fonts count="57">
    <font>
      <sz val="11"/>
      <color theme="1"/>
      <name val="Calibri"/>
      <family val="2"/>
      <scheme val="minor"/>
    </font>
    <font>
      <sz val="10"/>
      <color theme="1"/>
      <name val="Arial"/>
      <family val="2"/>
    </font>
    <font>
      <sz val="11"/>
      <color theme="1"/>
      <name val="Arial"/>
      <family val="2"/>
    </font>
    <font>
      <sz val="11"/>
      <name val="Times New Roman"/>
      <family val="1"/>
    </font>
    <font>
      <b/>
      <sz val="11"/>
      <name val="Times New Roman"/>
      <family val="1"/>
    </font>
    <font>
      <sz val="10"/>
      <name val="Times New Roman"/>
      <family val="1"/>
    </font>
    <font>
      <sz val="12"/>
      <name val="Arial"/>
      <family val="2"/>
    </font>
    <font>
      <b/>
      <strike/>
      <sz val="11"/>
      <name val="Times New Roman"/>
      <family val="1"/>
    </font>
    <font>
      <sz val="10"/>
      <name val="Arial"/>
      <family val="2"/>
    </font>
    <font>
      <b/>
      <sz val="11"/>
      <color rgb="FFFF0000"/>
      <name val="Times New Roman"/>
      <family val="1"/>
    </font>
    <font>
      <sz val="11"/>
      <color indexed="8"/>
      <name val="Times New Roman"/>
      <family val="1"/>
    </font>
    <font>
      <sz val="12"/>
      <name val="Times New Roman"/>
      <family val="1"/>
    </font>
    <font>
      <b/>
      <sz val="12"/>
      <name val="Times New Roman"/>
      <family val="1"/>
    </font>
    <font>
      <sz val="8"/>
      <name val="Times New Roman"/>
      <family val="1"/>
    </font>
    <font>
      <sz val="10"/>
      <color rgb="FFFF0000"/>
      <name val="Times New Roman"/>
      <family val="1"/>
    </font>
    <font>
      <sz val="11"/>
      <color rgb="FFFF0000"/>
      <name val="Times New Roman"/>
      <family val="1"/>
    </font>
    <font>
      <sz val="10"/>
      <name val="MS Sans Serif"/>
      <family val="2"/>
    </font>
    <font>
      <sz val="8"/>
      <name val="Arial"/>
      <family val="2"/>
    </font>
    <font>
      <sz val="12"/>
      <name val="CG Times (WN)"/>
      <family val="2"/>
    </font>
    <font>
      <sz val="11"/>
      <color indexed="10"/>
      <name val="Times New Roman"/>
      <family val="1"/>
    </font>
    <font>
      <sz val="8"/>
      <color indexed="8"/>
      <name val="Arial"/>
      <family val="2"/>
    </font>
    <font>
      <sz val="8"/>
      <color rgb="FFFF0000"/>
      <name val="Arial"/>
      <family val="2"/>
    </font>
    <font>
      <sz val="9"/>
      <name val="Tahoma"/>
      <family val="2"/>
    </font>
    <font>
      <b/>
      <sz val="9"/>
      <name val="Tahoma"/>
      <family val="2"/>
    </font>
    <font>
      <b/>
      <sz val="11"/>
      <color theme="1"/>
      <name val="Calibri"/>
      <family val="2"/>
      <scheme val="minor"/>
    </font>
    <font>
      <sz val="11"/>
      <name val="Arial"/>
      <family val="2"/>
    </font>
    <font>
      <sz val="11"/>
      <color indexed="8"/>
      <name val="Arial"/>
      <family val="2"/>
    </font>
    <font>
      <sz val="11"/>
      <color indexed="8"/>
      <name val="Calibri"/>
      <family val="2"/>
    </font>
    <font>
      <sz val="11"/>
      <color indexed="9"/>
      <name val="Calibri"/>
      <family val="2"/>
    </font>
    <font>
      <sz val="8"/>
      <name val="Garamond"/>
      <family val="1"/>
    </font>
    <font>
      <sz val="12"/>
      <name val="Frutiger 45 Light"/>
      <family val="2"/>
    </font>
    <font>
      <sz val="11"/>
      <color indexed="10"/>
      <name val="Calibri"/>
      <family val="2"/>
    </font>
    <font>
      <sz val="11"/>
      <color indexed="20"/>
      <name val="Calibri"/>
      <family val="2"/>
    </font>
    <font>
      <b/>
      <sz val="11"/>
      <color indexed="52"/>
      <name val="Calibri"/>
      <family val="2"/>
    </font>
    <font>
      <i/>
      <sz val="12"/>
      <name val="Frutiger 45 Light"/>
      <family val="2"/>
    </font>
    <font>
      <sz val="11"/>
      <color indexed="52"/>
      <name val="Calibri"/>
      <family val="2"/>
    </font>
    <font>
      <b/>
      <sz val="11"/>
      <color indexed="9"/>
      <name val="Calibri"/>
      <family val="2"/>
    </font>
    <font>
      <sz val="12"/>
      <name val="SWISS"/>
      <family val="2"/>
    </font>
    <font>
      <sz val="11"/>
      <color indexed="6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b/>
      <sz val="14"/>
      <name val="Frutiger 87ExtraBlackCn"/>
      <family val="2"/>
    </font>
    <font>
      <sz val="11"/>
      <color indexed="60"/>
      <name val="Calibri"/>
      <family val="2"/>
    </font>
    <font>
      <b/>
      <i/>
      <sz val="12"/>
      <name val="Frutiger 45 Light"/>
      <family val="2"/>
    </font>
    <font>
      <b/>
      <sz val="11"/>
      <color indexed="63"/>
      <name val="Calibri"/>
      <family val="2"/>
    </font>
    <font>
      <sz val="12"/>
      <name val="Helv"/>
      <family val="2"/>
    </font>
    <font>
      <b/>
      <sz val="12"/>
      <name val="Frutiger 45 Light"/>
      <family val="2"/>
    </font>
    <font>
      <b/>
      <sz val="18"/>
      <color indexed="56"/>
      <name val="Cambria"/>
      <family val="2"/>
    </font>
    <font>
      <b/>
      <sz val="11"/>
      <color indexed="8"/>
      <name val="Calibri"/>
      <family val="2"/>
    </font>
    <font>
      <sz val="10"/>
      <name val="Frutiger"/>
      <family val="2"/>
    </font>
    <font>
      <sz val="11"/>
      <color theme="1"/>
      <name val="Calibri"/>
      <family val="2"/>
      <scheme val="minor"/>
    </font>
    <font>
      <b/>
      <sz val="9"/>
      <name val="Tahoma"/>
      <family val="2"/>
      <charset val="1"/>
    </font>
    <font>
      <sz val="9"/>
      <name val="Tahoma"/>
      <family val="2"/>
      <charset val="1"/>
    </font>
  </fonts>
  <fills count="2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theme="3" tint="0.59993285927915285"/>
        <bgColor indexed="64"/>
      </patternFill>
    </fill>
    <fill>
      <patternFill patternType="solid">
        <fgColor theme="0" tint="-0.3499252296517838"/>
        <bgColor indexed="64"/>
      </patternFill>
    </fill>
    <fill>
      <patternFill patternType="solid">
        <fgColor theme="0"/>
        <bgColor indexed="64"/>
      </patternFill>
    </fill>
    <fill>
      <patternFill patternType="solid">
        <fgColor rgb="FFFFFF00"/>
        <bgColor indexed="64"/>
      </patternFill>
    </fill>
  </fills>
  <borders count="5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auto="1"/>
      </left>
      <right style="medium">
        <color auto="1"/>
      </right>
      <top/>
      <bottom style="medium">
        <color auto="1"/>
      </bottom>
      <diagonal/>
    </border>
    <border>
      <left style="thin">
        <color indexed="63"/>
      </left>
      <right style="thin">
        <color indexed="63"/>
      </right>
      <top style="thin">
        <color indexed="63"/>
      </top>
      <bottom style="thin">
        <color indexed="63"/>
      </bottom>
      <diagonal/>
    </border>
    <border>
      <left/>
      <right/>
      <top/>
      <bottom style="medium">
        <color auto="1"/>
      </bottom>
      <diagonal/>
    </border>
    <border>
      <left style="medium">
        <color auto="1"/>
      </left>
      <right/>
      <top style="medium">
        <color auto="1"/>
      </top>
      <bottom style="thin">
        <color auto="1"/>
      </bottom>
      <diagonal/>
    </border>
    <border>
      <left/>
      <right/>
      <top style="thin">
        <color indexed="62"/>
      </top>
      <bottom style="double">
        <color indexed="62"/>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dotted">
        <color auto="1"/>
      </bottom>
      <diagonal/>
    </border>
    <border>
      <left/>
      <right style="thin">
        <color auto="1"/>
      </right>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bottom style="thin">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hair">
        <color auto="1"/>
      </top>
      <bottom style="hair">
        <color auto="1"/>
      </bottom>
      <diagonal/>
    </border>
    <border>
      <left/>
      <right/>
      <top style="hair">
        <color auto="1"/>
      </top>
      <bottom/>
      <diagonal/>
    </border>
    <border>
      <left/>
      <right style="thin">
        <color auto="1"/>
      </right>
      <top style="hair">
        <color auto="1"/>
      </top>
      <bottom/>
      <diagonal/>
    </border>
    <border>
      <left/>
      <right/>
      <top/>
      <bottom style="hair">
        <color auto="1"/>
      </bottom>
      <diagonal/>
    </border>
    <border>
      <left/>
      <right style="thin">
        <color auto="1"/>
      </right>
      <top/>
      <bottom style="hair">
        <color auto="1"/>
      </bottom>
      <diagonal/>
    </border>
    <border>
      <left/>
      <right style="thin">
        <color auto="1"/>
      </right>
      <top style="hair">
        <color auto="1"/>
      </top>
      <bottom style="hair">
        <color auto="1"/>
      </bottom>
      <diagonal/>
    </border>
    <border>
      <left/>
      <right style="dotted">
        <color auto="1"/>
      </right>
      <top style="dotted">
        <color auto="1"/>
      </top>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dotted">
        <color auto="1"/>
      </top>
      <bottom/>
      <diagonal/>
    </border>
    <border>
      <left/>
      <right style="thin">
        <color auto="1"/>
      </right>
      <top style="dotted">
        <color auto="1"/>
      </top>
      <bottom/>
      <diagonal/>
    </border>
    <border>
      <left/>
      <right/>
      <top/>
      <bottom style="dashed">
        <color auto="1"/>
      </bottom>
      <diagonal/>
    </border>
    <border>
      <left/>
      <right style="thin">
        <color auto="1"/>
      </right>
      <top/>
      <bottom style="dashed">
        <color auto="1"/>
      </bottom>
      <diagonal/>
    </border>
    <border>
      <left style="thin">
        <color auto="1"/>
      </left>
      <right/>
      <top style="dotted">
        <color auto="1"/>
      </top>
      <bottom style="thin">
        <color auto="1"/>
      </bottom>
      <diagonal/>
    </border>
    <border>
      <left style="medium">
        <color auto="1"/>
      </left>
      <right/>
      <top style="thin">
        <color auto="1"/>
      </top>
      <bottom style="thin">
        <color auto="1"/>
      </bottom>
      <diagonal/>
    </border>
    <border>
      <left style="thin">
        <color auto="1"/>
      </left>
      <right/>
      <top style="dotted">
        <color auto="1"/>
      </top>
      <bottom style="dotted">
        <color auto="1"/>
      </bottom>
      <diagonal/>
    </border>
    <border>
      <left style="thin">
        <color auto="1"/>
      </left>
      <right/>
      <top/>
      <bottom style="dotted">
        <color auto="1"/>
      </bottom>
      <diagonal/>
    </border>
  </borders>
  <cellStyleXfs count="19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4" fillId="0" borderId="0" applyFont="0" applyFill="0" applyBorder="0" applyAlignment="0" applyProtection="0"/>
    <xf numFmtId="164" fontId="6" fillId="0" borderId="0"/>
    <xf numFmtId="0" fontId="5" fillId="0" borderId="0"/>
    <xf numFmtId="0" fontId="8" fillId="0" borderId="0"/>
    <xf numFmtId="164" fontId="6" fillId="0" borderId="0"/>
    <xf numFmtId="0" fontId="5" fillId="0" borderId="0"/>
    <xf numFmtId="0" fontId="5" fillId="0" borderId="0"/>
    <xf numFmtId="9" fontId="16" fillId="0" borderId="0" applyFont="0" applyFill="0" applyBorder="0" applyAlignment="0" applyProtection="0"/>
    <xf numFmtId="0" fontId="16" fillId="0" borderId="0"/>
    <xf numFmtId="0" fontId="17" fillId="0" borderId="0"/>
    <xf numFmtId="0" fontId="18" fillId="0" borderId="0"/>
    <xf numFmtId="0" fontId="17" fillId="0" borderId="0" applyNumberFormat="0" applyFont="0" applyFill="0" applyAlignment="0" applyProtection="0"/>
    <xf numFmtId="9" fontId="5" fillId="0" borderId="0" applyFont="0" applyFill="0" applyBorder="0" applyAlignment="0" applyProtection="0"/>
    <xf numFmtId="0" fontId="2" fillId="0" borderId="0"/>
    <xf numFmtId="9" fontId="2" fillId="0" borderId="0" applyFont="0" applyFill="0" applyBorder="0" applyAlignment="0" applyProtection="0"/>
    <xf numFmtId="9" fontId="54" fillId="0" borderId="0" applyFon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9" fillId="0" borderId="1">
      <alignment horizontal="center"/>
    </xf>
    <xf numFmtId="0" fontId="30" fillId="0" borderId="2">
      <alignment horizontal="left" wrapText="1" indent="2"/>
    </xf>
    <xf numFmtId="0" fontId="31" fillId="0" borderId="0" applyNumberFormat="0" applyFill="0" applyBorder="0" applyAlignment="0" applyProtection="0"/>
    <xf numFmtId="0" fontId="32" fillId="3" borderId="0" applyNumberFormat="0" applyBorder="0" applyAlignment="0" applyProtection="0"/>
    <xf numFmtId="0" fontId="33" fillId="20" borderId="3" applyNumberFormat="0" applyAlignment="0" applyProtection="0"/>
    <xf numFmtId="0" fontId="33" fillId="20" borderId="3" applyNumberFormat="0" applyAlignment="0" applyProtection="0"/>
    <xf numFmtId="0" fontId="34" fillId="0" borderId="0">
      <alignment wrapText="1"/>
    </xf>
    <xf numFmtId="0" fontId="35" fillId="0" borderId="4" applyNumberFormat="0" applyFill="0" applyAlignment="0" applyProtection="0"/>
    <xf numFmtId="0" fontId="36" fillId="21" borderId="5" applyNumberFormat="0" applyAlignment="0" applyProtection="0"/>
    <xf numFmtId="168" fontId="27"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16" fillId="0" borderId="0" applyFont="0" applyFill="0" applyBorder="0" applyAlignment="0" applyProtection="0"/>
    <xf numFmtId="0" fontId="37" fillId="22" borderId="6" applyNumberFormat="0" applyFont="0" applyAlignment="0" applyProtection="0"/>
    <xf numFmtId="169" fontId="8" fillId="0" borderId="0" applyFont="0" applyFill="0" applyBorder="0" applyAlignment="0" applyProtection="0"/>
    <xf numFmtId="0" fontId="38" fillId="7" borderId="3" applyNumberFormat="0" applyAlignment="0" applyProtection="0"/>
    <xf numFmtId="170" fontId="8" fillId="0" borderId="0" applyFont="0" applyFill="0" applyBorder="0" applyAlignment="0" applyProtection="0"/>
    <xf numFmtId="0" fontId="39" fillId="0" borderId="0" applyNumberFormat="0" applyFill="0" applyBorder="0" applyAlignment="0" applyProtection="0"/>
    <xf numFmtId="0" fontId="40" fillId="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0" borderId="9" applyNumberFormat="0" applyFill="0" applyAlignment="0" applyProtection="0"/>
    <xf numFmtId="0" fontId="43" fillId="0" borderId="0" applyNumberFormat="0" applyFill="0" applyBorder="0" applyAlignment="0" applyProtection="0"/>
    <xf numFmtId="0" fontId="44" fillId="0" borderId="0" applyNumberFormat="0" applyFill="0" applyBorder="0">
      <protection locked="0"/>
    </xf>
    <xf numFmtId="0" fontId="38" fillId="7" borderId="3" applyNumberFormat="0" applyAlignment="0" applyProtection="0"/>
    <xf numFmtId="0" fontId="32" fillId="3" borderId="0" applyNumberFormat="0" applyBorder="0" applyAlignment="0" applyProtection="0"/>
    <xf numFmtId="0" fontId="35" fillId="0" borderId="4" applyNumberFormat="0" applyFill="0" applyAlignment="0" applyProtection="0"/>
    <xf numFmtId="0" fontId="45" fillId="0" borderId="0"/>
    <xf numFmtId="0" fontId="46" fillId="23" borderId="0" applyNumberFormat="0" applyBorder="0" applyAlignment="0" applyProtection="0"/>
    <xf numFmtId="0" fontId="46" fillId="23" borderId="0" applyNumberFormat="0" applyBorder="0" applyAlignment="0" applyProtection="0"/>
    <xf numFmtId="0" fontId="8"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8" fillId="0" borderId="0"/>
    <xf numFmtId="0" fontId="54" fillId="0" borderId="0"/>
    <xf numFmtId="0" fontId="54" fillId="0" borderId="0"/>
    <xf numFmtId="0" fontId="54" fillId="0" borderId="0"/>
    <xf numFmtId="0" fontId="16" fillId="0" borderId="0"/>
    <xf numFmtId="0" fontId="16" fillId="0" borderId="0"/>
    <xf numFmtId="0" fontId="16" fillId="0" borderId="0"/>
    <xf numFmtId="0" fontId="2" fillId="0" borderId="0"/>
    <xf numFmtId="0" fontId="16" fillId="0" borderId="0"/>
    <xf numFmtId="0" fontId="16"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54" fillId="0" borderId="0"/>
    <xf numFmtId="0" fontId="2" fillId="0" borderId="0"/>
    <xf numFmtId="164" fontId="6" fillId="0" borderId="0"/>
    <xf numFmtId="0" fontId="8" fillId="0" borderId="0"/>
    <xf numFmtId="0" fontId="8" fillId="0" borderId="0"/>
    <xf numFmtId="0" fontId="5" fillId="0" borderId="0"/>
    <xf numFmtId="0" fontId="54" fillId="0" borderId="0"/>
    <xf numFmtId="0" fontId="8" fillId="0" borderId="0"/>
    <xf numFmtId="0" fontId="54" fillId="0" borderId="0"/>
    <xf numFmtId="0" fontId="54" fillId="0" borderId="0"/>
    <xf numFmtId="0" fontId="54" fillId="0" borderId="0"/>
    <xf numFmtId="0" fontId="54" fillId="0" borderId="0"/>
    <xf numFmtId="0" fontId="54" fillId="0" borderId="0"/>
    <xf numFmtId="0" fontId="8" fillId="0" borderId="0"/>
    <xf numFmtId="0" fontId="8" fillId="0" borderId="0"/>
    <xf numFmtId="0" fontId="8" fillId="0" borderId="0"/>
    <xf numFmtId="0" fontId="8" fillId="0" borderId="0"/>
    <xf numFmtId="0" fontId="8" fillId="0" borderId="0"/>
    <xf numFmtId="0" fontId="8" fillId="0" borderId="0"/>
    <xf numFmtId="0" fontId="37" fillId="22" borderId="6" applyNumberFormat="0" applyFont="0" applyAlignment="0" applyProtection="0"/>
    <xf numFmtId="0" fontId="47" fillId="0" borderId="10">
      <alignment horizontal="left" wrapText="1" indent="1"/>
    </xf>
    <xf numFmtId="0" fontId="48" fillId="20" borderId="11" applyNumberFormat="0" applyAlignment="0" applyProtection="0"/>
    <xf numFmtId="9" fontId="8"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4" fillId="24" borderId="12" applyNumberFormat="0" applyFill="0" applyAlignment="0"/>
    <xf numFmtId="0" fontId="40" fillId="4" borderId="0" applyNumberFormat="0" applyBorder="0" applyAlignment="0" applyProtection="0"/>
    <xf numFmtId="0" fontId="48" fillId="20" borderId="11" applyNumberFormat="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0" fillId="0" borderId="13">
      <alignment vertical="center" wrapText="1"/>
    </xf>
    <xf numFmtId="0" fontId="3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0" borderId="9" applyNumberFormat="0" applyFill="0" applyAlignment="0" applyProtection="0"/>
    <xf numFmtId="0" fontId="43" fillId="0" borderId="0" applyNumberFormat="0" applyFill="0" applyBorder="0" applyAlignment="0" applyProtection="0"/>
    <xf numFmtId="0" fontId="52" fillId="0" borderId="14" applyNumberFormat="0" applyFill="0" applyAlignment="0" applyProtection="0"/>
    <xf numFmtId="0" fontId="52" fillId="0" borderId="14" applyNumberFormat="0" applyFill="0" applyAlignment="0" applyProtection="0"/>
    <xf numFmtId="0" fontId="52" fillId="0" borderId="14" applyNumberFormat="0" applyFill="0" applyAlignment="0" applyProtection="0"/>
    <xf numFmtId="0" fontId="53" fillId="0" borderId="15">
      <alignment horizontal="center"/>
    </xf>
    <xf numFmtId="0" fontId="8" fillId="0" borderId="0" applyNumberFormat="0" applyFont="0" applyBorder="0">
      <alignment horizontal="right"/>
      <protection locked="0"/>
    </xf>
    <xf numFmtId="0" fontId="36" fillId="21" borderId="5" applyNumberFormat="0" applyAlignment="0" applyProtection="0"/>
    <xf numFmtId="0" fontId="31" fillId="0" borderId="0" applyNumberFormat="0" applyFill="0" applyBorder="0" applyAlignment="0" applyProtection="0"/>
  </cellStyleXfs>
  <cellXfs count="772">
    <xf numFmtId="0" fontId="0" fillId="0" borderId="0" xfId="0"/>
    <xf numFmtId="0" fontId="0" fillId="0" borderId="16" xfId="0" applyNumberFormat="1" applyBorder="1" applyAlignment="1" applyProtection="1">
      <alignment horizontal="left"/>
    </xf>
    <xf numFmtId="49" fontId="0" fillId="0" borderId="17" xfId="0" applyNumberFormat="1" applyBorder="1" applyAlignment="1" applyProtection="1">
      <alignment horizontal="center"/>
    </xf>
    <xf numFmtId="0" fontId="0" fillId="0" borderId="18" xfId="0" applyNumberFormat="1" applyBorder="1" applyAlignment="1" applyProtection="1">
      <alignment horizontal="left"/>
    </xf>
    <xf numFmtId="9" fontId="0" fillId="0" borderId="19" xfId="21" applyFont="1" applyBorder="1" applyAlignment="1" applyProtection="1">
      <alignment horizontal="center"/>
    </xf>
    <xf numFmtId="3" fontId="0" fillId="0" borderId="19" xfId="0" applyNumberFormat="1" applyBorder="1" applyAlignment="1" applyProtection="1">
      <alignment horizontal="center"/>
    </xf>
    <xf numFmtId="0" fontId="0" fillId="0" borderId="20" xfId="0" applyNumberFormat="1" applyBorder="1" applyAlignment="1" applyProtection="1">
      <alignment horizontal="left"/>
    </xf>
    <xf numFmtId="3" fontId="0" fillId="0" borderId="21" xfId="0" applyNumberFormat="1" applyBorder="1" applyAlignment="1" applyProtection="1">
      <alignment horizontal="center"/>
    </xf>
    <xf numFmtId="0" fontId="0" fillId="0" borderId="17" xfId="0" applyBorder="1" applyAlignment="1" applyProtection="1">
      <alignment horizontal="center"/>
    </xf>
    <xf numFmtId="0" fontId="0" fillId="0" borderId="19" xfId="0" applyBorder="1" applyAlignment="1" applyProtection="1">
      <alignment horizontal="center"/>
    </xf>
    <xf numFmtId="49" fontId="0" fillId="0" borderId="20" xfId="0" applyNumberFormat="1" applyBorder="1" applyAlignment="1" applyProtection="1">
      <alignment horizontal="left"/>
    </xf>
    <xf numFmtId="0" fontId="0" fillId="0" borderId="22" xfId="0" applyBorder="1" applyAlignment="1" applyProtection="1">
      <alignment horizontal="center"/>
    </xf>
    <xf numFmtId="0" fontId="0" fillId="0" borderId="23" xfId="0" applyBorder="1" applyAlignment="1" applyProtection="1">
      <alignment horizontal="center"/>
    </xf>
    <xf numFmtId="0" fontId="0" fillId="0" borderId="24" xfId="0" applyBorder="1" applyAlignment="1" applyProtection="1">
      <alignment horizontal="center"/>
    </xf>
    <xf numFmtId="0" fontId="0" fillId="0" borderId="18" xfId="0" applyBorder="1" applyAlignment="1" applyProtection="1">
      <alignment horizontal="center"/>
    </xf>
    <xf numFmtId="3" fontId="0" fillId="0" borderId="0" xfId="0" applyNumberFormat="1" applyBorder="1" applyAlignment="1" applyProtection="1">
      <alignment horizontal="center"/>
    </xf>
    <xf numFmtId="0" fontId="0" fillId="0" borderId="20" xfId="0" applyBorder="1" applyAlignment="1" applyProtection="1">
      <alignment horizontal="center"/>
    </xf>
    <xf numFmtId="3" fontId="0" fillId="0" borderId="2" xfId="0" applyNumberFormat="1" applyBorder="1" applyAlignment="1" applyProtection="1">
      <alignment horizontal="center"/>
    </xf>
    <xf numFmtId="0" fontId="0" fillId="0" borderId="21" xfId="0" applyBorder="1" applyAlignment="1" applyProtection="1">
      <alignment horizontal="center"/>
    </xf>
    <xf numFmtId="0" fontId="0" fillId="0" borderId="23" xfId="0" applyBorder="1" applyAlignment="1" applyProtection="1">
      <alignment horizontal="center" wrapText="1"/>
    </xf>
    <xf numFmtId="9" fontId="0" fillId="0" borderId="23" xfId="0" applyNumberFormat="1" applyBorder="1" applyAlignment="1" applyProtection="1">
      <alignment horizontal="center" wrapText="1"/>
    </xf>
    <xf numFmtId="0" fontId="0" fillId="0" borderId="24" xfId="0" applyBorder="1" applyAlignment="1" applyProtection="1">
      <alignment horizontal="center" wrapText="1"/>
    </xf>
    <xf numFmtId="0" fontId="0" fillId="0" borderId="0" xfId="0" applyFill="1" applyBorder="1" applyAlignment="1" applyProtection="1">
      <alignment horizontal="left"/>
    </xf>
    <xf numFmtId="0" fontId="0" fillId="0" borderId="0" xfId="0" quotePrefix="1" applyFill="1" applyBorder="1" applyAlignment="1" applyProtection="1">
      <alignment horizontal="center"/>
    </xf>
    <xf numFmtId="0" fontId="0" fillId="0" borderId="0" xfId="0" applyFill="1" applyBorder="1" applyAlignment="1" applyProtection="1">
      <alignment horizontal="center"/>
    </xf>
    <xf numFmtId="0" fontId="0" fillId="25" borderId="0" xfId="0" applyFill="1" applyBorder="1" applyAlignment="1" applyProtection="1">
      <alignment horizontal="center"/>
    </xf>
    <xf numFmtId="9" fontId="0" fillId="0" borderId="0" xfId="21" applyFont="1" applyBorder="1" applyAlignment="1" applyProtection="1">
      <alignment horizontal="center"/>
    </xf>
    <xf numFmtId="0" fontId="0" fillId="0" borderId="0" xfId="0" applyBorder="1" applyProtection="1"/>
    <xf numFmtId="0" fontId="0" fillId="0" borderId="19" xfId="0" applyBorder="1" applyProtection="1"/>
    <xf numFmtId="0" fontId="0" fillId="0" borderId="0" xfId="0" applyBorder="1" applyAlignment="1" applyProtection="1">
      <alignment horizontal="center"/>
    </xf>
    <xf numFmtId="0" fontId="0" fillId="0" borderId="2" xfId="0" applyFill="1" applyBorder="1" applyAlignment="1" applyProtection="1">
      <alignment horizontal="left"/>
    </xf>
    <xf numFmtId="0" fontId="0" fillId="0" borderId="2" xfId="0" quotePrefix="1" applyFill="1" applyBorder="1" applyAlignment="1" applyProtection="1">
      <alignment horizontal="center"/>
    </xf>
    <xf numFmtId="0" fontId="0" fillId="0" borderId="2" xfId="0" applyFill="1" applyBorder="1" applyAlignment="1" applyProtection="1">
      <alignment horizontal="center"/>
    </xf>
    <xf numFmtId="0" fontId="0" fillId="0" borderId="2" xfId="0" applyBorder="1" applyProtection="1"/>
    <xf numFmtId="0" fontId="0" fillId="0" borderId="21" xfId="0" applyBorder="1" applyProtection="1"/>
    <xf numFmtId="0" fontId="0" fillId="0" borderId="0" xfId="0" applyBorder="1" applyAlignment="1" applyProtection="1">
      <alignment horizontal="left"/>
    </xf>
    <xf numFmtId="0" fontId="0" fillId="0" borderId="2" xfId="0" applyBorder="1" applyAlignment="1" applyProtection="1">
      <alignment horizontal="left"/>
    </xf>
    <xf numFmtId="0" fontId="0" fillId="0" borderId="0" xfId="0" quotePrefix="1" applyNumberFormat="1" applyBorder="1" applyAlignment="1" applyProtection="1">
      <alignment horizontal="center"/>
    </xf>
    <xf numFmtId="0" fontId="0" fillId="0" borderId="19" xfId="0" quotePrefix="1" applyNumberFormat="1" applyBorder="1" applyAlignment="1" applyProtection="1">
      <alignment horizontal="center"/>
    </xf>
    <xf numFmtId="0" fontId="0" fillId="0" borderId="0" xfId="0" quotePrefix="1" applyBorder="1" applyAlignment="1" applyProtection="1">
      <alignment horizontal="center"/>
    </xf>
    <xf numFmtId="0" fontId="0" fillId="0" borderId="2" xfId="0" quotePrefix="1" applyBorder="1" applyAlignment="1" applyProtection="1">
      <alignment horizontal="center"/>
    </xf>
    <xf numFmtId="0" fontId="3" fillId="0" borderId="0" xfId="15" applyFont="1" applyBorder="1" applyAlignment="1" applyProtection="1">
      <alignment horizontal="center"/>
    </xf>
    <xf numFmtId="0" fontId="4" fillId="0" borderId="0" xfId="8" applyNumberFormat="1" applyFont="1" applyFill="1" applyBorder="1" applyAlignment="1" applyProtection="1">
      <alignment horizontal="center"/>
    </xf>
    <xf numFmtId="0" fontId="3" fillId="0" borderId="16" xfId="19" applyFont="1" applyBorder="1" applyProtection="1"/>
    <xf numFmtId="0" fontId="3" fillId="0" borderId="25" xfId="19" applyFont="1" applyFill="1" applyBorder="1" applyProtection="1"/>
    <xf numFmtId="0" fontId="4" fillId="0" borderId="25" xfId="8" applyNumberFormat="1" applyFont="1" applyFill="1" applyBorder="1" applyAlignment="1" applyProtection="1">
      <alignment horizontal="center"/>
    </xf>
    <xf numFmtId="0" fontId="4" fillId="0" borderId="25" xfId="8" applyNumberFormat="1" applyFont="1" applyFill="1" applyBorder="1" applyAlignment="1" applyProtection="1"/>
    <xf numFmtId="0" fontId="4" fillId="0" borderId="17" xfId="8" applyNumberFormat="1" applyFont="1" applyFill="1" applyBorder="1" applyAlignment="1" applyProtection="1"/>
    <xf numFmtId="0" fontId="4" fillId="0" borderId="17" xfId="8" applyNumberFormat="1" applyFont="1" applyFill="1" applyBorder="1" applyAlignment="1" applyProtection="1">
      <alignment horizontal="center"/>
    </xf>
    <xf numFmtId="0" fontId="3" fillId="0" borderId="0" xfId="19" applyFont="1" applyBorder="1" applyProtection="1"/>
    <xf numFmtId="0" fontId="3" fillId="0" borderId="0" xfId="19" applyFont="1" applyFill="1" applyBorder="1" applyProtection="1"/>
    <xf numFmtId="0" fontId="4" fillId="0" borderId="0" xfId="8" applyNumberFormat="1" applyFont="1" applyFill="1" applyBorder="1" applyAlignment="1" applyProtection="1"/>
    <xf numFmtId="49" fontId="3" fillId="0" borderId="2" xfId="15" applyNumberFormat="1" applyFont="1" applyBorder="1" applyProtection="1"/>
    <xf numFmtId="0" fontId="3" fillId="0" borderId="2" xfId="15" applyFont="1" applyBorder="1" applyAlignment="1" applyProtection="1">
      <alignment horizontal="center"/>
    </xf>
    <xf numFmtId="0" fontId="4" fillId="0" borderId="2" xfId="8" applyNumberFormat="1" applyFont="1" applyFill="1" applyBorder="1" applyAlignment="1" applyProtection="1">
      <alignment horizontal="center"/>
    </xf>
    <xf numFmtId="0" fontId="4" fillId="0" borderId="20" xfId="8" applyNumberFormat="1" applyFont="1" applyFill="1" applyBorder="1" applyAlignment="1" applyProtection="1">
      <alignment horizontal="center"/>
    </xf>
    <xf numFmtId="0" fontId="4" fillId="0" borderId="21" xfId="8" applyNumberFormat="1" applyFont="1" applyFill="1" applyBorder="1" applyAlignment="1" applyProtection="1">
      <alignment horizontal="center"/>
    </xf>
    <xf numFmtId="0" fontId="3" fillId="0" borderId="2" xfId="15" applyFont="1" applyBorder="1" applyProtection="1"/>
    <xf numFmtId="49" fontId="4" fillId="0" borderId="0" xfId="15" quotePrefix="1" applyNumberFormat="1" applyFont="1" applyBorder="1" applyAlignment="1" applyProtection="1">
      <alignment horizontal="left"/>
    </xf>
    <xf numFmtId="49" fontId="3" fillId="0" borderId="0" xfId="15" applyNumberFormat="1" applyFont="1" applyBorder="1" applyAlignment="1" applyProtection="1">
      <alignment horizontal="center"/>
    </xf>
    <xf numFmtId="0" fontId="4" fillId="0" borderId="19" xfId="15" applyFont="1" applyBorder="1" applyAlignment="1" applyProtection="1">
      <alignment horizontal="center"/>
    </xf>
    <xf numFmtId="0" fontId="4" fillId="21" borderId="19" xfId="16" quotePrefix="1" applyFont="1" applyFill="1" applyBorder="1" applyAlignment="1" applyProtection="1">
      <alignment horizontal="center"/>
    </xf>
    <xf numFmtId="49" fontId="4" fillId="0" borderId="0" xfId="15" applyNumberFormat="1" applyFont="1" applyBorder="1" applyAlignment="1" applyProtection="1">
      <alignment horizontal="left"/>
    </xf>
    <xf numFmtId="49" fontId="3" fillId="0" borderId="26" xfId="17" applyNumberFormat="1" applyFont="1" applyBorder="1" applyAlignment="1" applyProtection="1">
      <alignment horizontal="left"/>
    </xf>
    <xf numFmtId="49" fontId="3" fillId="0" borderId="26" xfId="17" quotePrefix="1" applyNumberFormat="1" applyFont="1" applyBorder="1" applyAlignment="1" applyProtection="1">
      <alignment horizontal="left"/>
    </xf>
    <xf numFmtId="49" fontId="3" fillId="0" borderId="26" xfId="17" applyNumberFormat="1" applyFont="1" applyBorder="1" applyProtection="1"/>
    <xf numFmtId="166" fontId="3" fillId="0" borderId="27" xfId="17" quotePrefix="1" applyNumberFormat="1" applyFont="1" applyBorder="1" applyAlignment="1" applyProtection="1">
      <alignment horizontal="right"/>
    </xf>
    <xf numFmtId="3" fontId="3" fillId="21" borderId="19" xfId="17" applyNumberFormat="1" applyFont="1" applyFill="1" applyBorder="1" applyAlignment="1" applyProtection="1">
      <alignment horizontal="right"/>
    </xf>
    <xf numFmtId="49" fontId="3" fillId="0" borderId="28" xfId="17" quotePrefix="1" applyNumberFormat="1" applyFont="1" applyFill="1" applyBorder="1" applyAlignment="1" applyProtection="1">
      <alignment horizontal="left"/>
    </xf>
    <xf numFmtId="49" fontId="3" fillId="0" borderId="28" xfId="17" applyNumberFormat="1" applyFont="1" applyFill="1" applyBorder="1" applyProtection="1"/>
    <xf numFmtId="166" fontId="3" fillId="0" borderId="29" xfId="17" quotePrefix="1" applyNumberFormat="1" applyFont="1" applyFill="1" applyBorder="1" applyAlignment="1" applyProtection="1">
      <alignment horizontal="right"/>
    </xf>
    <xf numFmtId="3" fontId="3" fillId="0" borderId="24" xfId="17" applyNumberFormat="1" applyFont="1" applyBorder="1" applyAlignment="1" applyProtection="1">
      <alignment horizontal="right"/>
    </xf>
    <xf numFmtId="49" fontId="3" fillId="0" borderId="0" xfId="17" applyNumberFormat="1" applyFont="1" applyBorder="1" applyAlignment="1" applyProtection="1">
      <alignment horizontal="left"/>
    </xf>
    <xf numFmtId="49" fontId="3" fillId="0" borderId="0" xfId="17" quotePrefix="1" applyNumberFormat="1" applyFont="1" applyBorder="1" applyAlignment="1" applyProtection="1">
      <alignment horizontal="left"/>
    </xf>
    <xf numFmtId="166" fontId="3" fillId="0" borderId="19" xfId="17" applyNumberFormat="1" applyFont="1" applyBorder="1" applyAlignment="1" applyProtection="1">
      <alignment horizontal="right"/>
    </xf>
    <xf numFmtId="3" fontId="3" fillId="0" borderId="19" xfId="17" applyNumberFormat="1" applyFont="1" applyFill="1" applyBorder="1" applyAlignment="1" applyProtection="1">
      <alignment horizontal="right"/>
    </xf>
    <xf numFmtId="49" fontId="17" fillId="0" borderId="26" xfId="15" applyNumberFormat="1" applyFont="1" applyFill="1" applyBorder="1" applyProtection="1"/>
    <xf numFmtId="166" fontId="3" fillId="0" borderId="27" xfId="17" quotePrefix="1" applyNumberFormat="1" applyFont="1" applyFill="1" applyBorder="1" applyAlignment="1" applyProtection="1">
      <alignment horizontal="right"/>
    </xf>
    <xf numFmtId="49" fontId="17" fillId="0" borderId="28" xfId="15" applyNumberFormat="1" applyFont="1" applyFill="1" applyBorder="1" applyProtection="1"/>
    <xf numFmtId="49" fontId="3" fillId="0" borderId="28" xfId="17" applyNumberFormat="1" applyFont="1" applyFill="1" applyBorder="1" applyAlignment="1" applyProtection="1">
      <alignment horizontal="left"/>
    </xf>
    <xf numFmtId="3" fontId="3" fillId="0" borderId="24" xfId="17" applyNumberFormat="1" applyFont="1" applyFill="1" applyBorder="1" applyAlignment="1" applyProtection="1">
      <alignment horizontal="right"/>
    </xf>
    <xf numFmtId="49" fontId="17" fillId="0" borderId="0" xfId="15" applyNumberFormat="1" applyFont="1" applyBorder="1" applyProtection="1"/>
    <xf numFmtId="49" fontId="3" fillId="0" borderId="0" xfId="17" quotePrefix="1" applyNumberFormat="1" applyFont="1" applyFill="1" applyBorder="1" applyAlignment="1" applyProtection="1">
      <alignment horizontal="left"/>
    </xf>
    <xf numFmtId="49" fontId="3" fillId="0" borderId="0" xfId="17" applyNumberFormat="1" applyFont="1" applyFill="1" applyBorder="1" applyProtection="1"/>
    <xf numFmtId="166" fontId="3" fillId="0" borderId="19" xfId="17" applyNumberFormat="1" applyFont="1" applyFill="1" applyBorder="1" applyAlignment="1" applyProtection="1">
      <alignment horizontal="right"/>
    </xf>
    <xf numFmtId="49" fontId="17" fillId="0" borderId="26" xfId="15" applyNumberFormat="1" applyFont="1" applyBorder="1" applyProtection="1"/>
    <xf numFmtId="166" fontId="3" fillId="0" borderId="27" xfId="17" applyNumberFormat="1" applyFont="1" applyFill="1" applyBorder="1" applyAlignment="1" applyProtection="1">
      <alignment horizontal="right"/>
    </xf>
    <xf numFmtId="3" fontId="3" fillId="0" borderId="21" xfId="17" applyNumberFormat="1" applyFont="1" applyBorder="1" applyAlignment="1" applyProtection="1">
      <alignment horizontal="right"/>
    </xf>
    <xf numFmtId="49" fontId="17" fillId="0" borderId="28" xfId="15" applyNumberFormat="1" applyFont="1" applyBorder="1" applyProtection="1"/>
    <xf numFmtId="166" fontId="3" fillId="0" borderId="29" xfId="17" applyNumberFormat="1" applyFont="1" applyFill="1" applyBorder="1" applyAlignment="1" applyProtection="1">
      <alignment horizontal="right"/>
    </xf>
    <xf numFmtId="3" fontId="3" fillId="0" borderId="21" xfId="17" applyNumberFormat="1" applyFont="1" applyFill="1" applyBorder="1" applyAlignment="1" applyProtection="1">
      <alignment horizontal="right"/>
    </xf>
    <xf numFmtId="49" fontId="4" fillId="0" borderId="28" xfId="15" applyNumberFormat="1" applyFont="1" applyBorder="1" applyProtection="1"/>
    <xf numFmtId="49" fontId="3" fillId="0" borderId="28" xfId="17" applyNumberFormat="1" applyFont="1" applyBorder="1" applyAlignment="1" applyProtection="1">
      <alignment horizontal="left"/>
    </xf>
    <xf numFmtId="49" fontId="3" fillId="0" borderId="28" xfId="17" applyNumberFormat="1" applyFont="1" applyBorder="1" applyProtection="1"/>
    <xf numFmtId="166" fontId="3" fillId="0" borderId="29" xfId="17" applyNumberFormat="1" applyFont="1" applyBorder="1" applyAlignment="1" applyProtection="1">
      <alignment horizontal="right"/>
    </xf>
    <xf numFmtId="49" fontId="4" fillId="0" borderId="0" xfId="15" applyNumberFormat="1" applyFont="1" applyFill="1" applyBorder="1" applyProtection="1"/>
    <xf numFmtId="49" fontId="3" fillId="0" borderId="0" xfId="17" applyNumberFormat="1" applyFont="1" applyFill="1" applyBorder="1" applyAlignment="1" applyProtection="1">
      <alignment horizontal="left"/>
    </xf>
    <xf numFmtId="49" fontId="3" fillId="0" borderId="0" xfId="17" applyNumberFormat="1" applyFont="1" applyBorder="1" applyProtection="1"/>
    <xf numFmtId="49" fontId="3" fillId="0" borderId="0" xfId="17" quotePrefix="1" applyNumberFormat="1" applyFont="1" applyFill="1" applyBorder="1" applyProtection="1"/>
    <xf numFmtId="49" fontId="3" fillId="0" borderId="26" xfId="17" applyNumberFormat="1" applyFont="1" applyFill="1" applyBorder="1" applyProtection="1"/>
    <xf numFmtId="49" fontId="3" fillId="0" borderId="26" xfId="17" applyNumberFormat="1" applyFont="1" applyFill="1" applyBorder="1" applyAlignment="1" applyProtection="1">
      <alignment horizontal="left"/>
    </xf>
    <xf numFmtId="49" fontId="3" fillId="0" borderId="26" xfId="17" quotePrefix="1" applyNumberFormat="1" applyFont="1" applyFill="1" applyBorder="1" applyAlignment="1" applyProtection="1">
      <alignment horizontal="left"/>
    </xf>
    <xf numFmtId="3" fontId="17" fillId="0" borderId="19" xfId="15" applyNumberFormat="1" applyFont="1" applyBorder="1" applyProtection="1"/>
    <xf numFmtId="166" fontId="3" fillId="0" borderId="27" xfId="17" applyNumberFormat="1" applyFont="1" applyBorder="1" applyAlignment="1" applyProtection="1">
      <alignment horizontal="right"/>
    </xf>
    <xf numFmtId="49" fontId="3" fillId="0" borderId="28" xfId="17" quotePrefix="1" applyNumberFormat="1" applyFont="1" applyBorder="1" applyAlignment="1" applyProtection="1">
      <alignment horizontal="left"/>
    </xf>
    <xf numFmtId="49" fontId="17" fillId="0" borderId="26" xfId="15" applyNumberFormat="1" applyFill="1" applyBorder="1" applyProtection="1"/>
    <xf numFmtId="49" fontId="17" fillId="0" borderId="28" xfId="15" applyNumberFormat="1" applyBorder="1" applyProtection="1"/>
    <xf numFmtId="49" fontId="17" fillId="0" borderId="28" xfId="15" applyNumberFormat="1" applyFill="1" applyBorder="1" applyProtection="1"/>
    <xf numFmtId="49" fontId="3" fillId="0" borderId="28" xfId="17" quotePrefix="1" applyNumberFormat="1" applyFont="1" applyFill="1" applyBorder="1" applyProtection="1"/>
    <xf numFmtId="49" fontId="4" fillId="0" borderId="2" xfId="17" quotePrefix="1" applyNumberFormat="1" applyFont="1" applyBorder="1" applyAlignment="1" applyProtection="1">
      <alignment horizontal="left"/>
    </xf>
    <xf numFmtId="49" fontId="3" fillId="0" borderId="2" xfId="17" quotePrefix="1" applyNumberFormat="1" applyFont="1" applyBorder="1" applyAlignment="1" applyProtection="1">
      <alignment horizontal="left"/>
    </xf>
    <xf numFmtId="49" fontId="3" fillId="0" borderId="2" xfId="17" applyNumberFormat="1" applyFont="1" applyBorder="1" applyProtection="1"/>
    <xf numFmtId="166" fontId="3" fillId="0" borderId="21" xfId="17" applyNumberFormat="1" applyFont="1" applyBorder="1" applyAlignment="1" applyProtection="1">
      <alignment horizontal="right"/>
    </xf>
    <xf numFmtId="166" fontId="3" fillId="0" borderId="0" xfId="17" applyNumberFormat="1" applyFont="1" applyFill="1" applyBorder="1" applyAlignment="1" applyProtection="1">
      <alignment horizontal="center"/>
    </xf>
    <xf numFmtId="165" fontId="3" fillId="0" borderId="25" xfId="17" applyNumberFormat="1" applyFont="1" applyBorder="1" applyAlignment="1" applyProtection="1">
      <alignment horizontal="right"/>
    </xf>
    <xf numFmtId="166" fontId="3" fillId="0" borderId="0" xfId="17" applyNumberFormat="1" applyFont="1" applyBorder="1" applyAlignment="1" applyProtection="1">
      <alignment horizontal="right"/>
    </xf>
    <xf numFmtId="49" fontId="3" fillId="0" borderId="0" xfId="8" applyNumberFormat="1" applyFont="1" applyFill="1" applyBorder="1" applyProtection="1"/>
    <xf numFmtId="49" fontId="17" fillId="0" borderId="0" xfId="15" applyNumberFormat="1" applyFont="1" applyFill="1" applyBorder="1" applyProtection="1"/>
    <xf numFmtId="49" fontId="3" fillId="0" borderId="0" xfId="15" quotePrefix="1" applyNumberFormat="1" applyFont="1" applyFill="1" applyBorder="1" applyAlignment="1" applyProtection="1">
      <alignment horizontal="left"/>
    </xf>
    <xf numFmtId="0" fontId="3" fillId="0" borderId="0" xfId="15" applyFont="1" applyFill="1" applyBorder="1" applyAlignment="1" applyProtection="1">
      <alignment horizontal="center"/>
    </xf>
    <xf numFmtId="0" fontId="3" fillId="0" borderId="0" xfId="16" applyFont="1" applyBorder="1" applyAlignment="1" applyProtection="1">
      <alignment horizontal="left"/>
    </xf>
    <xf numFmtId="0" fontId="4" fillId="0" borderId="0" xfId="16" applyFont="1" applyBorder="1" applyProtection="1"/>
    <xf numFmtId="0" fontId="5" fillId="0" borderId="0" xfId="8" applyFont="1" applyBorder="1" applyAlignment="1" applyProtection="1">
      <alignment horizontal="right"/>
    </xf>
    <xf numFmtId="0" fontId="3" fillId="0" borderId="0" xfId="15" applyFont="1" applyBorder="1" applyProtection="1"/>
    <xf numFmtId="49" fontId="3" fillId="0" borderId="0" xfId="15" applyNumberFormat="1" applyFont="1" applyBorder="1" applyProtection="1"/>
    <xf numFmtId="0" fontId="3" fillId="0" borderId="19" xfId="16" quotePrefix="1" applyFont="1" applyFill="1" applyBorder="1" applyAlignment="1" applyProtection="1">
      <alignment horizontal="center"/>
    </xf>
    <xf numFmtId="0" fontId="4" fillId="0" borderId="19" xfId="16" quotePrefix="1" applyFont="1" applyFill="1" applyBorder="1" applyAlignment="1" applyProtection="1">
      <alignment horizontal="center"/>
    </xf>
    <xf numFmtId="3" fontId="3" fillId="0" borderId="30" xfId="17" applyNumberFormat="1" applyFont="1" applyFill="1" applyBorder="1" applyAlignment="1" applyProtection="1">
      <alignment horizontal="right"/>
    </xf>
    <xf numFmtId="3" fontId="25" fillId="0" borderId="19" xfId="15" applyNumberFormat="1" applyFont="1" applyFill="1" applyBorder="1" applyProtection="1"/>
    <xf numFmtId="3" fontId="25" fillId="0" borderId="24" xfId="15" applyNumberFormat="1" applyFont="1" applyFill="1" applyBorder="1" applyProtection="1"/>
    <xf numFmtId="3" fontId="10" fillId="0" borderId="19" xfId="17" applyNumberFormat="1" applyFont="1" applyFill="1" applyBorder="1" applyAlignment="1" applyProtection="1">
      <alignment horizontal="right"/>
    </xf>
    <xf numFmtId="3" fontId="10" fillId="0" borderId="24" xfId="17" applyNumberFormat="1" applyFont="1" applyFill="1" applyBorder="1" applyAlignment="1" applyProtection="1">
      <alignment horizontal="right"/>
    </xf>
    <xf numFmtId="3" fontId="10" fillId="21" borderId="24" xfId="17" applyNumberFormat="1" applyFont="1" applyFill="1" applyBorder="1" applyAlignment="1" applyProtection="1">
      <alignment horizontal="right"/>
    </xf>
    <xf numFmtId="166" fontId="3" fillId="0" borderId="25" xfId="17" applyNumberFormat="1" applyFont="1" applyFill="1" applyBorder="1" applyAlignment="1" applyProtection="1">
      <alignment horizontal="center"/>
    </xf>
    <xf numFmtId="165" fontId="3" fillId="0" borderId="0" xfId="17" applyNumberFormat="1" applyFont="1" applyFill="1" applyBorder="1" applyAlignment="1" applyProtection="1">
      <alignment horizontal="right"/>
    </xf>
    <xf numFmtId="0" fontId="3" fillId="0" borderId="0" xfId="15" applyFont="1" applyFill="1" applyBorder="1" applyProtection="1"/>
    <xf numFmtId="49" fontId="4" fillId="0" borderId="25" xfId="15" quotePrefix="1" applyNumberFormat="1" applyFont="1" applyBorder="1" applyAlignment="1" applyProtection="1">
      <alignment horizontal="left"/>
    </xf>
    <xf numFmtId="49" fontId="3" fillId="0" borderId="25" xfId="15" applyNumberFormat="1" applyFont="1" applyBorder="1" applyAlignment="1" applyProtection="1">
      <alignment horizontal="center"/>
    </xf>
    <xf numFmtId="49" fontId="4" fillId="0" borderId="17" xfId="15" applyNumberFormat="1" applyFont="1" applyBorder="1" applyAlignment="1" applyProtection="1">
      <alignment horizontal="center"/>
    </xf>
    <xf numFmtId="166" fontId="3" fillId="26" borderId="17" xfId="17" applyNumberFormat="1" applyFont="1" applyFill="1" applyBorder="1" applyAlignment="1" applyProtection="1">
      <alignment horizontal="right"/>
    </xf>
    <xf numFmtId="0" fontId="4" fillId="0" borderId="25" xfId="15" applyFont="1" applyBorder="1" applyProtection="1"/>
    <xf numFmtId="49" fontId="3" fillId="0" borderId="27" xfId="17" quotePrefix="1" applyNumberFormat="1" applyFont="1" applyBorder="1" applyAlignment="1" applyProtection="1">
      <alignment horizontal="center"/>
    </xf>
    <xf numFmtId="3" fontId="3" fillId="26" borderId="21" xfId="17" applyNumberFormat="1" applyFont="1" applyFill="1" applyBorder="1" applyAlignment="1" applyProtection="1">
      <alignment horizontal="right"/>
    </xf>
    <xf numFmtId="49" fontId="3" fillId="0" borderId="27" xfId="17" quotePrefix="1" applyNumberFormat="1" applyFont="1" applyFill="1" applyBorder="1" applyAlignment="1" applyProtection="1">
      <alignment horizontal="center"/>
    </xf>
    <xf numFmtId="49" fontId="3" fillId="0" borderId="29" xfId="17" quotePrefix="1" applyNumberFormat="1" applyFont="1" applyFill="1" applyBorder="1" applyAlignment="1" applyProtection="1">
      <alignment horizontal="center"/>
    </xf>
    <xf numFmtId="3" fontId="10" fillId="0" borderId="24" xfId="17" applyNumberFormat="1" applyFont="1" applyBorder="1" applyAlignment="1" applyProtection="1">
      <alignment horizontal="right"/>
    </xf>
    <xf numFmtId="49" fontId="3" fillId="0" borderId="19" xfId="17" applyNumberFormat="1" applyFont="1" applyBorder="1" applyAlignment="1" applyProtection="1">
      <alignment horizontal="center"/>
    </xf>
    <xf numFmtId="49" fontId="17" fillId="0" borderId="0" xfId="15" applyNumberFormat="1" applyBorder="1" applyProtection="1"/>
    <xf numFmtId="49" fontId="19" fillId="0" borderId="0" xfId="17" applyNumberFormat="1" applyFont="1" applyFill="1" applyBorder="1" applyProtection="1"/>
    <xf numFmtId="49" fontId="3" fillId="0" borderId="19" xfId="17" applyNumberFormat="1" applyFont="1" applyFill="1" applyBorder="1" applyAlignment="1" applyProtection="1">
      <alignment horizontal="center"/>
    </xf>
    <xf numFmtId="3" fontId="3" fillId="0" borderId="17" xfId="17" applyNumberFormat="1" applyFont="1" applyFill="1" applyBorder="1" applyAlignment="1" applyProtection="1">
      <alignment horizontal="right"/>
    </xf>
    <xf numFmtId="49" fontId="17" fillId="27" borderId="26" xfId="15" applyNumberFormat="1" applyFill="1" applyBorder="1" applyProtection="1"/>
    <xf numFmtId="49" fontId="17" fillId="27" borderId="26" xfId="15" applyNumberFormat="1" applyFont="1" applyFill="1" applyBorder="1" applyProtection="1"/>
    <xf numFmtId="49" fontId="3" fillId="0" borderId="27" xfId="17" applyNumberFormat="1" applyFont="1" applyFill="1" applyBorder="1" applyAlignment="1" applyProtection="1">
      <alignment horizontal="center"/>
    </xf>
    <xf numFmtId="49" fontId="3" fillId="0" borderId="29" xfId="17" applyNumberFormat="1" applyFont="1" applyFill="1" applyBorder="1" applyAlignment="1" applyProtection="1">
      <alignment horizontal="center"/>
    </xf>
    <xf numFmtId="166" fontId="3" fillId="0" borderId="28" xfId="17" quotePrefix="1" applyNumberFormat="1" applyFont="1" applyFill="1" applyBorder="1" applyAlignment="1" applyProtection="1">
      <alignment horizontal="left"/>
    </xf>
    <xf numFmtId="49" fontId="3" fillId="0" borderId="28" xfId="0" quotePrefix="1" applyNumberFormat="1" applyFont="1" applyFill="1" applyBorder="1" applyAlignment="1" applyProtection="1">
      <alignment horizontal="left"/>
    </xf>
    <xf numFmtId="49" fontId="17" fillId="0" borderId="26" xfId="15" applyNumberFormat="1" applyBorder="1" applyProtection="1"/>
    <xf numFmtId="49" fontId="3" fillId="0" borderId="0" xfId="0" applyNumberFormat="1" applyFont="1" applyBorder="1" applyProtection="1"/>
    <xf numFmtId="3" fontId="3" fillId="26" borderId="17" xfId="17" applyNumberFormat="1" applyFont="1" applyFill="1" applyBorder="1" applyAlignment="1" applyProtection="1">
      <alignment horizontal="right"/>
    </xf>
    <xf numFmtId="49" fontId="3" fillId="0" borderId="27" xfId="17" applyNumberFormat="1" applyFont="1" applyBorder="1" applyAlignment="1" applyProtection="1">
      <alignment horizontal="center"/>
    </xf>
    <xf numFmtId="49" fontId="3" fillId="0" borderId="29" xfId="17" applyNumberFormat="1" applyFont="1" applyBorder="1" applyAlignment="1" applyProtection="1">
      <alignment horizontal="center"/>
    </xf>
    <xf numFmtId="3" fontId="17" fillId="26" borderId="17" xfId="15" applyNumberFormat="1" applyFill="1" applyBorder="1" applyProtection="1"/>
    <xf numFmtId="3" fontId="17" fillId="26" borderId="19" xfId="15" applyNumberFormat="1" applyFill="1" applyBorder="1" applyProtection="1"/>
    <xf numFmtId="3" fontId="3" fillId="26" borderId="24" xfId="17" applyNumberFormat="1" applyFont="1" applyFill="1" applyBorder="1" applyAlignment="1" applyProtection="1">
      <alignment horizontal="right"/>
    </xf>
    <xf numFmtId="0" fontId="3" fillId="0" borderId="28" xfId="15" applyFont="1" applyFill="1" applyBorder="1" applyProtection="1"/>
    <xf numFmtId="166" fontId="15" fillId="0" borderId="28" xfId="17" quotePrefix="1" applyNumberFormat="1" applyFont="1" applyFill="1" applyBorder="1" applyAlignment="1" applyProtection="1">
      <alignment horizontal="left"/>
    </xf>
    <xf numFmtId="0" fontId="21" fillId="0" borderId="28" xfId="15" applyFont="1" applyFill="1" applyBorder="1" applyProtection="1"/>
    <xf numFmtId="166" fontId="15" fillId="0" borderId="28" xfId="17" applyNumberFormat="1" applyFont="1" applyFill="1" applyBorder="1" applyProtection="1"/>
    <xf numFmtId="49" fontId="3" fillId="0" borderId="21" xfId="17" applyNumberFormat="1" applyFont="1" applyBorder="1" applyAlignment="1" applyProtection="1">
      <alignment horizontal="center"/>
    </xf>
    <xf numFmtId="49" fontId="3" fillId="0" borderId="25" xfId="17" applyNumberFormat="1" applyFont="1" applyBorder="1" applyAlignment="1" applyProtection="1">
      <alignment horizontal="center"/>
    </xf>
    <xf numFmtId="165" fontId="3" fillId="0" borderId="0" xfId="17" applyNumberFormat="1" applyFont="1" applyBorder="1" applyAlignment="1" applyProtection="1">
      <alignment horizontal="right"/>
    </xf>
    <xf numFmtId="49" fontId="3" fillId="0" borderId="0" xfId="17" applyNumberFormat="1" applyFont="1" applyFill="1" applyBorder="1" applyAlignment="1" applyProtection="1">
      <alignment horizontal="center"/>
    </xf>
    <xf numFmtId="3" fontId="5" fillId="0" borderId="0" xfId="0" applyNumberFormat="1" applyFont="1" applyBorder="1" applyAlignment="1" applyProtection="1">
      <alignment horizontal="right"/>
    </xf>
    <xf numFmtId="166" fontId="3" fillId="0" borderId="0" xfId="17" applyNumberFormat="1" applyFont="1" applyBorder="1" applyProtection="1"/>
    <xf numFmtId="49" fontId="3" fillId="0" borderId="0" xfId="15" applyNumberFormat="1" applyFont="1" applyFill="1" applyBorder="1" applyAlignment="1" applyProtection="1">
      <alignment horizontal="center"/>
    </xf>
    <xf numFmtId="3" fontId="3" fillId="0" borderId="17" xfId="16" quotePrefix="1" applyNumberFormat="1" applyFont="1" applyFill="1" applyBorder="1" applyAlignment="1" applyProtection="1">
      <alignment horizontal="center"/>
    </xf>
    <xf numFmtId="3" fontId="10" fillId="0" borderId="21" xfId="17" applyNumberFormat="1" applyFont="1" applyFill="1" applyBorder="1" applyAlignment="1" applyProtection="1">
      <alignment horizontal="right"/>
    </xf>
    <xf numFmtId="3" fontId="10" fillId="0" borderId="17" xfId="17" applyNumberFormat="1" applyFont="1" applyFill="1" applyBorder="1" applyAlignment="1" applyProtection="1">
      <alignment horizontal="right"/>
    </xf>
    <xf numFmtId="3" fontId="20" fillId="0" borderId="17" xfId="15" applyNumberFormat="1" applyFont="1" applyFill="1" applyBorder="1" applyProtection="1"/>
    <xf numFmtId="3" fontId="26" fillId="0" borderId="17" xfId="15" applyNumberFormat="1" applyFont="1" applyFill="1" applyBorder="1" applyProtection="1"/>
    <xf numFmtId="3" fontId="20" fillId="0" borderId="19" xfId="15" applyNumberFormat="1" applyFont="1" applyFill="1" applyBorder="1" applyProtection="1"/>
    <xf numFmtId="3" fontId="26" fillId="0" borderId="19" xfId="15" applyNumberFormat="1" applyFont="1" applyFill="1" applyBorder="1" applyProtection="1"/>
    <xf numFmtId="3" fontId="20" fillId="0" borderId="24" xfId="15" applyNumberFormat="1" applyFont="1" applyFill="1" applyBorder="1" applyProtection="1"/>
    <xf numFmtId="3" fontId="26" fillId="0" borderId="24" xfId="15" applyNumberFormat="1" applyFont="1" applyFill="1" applyBorder="1" applyProtection="1"/>
    <xf numFmtId="0" fontId="3" fillId="0" borderId="0" xfId="8" applyFont="1" applyFill="1" applyBorder="1" applyProtection="1"/>
    <xf numFmtId="0" fontId="3" fillId="0" borderId="2" xfId="8" applyFont="1" applyFill="1" applyBorder="1" applyProtection="1"/>
    <xf numFmtId="0" fontId="3" fillId="0" borderId="31" xfId="8" applyFont="1" applyFill="1" applyBorder="1" applyProtection="1"/>
    <xf numFmtId="0" fontId="4" fillId="0" borderId="31" xfId="8" applyFont="1" applyFill="1" applyBorder="1" applyProtection="1"/>
    <xf numFmtId="0" fontId="4" fillId="0" borderId="32" xfId="8" quotePrefix="1" applyFont="1" applyFill="1" applyBorder="1" applyAlignment="1" applyProtection="1">
      <alignment horizontal="center"/>
    </xf>
    <xf numFmtId="3" fontId="3" fillId="0" borderId="17" xfId="8" applyNumberFormat="1" applyFont="1" applyFill="1" applyBorder="1" applyProtection="1"/>
    <xf numFmtId="0" fontId="3" fillId="0" borderId="25" xfId="8" applyFont="1" applyFill="1" applyBorder="1" applyProtection="1"/>
    <xf numFmtId="0" fontId="3" fillId="0" borderId="28" xfId="8" applyFont="1" applyFill="1" applyBorder="1" applyProtection="1"/>
    <xf numFmtId="0" fontId="4" fillId="0" borderId="28" xfId="8" applyFont="1" applyFill="1" applyBorder="1" applyProtection="1"/>
    <xf numFmtId="0" fontId="4" fillId="0" borderId="29" xfId="8" quotePrefix="1" applyFont="1" applyFill="1" applyBorder="1" applyAlignment="1" applyProtection="1">
      <alignment horizontal="center"/>
    </xf>
    <xf numFmtId="3" fontId="3" fillId="0" borderId="24" xfId="8" applyNumberFormat="1" applyFont="1" applyFill="1" applyBorder="1" applyProtection="1"/>
    <xf numFmtId="0" fontId="3" fillId="0" borderId="29" xfId="8" quotePrefix="1" applyFont="1" applyFill="1" applyBorder="1" applyAlignment="1" applyProtection="1">
      <alignment horizontal="center"/>
    </xf>
    <xf numFmtId="0" fontId="3" fillId="0" borderId="33" xfId="12" applyFont="1" applyFill="1" applyBorder="1" applyAlignment="1" applyProtection="1"/>
    <xf numFmtId="0" fontId="3" fillId="0" borderId="28" xfId="8" applyFont="1" applyFill="1" applyBorder="1" applyAlignment="1" applyProtection="1">
      <alignment wrapText="1"/>
    </xf>
    <xf numFmtId="3" fontId="3" fillId="0" borderId="21" xfId="8" applyNumberFormat="1" applyFont="1" applyFill="1" applyBorder="1" applyProtection="1"/>
    <xf numFmtId="0" fontId="3" fillId="0" borderId="34" xfId="12" applyFont="1" applyFill="1" applyBorder="1" applyProtection="1"/>
    <xf numFmtId="0" fontId="4" fillId="0" borderId="34" xfId="12" applyFont="1" applyFill="1" applyBorder="1" applyProtection="1"/>
    <xf numFmtId="0" fontId="3" fillId="0" borderId="35" xfId="12" quotePrefix="1" applyFont="1" applyFill="1" applyBorder="1" applyAlignment="1" applyProtection="1">
      <alignment horizontal="center"/>
    </xf>
    <xf numFmtId="3" fontId="3" fillId="0" borderId="17" xfId="12" applyNumberFormat="1" applyFont="1" applyFill="1" applyBorder="1" applyProtection="1"/>
    <xf numFmtId="0" fontId="3" fillId="0" borderId="36" xfId="12" applyFont="1" applyFill="1" applyBorder="1" applyProtection="1"/>
    <xf numFmtId="49" fontId="3" fillId="0" borderId="37" xfId="12" quotePrefix="1" applyNumberFormat="1" applyFont="1" applyFill="1" applyBorder="1" applyAlignment="1" applyProtection="1">
      <alignment horizontal="center"/>
    </xf>
    <xf numFmtId="3" fontId="3" fillId="0" borderId="21" xfId="12" applyNumberFormat="1" applyFont="1" applyFill="1" applyBorder="1" applyProtection="1"/>
    <xf numFmtId="0" fontId="3" fillId="0" borderId="33" xfId="12" applyFont="1" applyFill="1" applyBorder="1" applyProtection="1"/>
    <xf numFmtId="0" fontId="3" fillId="0" borderId="33" xfId="12" quotePrefix="1" applyFont="1" applyFill="1" applyBorder="1" applyAlignment="1" applyProtection="1">
      <alignment horizontal="left"/>
    </xf>
    <xf numFmtId="49" fontId="3" fillId="0" borderId="38" xfId="12" applyNumberFormat="1" applyFont="1" applyFill="1" applyBorder="1" applyAlignment="1" applyProtection="1">
      <alignment horizontal="center"/>
    </xf>
    <xf numFmtId="3" fontId="3" fillId="0" borderId="24" xfId="12" applyNumberFormat="1" applyFont="1" applyFill="1" applyBorder="1" applyProtection="1"/>
    <xf numFmtId="0" fontId="3" fillId="0" borderId="33" xfId="12" applyFont="1" applyFill="1" applyBorder="1" applyAlignment="1" applyProtection="1">
      <alignment horizontal="left" wrapText="1"/>
    </xf>
    <xf numFmtId="0" fontId="3" fillId="0" borderId="33" xfId="12" applyFont="1" applyFill="1" applyBorder="1" applyAlignment="1" applyProtection="1">
      <alignment horizontal="left" vertical="top"/>
    </xf>
    <xf numFmtId="49" fontId="3" fillId="0" borderId="38" xfId="12" quotePrefix="1" applyNumberFormat="1" applyFont="1" applyFill="1" applyBorder="1" applyAlignment="1" applyProtection="1">
      <alignment horizontal="center"/>
    </xf>
    <xf numFmtId="0" fontId="3" fillId="0" borderId="33" xfId="12" applyFont="1" applyFill="1" applyBorder="1" applyAlignment="1" applyProtection="1">
      <alignment horizontal="left"/>
    </xf>
    <xf numFmtId="0" fontId="4" fillId="0" borderId="33" xfId="12" applyFont="1" applyFill="1" applyBorder="1" applyProtection="1"/>
    <xf numFmtId="0" fontId="4" fillId="0" borderId="33" xfId="12" applyFont="1" applyFill="1" applyBorder="1" applyAlignment="1" applyProtection="1">
      <alignment horizontal="left"/>
    </xf>
    <xf numFmtId="49" fontId="4" fillId="0" borderId="38" xfId="12" applyNumberFormat="1" applyFont="1" applyFill="1" applyBorder="1" applyAlignment="1" applyProtection="1">
      <alignment horizontal="center"/>
    </xf>
    <xf numFmtId="0" fontId="4" fillId="0" borderId="2" xfId="12" applyFont="1" applyFill="1" applyBorder="1" applyProtection="1"/>
    <xf numFmtId="0" fontId="3" fillId="0" borderId="2" xfId="12" applyFont="1" applyFill="1" applyBorder="1" applyProtection="1"/>
    <xf numFmtId="0" fontId="4" fillId="0" borderId="21" xfId="12" applyFont="1" applyFill="1" applyBorder="1" applyAlignment="1" applyProtection="1">
      <alignment horizontal="center"/>
    </xf>
    <xf numFmtId="0" fontId="3" fillId="0" borderId="0" xfId="8" applyFont="1" applyFill="1" applyBorder="1" applyAlignment="1" applyProtection="1">
      <alignment horizontal="center"/>
    </xf>
    <xf numFmtId="3" fontId="3" fillId="0" borderId="25" xfId="8" applyNumberFormat="1" applyFont="1" applyFill="1" applyBorder="1" applyProtection="1"/>
    <xf numFmtId="0" fontId="4" fillId="0" borderId="0" xfId="8" applyFont="1" applyFill="1" applyBorder="1" applyProtection="1"/>
    <xf numFmtId="3" fontId="3" fillId="0" borderId="0" xfId="8" applyNumberFormat="1" applyFont="1" applyFill="1" applyBorder="1" applyProtection="1"/>
    <xf numFmtId="0" fontId="5" fillId="0" borderId="0" xfId="8" applyFont="1" applyFill="1" applyBorder="1" applyAlignment="1" applyProtection="1">
      <alignment horizontal="right"/>
    </xf>
    <xf numFmtId="0" fontId="5" fillId="0" borderId="0" xfId="0" applyFont="1" applyBorder="1" applyProtection="1"/>
    <xf numFmtId="0" fontId="5" fillId="0" borderId="2" xfId="0" applyFont="1" applyBorder="1" applyProtection="1"/>
    <xf numFmtId="49" fontId="4" fillId="0" borderId="25" xfId="11" applyNumberFormat="1" applyFont="1" applyFill="1" applyBorder="1" applyProtection="1"/>
    <xf numFmtId="49" fontId="3" fillId="0" borderId="25" xfId="11" applyNumberFormat="1" applyFont="1" applyFill="1" applyBorder="1" applyProtection="1"/>
    <xf numFmtId="49" fontId="3" fillId="0" borderId="17" xfId="11" applyNumberFormat="1" applyFont="1" applyFill="1" applyBorder="1" applyProtection="1"/>
    <xf numFmtId="49" fontId="3" fillId="0" borderId="17" xfId="11" applyNumberFormat="1" applyFont="1" applyBorder="1" applyProtection="1"/>
    <xf numFmtId="0" fontId="5" fillId="0" borderId="25" xfId="0" applyFont="1" applyBorder="1" applyProtection="1"/>
    <xf numFmtId="49" fontId="4" fillId="0" borderId="0" xfId="11" applyNumberFormat="1" applyFont="1" applyFill="1" applyBorder="1" applyProtection="1"/>
    <xf numFmtId="49" fontId="3" fillId="0" borderId="0" xfId="11" applyNumberFormat="1" applyFont="1" applyFill="1" applyBorder="1" applyProtection="1"/>
    <xf numFmtId="49" fontId="3" fillId="0" borderId="27" xfId="11" applyNumberFormat="1" applyFont="1" applyFill="1" applyBorder="1" applyAlignment="1" applyProtection="1">
      <alignment horizontal="center"/>
    </xf>
    <xf numFmtId="3" fontId="3" fillId="0" borderId="19" xfId="11" applyNumberFormat="1" applyFont="1" applyFill="1" applyBorder="1" applyProtection="1"/>
    <xf numFmtId="3" fontId="3" fillId="0" borderId="19" xfId="11" applyNumberFormat="1" applyFont="1" applyBorder="1" applyProtection="1"/>
    <xf numFmtId="49" fontId="3" fillId="0" borderId="28" xfId="11" applyNumberFormat="1" applyFont="1" applyFill="1" applyBorder="1" applyProtection="1"/>
    <xf numFmtId="49" fontId="3" fillId="0" borderId="28" xfId="11" applyNumberFormat="1" applyFont="1" applyFill="1" applyBorder="1" applyAlignment="1" applyProtection="1">
      <alignment horizontal="left"/>
    </xf>
    <xf numFmtId="49" fontId="3" fillId="0" borderId="29" xfId="11" applyNumberFormat="1" applyFont="1" applyFill="1" applyBorder="1" applyAlignment="1" applyProtection="1">
      <alignment horizontal="center"/>
    </xf>
    <xf numFmtId="3" fontId="3" fillId="0" borderId="24" xfId="11" applyNumberFormat="1" applyFont="1" applyFill="1" applyBorder="1" applyProtection="1"/>
    <xf numFmtId="49" fontId="3" fillId="0" borderId="28" xfId="11" applyNumberFormat="1" applyFont="1" applyBorder="1" applyProtection="1"/>
    <xf numFmtId="49" fontId="3" fillId="0" borderId="26" xfId="11" applyNumberFormat="1" applyFont="1" applyFill="1" applyBorder="1" applyProtection="1"/>
    <xf numFmtId="49" fontId="3" fillId="0" borderId="26" xfId="11" applyNumberFormat="1" applyFont="1" applyFill="1" applyBorder="1" applyAlignment="1" applyProtection="1">
      <alignment horizontal="left"/>
    </xf>
    <xf numFmtId="49" fontId="3" fillId="0" borderId="0" xfId="11" applyNumberFormat="1" applyFont="1" applyFill="1" applyBorder="1" applyAlignment="1" applyProtection="1">
      <alignment vertical="top"/>
    </xf>
    <xf numFmtId="49" fontId="3" fillId="0" borderId="26" xfId="11" applyNumberFormat="1" applyFont="1" applyFill="1" applyBorder="1" applyAlignment="1" applyProtection="1">
      <alignment horizontal="left" wrapText="1"/>
    </xf>
    <xf numFmtId="49" fontId="3" fillId="0" borderId="28" xfId="11" applyNumberFormat="1" applyFont="1" applyFill="1" applyBorder="1" applyAlignment="1" applyProtection="1">
      <alignment vertical="top"/>
    </xf>
    <xf numFmtId="49" fontId="3" fillId="0" borderId="28" xfId="14" applyNumberFormat="1" applyFont="1" applyFill="1" applyBorder="1" applyAlignment="1" applyProtection="1">
      <alignment wrapText="1"/>
    </xf>
    <xf numFmtId="49" fontId="4" fillId="0" borderId="28" xfId="11" applyNumberFormat="1" applyFont="1" applyFill="1" applyBorder="1" applyProtection="1"/>
    <xf numFmtId="49" fontId="4" fillId="0" borderId="28" xfId="11" applyNumberFormat="1" applyFont="1" applyFill="1" applyBorder="1" applyAlignment="1" applyProtection="1">
      <alignment horizontal="left"/>
    </xf>
    <xf numFmtId="49" fontId="4" fillId="0" borderId="28" xfId="14" applyNumberFormat="1" applyFont="1" applyFill="1" applyBorder="1" applyAlignment="1" applyProtection="1">
      <alignment horizontal="left"/>
    </xf>
    <xf numFmtId="49" fontId="4" fillId="0" borderId="29" xfId="11" applyNumberFormat="1" applyFont="1" applyFill="1" applyBorder="1" applyAlignment="1" applyProtection="1">
      <alignment horizontal="center"/>
    </xf>
    <xf numFmtId="49" fontId="3" fillId="0" borderId="0" xfId="11" applyNumberFormat="1" applyFont="1" applyBorder="1" applyAlignment="1" applyProtection="1">
      <alignment vertical="top"/>
    </xf>
    <xf numFmtId="49" fontId="3" fillId="0" borderId="26" xfId="11" applyNumberFormat="1" applyFont="1" applyBorder="1" applyAlignment="1" applyProtection="1">
      <alignment wrapText="1"/>
    </xf>
    <xf numFmtId="49" fontId="3" fillId="0" borderId="0" xfId="11" applyNumberFormat="1" applyFont="1" applyFill="1" applyBorder="1" applyAlignment="1" applyProtection="1">
      <alignment horizontal="left" vertical="top"/>
    </xf>
    <xf numFmtId="49" fontId="3" fillId="0" borderId="28" xfId="11" applyNumberFormat="1" applyFont="1" applyFill="1" applyBorder="1" applyAlignment="1" applyProtection="1">
      <alignment horizontal="left" vertical="top" wrapText="1"/>
    </xf>
    <xf numFmtId="49" fontId="3" fillId="0" borderId="28" xfId="11" applyNumberFormat="1" applyFont="1" applyFill="1" applyBorder="1" applyAlignment="1" applyProtection="1">
      <alignment wrapText="1"/>
    </xf>
    <xf numFmtId="3" fontId="3" fillId="0" borderId="24" xfId="11" applyNumberFormat="1" applyFont="1" applyBorder="1" applyProtection="1"/>
    <xf numFmtId="49" fontId="3" fillId="0" borderId="28" xfId="14" applyNumberFormat="1" applyFont="1" applyFill="1" applyBorder="1" applyProtection="1"/>
    <xf numFmtId="49" fontId="3" fillId="0" borderId="28" xfId="14" quotePrefix="1" applyNumberFormat="1" applyFont="1" applyFill="1" applyBorder="1" applyAlignment="1" applyProtection="1">
      <alignment vertical="top"/>
    </xf>
    <xf numFmtId="49" fontId="3" fillId="0" borderId="28" xfId="11" quotePrefix="1" applyNumberFormat="1" applyFont="1" applyFill="1" applyBorder="1" applyAlignment="1" applyProtection="1">
      <alignment horizontal="left" vertical="top" wrapText="1"/>
    </xf>
    <xf numFmtId="3" fontId="3" fillId="0" borderId="24" xfId="14" applyNumberFormat="1" applyFont="1" applyFill="1" applyBorder="1" applyProtection="1"/>
    <xf numFmtId="49" fontId="3" fillId="0" borderId="0" xfId="14" applyNumberFormat="1" applyFont="1" applyFill="1" applyBorder="1" applyProtection="1"/>
    <xf numFmtId="49" fontId="3" fillId="0" borderId="26" xfId="14" applyNumberFormat="1" applyFont="1" applyFill="1" applyBorder="1" applyProtection="1"/>
    <xf numFmtId="49" fontId="3" fillId="0" borderId="0" xfId="11" quotePrefix="1" applyNumberFormat="1" applyFont="1" applyFill="1" applyBorder="1" applyAlignment="1" applyProtection="1">
      <alignment horizontal="left"/>
    </xf>
    <xf numFmtId="49" fontId="3" fillId="0" borderId="28" xfId="14" applyNumberFormat="1" applyFont="1" applyFill="1" applyBorder="1" applyAlignment="1" applyProtection="1">
      <alignment horizontal="left"/>
    </xf>
    <xf numFmtId="49" fontId="4" fillId="0" borderId="28" xfId="11" applyNumberFormat="1" applyFont="1" applyBorder="1" applyProtection="1"/>
    <xf numFmtId="49" fontId="3" fillId="0" borderId="39" xfId="11" applyNumberFormat="1" applyFont="1" applyFill="1" applyBorder="1" applyAlignment="1" applyProtection="1">
      <alignment horizontal="left"/>
    </xf>
    <xf numFmtId="49" fontId="3" fillId="0" borderId="0" xfId="11" applyNumberFormat="1" applyFont="1" applyBorder="1" applyProtection="1"/>
    <xf numFmtId="49" fontId="3" fillId="0" borderId="19" xfId="11" applyNumberFormat="1" applyFont="1" applyFill="1" applyBorder="1" applyAlignment="1" applyProtection="1">
      <alignment horizontal="center"/>
    </xf>
    <xf numFmtId="49" fontId="3" fillId="0" borderId="26" xfId="14" applyNumberFormat="1" applyFont="1" applyFill="1" applyBorder="1" applyAlignment="1" applyProtection="1">
      <alignment horizontal="left"/>
    </xf>
    <xf numFmtId="49" fontId="3" fillId="0" borderId="27" xfId="14" applyNumberFormat="1" applyFont="1" applyFill="1" applyBorder="1" applyAlignment="1" applyProtection="1">
      <alignment horizontal="center"/>
    </xf>
    <xf numFmtId="3" fontId="3" fillId="0" borderId="21" xfId="14" applyNumberFormat="1" applyFont="1" applyFill="1" applyBorder="1" applyProtection="1"/>
    <xf numFmtId="49" fontId="3" fillId="0" borderId="28" xfId="11" quotePrefix="1" applyNumberFormat="1" applyFont="1" applyFill="1" applyBorder="1" applyAlignment="1" applyProtection="1">
      <alignment horizontal="left"/>
    </xf>
    <xf numFmtId="3" fontId="3" fillId="0" borderId="19" xfId="14" applyNumberFormat="1" applyFont="1" applyFill="1" applyBorder="1" applyProtection="1"/>
    <xf numFmtId="49" fontId="3" fillId="0" borderId="29" xfId="14" applyNumberFormat="1" applyFont="1" applyFill="1" applyBorder="1" applyAlignment="1" applyProtection="1">
      <alignment horizontal="center"/>
    </xf>
    <xf numFmtId="3" fontId="3" fillId="0" borderId="21" xfId="11" applyNumberFormat="1" applyFont="1" applyFill="1" applyBorder="1" applyProtection="1"/>
    <xf numFmtId="49" fontId="4" fillId="0" borderId="28" xfId="11" quotePrefix="1" applyNumberFormat="1" applyFont="1" applyFill="1" applyBorder="1" applyAlignment="1" applyProtection="1">
      <alignment horizontal="left"/>
    </xf>
    <xf numFmtId="49" fontId="4" fillId="0" borderId="27" xfId="14" applyNumberFormat="1" applyFont="1" applyFill="1" applyBorder="1" applyAlignment="1" applyProtection="1">
      <alignment horizontal="center"/>
    </xf>
    <xf numFmtId="49" fontId="4" fillId="0" borderId="40" xfId="11" quotePrefix="1" applyNumberFormat="1" applyFont="1" applyFill="1" applyBorder="1" applyAlignment="1" applyProtection="1">
      <alignment horizontal="left"/>
    </xf>
    <xf numFmtId="49" fontId="5" fillId="0" borderId="40" xfId="11" applyNumberFormat="1" applyFont="1" applyFill="1" applyBorder="1" applyProtection="1"/>
    <xf numFmtId="49" fontId="3" fillId="0" borderId="40" xfId="11" applyNumberFormat="1" applyFont="1" applyFill="1" applyBorder="1" applyProtection="1"/>
    <xf numFmtId="49" fontId="4" fillId="0" borderId="41" xfId="14" applyNumberFormat="1" applyFont="1" applyFill="1" applyBorder="1" applyAlignment="1" applyProtection="1">
      <alignment horizontal="center"/>
    </xf>
    <xf numFmtId="49" fontId="3" fillId="0" borderId="31" xfId="11" applyNumberFormat="1" applyFont="1" applyBorder="1" applyProtection="1"/>
    <xf numFmtId="167" fontId="3" fillId="0" borderId="24" xfId="11" applyNumberFormat="1" applyFont="1" applyFill="1" applyBorder="1" applyProtection="1"/>
    <xf numFmtId="167" fontId="3" fillId="0" borderId="24" xfId="11" applyNumberFormat="1" applyFont="1" applyBorder="1" applyProtection="1"/>
    <xf numFmtId="49" fontId="3" fillId="0" borderId="2" xfId="11" applyNumberFormat="1" applyFont="1" applyBorder="1" applyProtection="1"/>
    <xf numFmtId="49" fontId="3" fillId="0" borderId="21" xfId="14" applyNumberFormat="1" applyFont="1" applyFill="1" applyBorder="1" applyAlignment="1" applyProtection="1">
      <alignment horizontal="center"/>
    </xf>
    <xf numFmtId="0" fontId="5" fillId="0" borderId="19" xfId="0" applyFont="1" applyBorder="1" applyProtection="1"/>
    <xf numFmtId="49" fontId="4" fillId="0" borderId="0" xfId="11" applyNumberFormat="1" applyFont="1" applyBorder="1" applyProtection="1"/>
    <xf numFmtId="49" fontId="3" fillId="0" borderId="19" xfId="11" applyNumberFormat="1" applyFont="1" applyBorder="1" applyProtection="1"/>
    <xf numFmtId="49" fontId="3" fillId="0" borderId="25" xfId="11" applyNumberFormat="1" applyFont="1" applyBorder="1" applyProtection="1"/>
    <xf numFmtId="3" fontId="3" fillId="0" borderId="17" xfId="11" applyNumberFormat="1" applyFont="1" applyFill="1" applyBorder="1" applyProtection="1"/>
    <xf numFmtId="3" fontId="3" fillId="0" borderId="17" xfId="11" applyNumberFormat="1" applyFont="1" applyBorder="1" applyProtection="1"/>
    <xf numFmtId="49" fontId="3" fillId="0" borderId="26" xfId="11" applyNumberFormat="1" applyFont="1" applyBorder="1" applyProtection="1"/>
    <xf numFmtId="49" fontId="3" fillId="0" borderId="27" xfId="11" applyNumberFormat="1" applyFont="1" applyBorder="1" applyAlignment="1" applyProtection="1">
      <alignment horizontal="center"/>
    </xf>
    <xf numFmtId="49" fontId="3" fillId="0" borderId="29" xfId="11" applyNumberFormat="1" applyFont="1" applyBorder="1" applyAlignment="1" applyProtection="1">
      <alignment horizontal="center"/>
    </xf>
    <xf numFmtId="49" fontId="3" fillId="0" borderId="19" xfId="11" applyNumberFormat="1" applyFont="1" applyBorder="1" applyAlignment="1" applyProtection="1">
      <alignment horizontal="center"/>
    </xf>
    <xf numFmtId="3" fontId="3" fillId="0" borderId="21" xfId="11" applyNumberFormat="1" applyFont="1" applyBorder="1" applyProtection="1"/>
    <xf numFmtId="49" fontId="3" fillId="0" borderId="21" xfId="11" applyNumberFormat="1" applyFont="1" applyBorder="1" applyAlignment="1" applyProtection="1">
      <alignment horizontal="center"/>
    </xf>
    <xf numFmtId="0" fontId="5" fillId="0" borderId="25" xfId="0" applyFont="1" applyFill="1" applyBorder="1" applyProtection="1"/>
    <xf numFmtId="3" fontId="5" fillId="0" borderId="0" xfId="0" applyNumberFormat="1" applyFont="1" applyFill="1" applyBorder="1" applyAlignment="1" applyProtection="1">
      <alignment horizontal="right"/>
    </xf>
    <xf numFmtId="0" fontId="5" fillId="0" borderId="0" xfId="0" applyFont="1" applyFill="1" applyBorder="1" applyProtection="1"/>
    <xf numFmtId="164" fontId="3" fillId="0" borderId="0" xfId="10" applyFont="1" applyFill="1" applyBorder="1" applyProtection="1"/>
    <xf numFmtId="164" fontId="3" fillId="0" borderId="2" xfId="10" applyFont="1" applyFill="1" applyBorder="1" applyProtection="1"/>
    <xf numFmtId="0" fontId="4" fillId="0" borderId="0" xfId="11" applyFont="1" applyFill="1" applyBorder="1" applyProtection="1"/>
    <xf numFmtId="0" fontId="3" fillId="0" borderId="0" xfId="11" applyFont="1" applyFill="1" applyBorder="1" applyProtection="1"/>
    <xf numFmtId="49" fontId="3" fillId="0" borderId="19" xfId="11" applyNumberFormat="1" applyFont="1" applyFill="1" applyBorder="1" applyProtection="1"/>
    <xf numFmtId="3" fontId="3" fillId="0" borderId="42" xfId="11" quotePrefix="1" applyNumberFormat="1" applyFont="1" applyFill="1" applyBorder="1" applyAlignment="1" applyProtection="1">
      <alignment horizontal="center"/>
    </xf>
    <xf numFmtId="3" fontId="3" fillId="0" borderId="42" xfId="11" quotePrefix="1" applyNumberFormat="1" applyFont="1" applyFill="1" applyBorder="1" applyAlignment="1" applyProtection="1"/>
    <xf numFmtId="0" fontId="3" fillId="0" borderId="26" xfId="11" applyFont="1" applyFill="1" applyBorder="1" applyProtection="1"/>
    <xf numFmtId="3" fontId="3" fillId="0" borderId="30" xfId="11" quotePrefix="1" applyNumberFormat="1" applyFont="1" applyFill="1" applyBorder="1" applyAlignment="1" applyProtection="1">
      <alignment horizontal="center"/>
    </xf>
    <xf numFmtId="3" fontId="3" fillId="0" borderId="30" xfId="11" quotePrefix="1" applyNumberFormat="1" applyFont="1" applyFill="1" applyBorder="1" applyAlignment="1" applyProtection="1"/>
    <xf numFmtId="0" fontId="3" fillId="0" borderId="2" xfId="11" applyFont="1" applyFill="1" applyBorder="1" applyProtection="1"/>
    <xf numFmtId="49" fontId="3" fillId="0" borderId="21" xfId="11" applyNumberFormat="1" applyFont="1" applyFill="1" applyBorder="1" applyAlignment="1" applyProtection="1">
      <alignment horizontal="center"/>
    </xf>
    <xf numFmtId="0" fontId="5" fillId="0" borderId="23" xfId="11" applyFill="1" applyBorder="1" applyProtection="1"/>
    <xf numFmtId="49" fontId="4" fillId="0" borderId="24" xfId="11" applyNumberFormat="1" applyFont="1" applyFill="1" applyBorder="1" applyAlignment="1" applyProtection="1">
      <alignment horizontal="center"/>
    </xf>
    <xf numFmtId="3" fontId="13" fillId="0" borderId="1" xfId="11" applyNumberFormat="1" applyFont="1" applyFill="1" applyBorder="1" applyProtection="1"/>
    <xf numFmtId="3" fontId="3" fillId="0" borderId="1" xfId="11" applyNumberFormat="1" applyFont="1" applyFill="1" applyBorder="1" applyAlignment="1" applyProtection="1"/>
    <xf numFmtId="0" fontId="4" fillId="0" borderId="0" xfId="11" quotePrefix="1" applyFont="1" applyFill="1" applyBorder="1" applyAlignment="1" applyProtection="1">
      <alignment horizontal="left"/>
    </xf>
    <xf numFmtId="0" fontId="5" fillId="0" borderId="0" xfId="11" applyFill="1" applyBorder="1" applyProtection="1"/>
    <xf numFmtId="3" fontId="13" fillId="0" borderId="43" xfId="11" applyNumberFormat="1" applyFont="1" applyFill="1" applyBorder="1" applyProtection="1"/>
    <xf numFmtId="3" fontId="3" fillId="0" borderId="43" xfId="11" applyNumberFormat="1" applyFont="1" applyFill="1" applyBorder="1" applyAlignment="1" applyProtection="1"/>
    <xf numFmtId="3" fontId="3" fillId="0" borderId="43" xfId="11" applyNumberFormat="1" applyFont="1" applyFill="1" applyBorder="1" applyProtection="1"/>
    <xf numFmtId="0" fontId="3" fillId="0" borderId="26" xfId="12" applyFont="1" applyFill="1" applyBorder="1" applyProtection="1"/>
    <xf numFmtId="49" fontId="3" fillId="0" borderId="27" xfId="12" applyNumberFormat="1" applyFont="1" applyFill="1" applyBorder="1" applyAlignment="1" applyProtection="1">
      <alignment horizontal="center"/>
    </xf>
    <xf numFmtId="3" fontId="3" fillId="0" borderId="30" xfId="12" applyNumberFormat="1" applyFont="1" applyFill="1" applyBorder="1" applyProtection="1"/>
    <xf numFmtId="49" fontId="3" fillId="0" borderId="21" xfId="12" quotePrefix="1" applyNumberFormat="1" applyFont="1" applyFill="1" applyBorder="1" applyAlignment="1" applyProtection="1">
      <alignment horizontal="center"/>
    </xf>
    <xf numFmtId="3" fontId="3" fillId="0" borderId="1" xfId="12" applyNumberFormat="1" applyFont="1" applyFill="1" applyBorder="1" applyProtection="1"/>
    <xf numFmtId="0" fontId="4" fillId="0" borderId="23" xfId="12" quotePrefix="1" applyFont="1" applyFill="1" applyBorder="1" applyAlignment="1" applyProtection="1">
      <alignment horizontal="left"/>
    </xf>
    <xf numFmtId="0" fontId="3" fillId="0" borderId="23" xfId="11" applyFont="1" applyFill="1" applyBorder="1" applyProtection="1"/>
    <xf numFmtId="0" fontId="3" fillId="0" borderId="23" xfId="12" applyFont="1" applyFill="1" applyBorder="1" applyProtection="1"/>
    <xf numFmtId="49" fontId="4" fillId="0" borderId="24" xfId="12" quotePrefix="1" applyNumberFormat="1" applyFont="1" applyFill="1" applyBorder="1" applyAlignment="1" applyProtection="1">
      <alignment horizontal="center"/>
    </xf>
    <xf numFmtId="49" fontId="3" fillId="0" borderId="19" xfId="11" quotePrefix="1" applyNumberFormat="1" applyFont="1" applyFill="1" applyBorder="1" applyAlignment="1" applyProtection="1">
      <alignment horizontal="center"/>
    </xf>
    <xf numFmtId="0" fontId="4" fillId="0" borderId="0" xfId="11" applyFont="1" applyFill="1" applyBorder="1" applyAlignment="1" applyProtection="1">
      <alignment horizontal="left"/>
    </xf>
    <xf numFmtId="0" fontId="9" fillId="0" borderId="0" xfId="11" applyFont="1" applyFill="1" applyBorder="1" applyAlignment="1" applyProtection="1">
      <alignment horizontal="left"/>
    </xf>
    <xf numFmtId="0" fontId="14" fillId="0" borderId="0" xfId="11" applyFont="1" applyFill="1" applyBorder="1" applyProtection="1"/>
    <xf numFmtId="0" fontId="3" fillId="0" borderId="0" xfId="11" applyFont="1" applyFill="1" applyBorder="1" applyAlignment="1" applyProtection="1">
      <alignment horizontal="left"/>
    </xf>
    <xf numFmtId="0" fontId="15" fillId="0" borderId="26" xfId="11" applyFont="1" applyFill="1" applyBorder="1" applyAlignment="1" applyProtection="1">
      <alignment horizontal="left"/>
    </xf>
    <xf numFmtId="0" fontId="9" fillId="0" borderId="26" xfId="11" applyFont="1" applyFill="1" applyBorder="1" applyAlignment="1" applyProtection="1">
      <alignment horizontal="left"/>
    </xf>
    <xf numFmtId="0" fontId="5" fillId="0" borderId="26" xfId="11" applyFont="1" applyFill="1" applyBorder="1" applyProtection="1"/>
    <xf numFmtId="49" fontId="3" fillId="0" borderId="27" xfId="11" quotePrefix="1" applyNumberFormat="1" applyFont="1" applyFill="1" applyBorder="1" applyAlignment="1" applyProtection="1">
      <alignment horizontal="center"/>
    </xf>
    <xf numFmtId="3" fontId="3" fillId="0" borderId="30" xfId="11" applyNumberFormat="1" applyFont="1" applyFill="1" applyBorder="1" applyProtection="1"/>
    <xf numFmtId="0" fontId="9" fillId="0" borderId="28" xfId="11" applyFont="1" applyFill="1" applyBorder="1" applyAlignment="1" applyProtection="1">
      <alignment horizontal="left"/>
    </xf>
    <xf numFmtId="0" fontId="3" fillId="0" borderId="28" xfId="11" applyFont="1" applyFill="1" applyBorder="1" applyProtection="1"/>
    <xf numFmtId="0" fontId="3" fillId="0" borderId="28" xfId="11" quotePrefix="1" applyFont="1" applyFill="1" applyBorder="1" applyAlignment="1" applyProtection="1">
      <alignment horizontal="left"/>
    </xf>
    <xf numFmtId="3" fontId="3" fillId="0" borderId="1" xfId="11" applyNumberFormat="1" applyFont="1" applyFill="1" applyBorder="1" applyProtection="1"/>
    <xf numFmtId="0" fontId="4" fillId="0" borderId="28" xfId="11" applyFont="1" applyFill="1" applyBorder="1" applyAlignment="1" applyProtection="1">
      <alignment horizontal="left"/>
    </xf>
    <xf numFmtId="0" fontId="3" fillId="0" borderId="44" xfId="11" applyFont="1" applyFill="1" applyBorder="1" applyAlignment="1" applyProtection="1">
      <alignment horizontal="left"/>
    </xf>
    <xf numFmtId="0" fontId="3" fillId="0" borderId="44" xfId="11" applyFont="1" applyFill="1" applyBorder="1" applyProtection="1"/>
    <xf numFmtId="49" fontId="3" fillId="0" borderId="45" xfId="11" applyNumberFormat="1" applyFont="1" applyFill="1" applyBorder="1" applyAlignment="1" applyProtection="1">
      <alignment horizontal="center"/>
    </xf>
    <xf numFmtId="0" fontId="3" fillId="0" borderId="26" xfId="11" applyFont="1" applyFill="1" applyBorder="1" applyAlignment="1" applyProtection="1">
      <alignment horizontal="left"/>
    </xf>
    <xf numFmtId="0" fontId="3" fillId="0" borderId="28" xfId="11" applyFont="1" applyFill="1" applyBorder="1" applyAlignment="1" applyProtection="1">
      <alignment horizontal="left"/>
    </xf>
    <xf numFmtId="0" fontId="3" fillId="0" borderId="29" xfId="11" applyFont="1" applyFill="1" applyBorder="1" applyAlignment="1" applyProtection="1">
      <alignment horizontal="center"/>
    </xf>
    <xf numFmtId="0" fontId="3" fillId="0" borderId="45" xfId="11" applyFont="1" applyFill="1" applyBorder="1" applyAlignment="1" applyProtection="1">
      <alignment horizontal="center"/>
    </xf>
    <xf numFmtId="0" fontId="3" fillId="0" borderId="26" xfId="11" quotePrefix="1" applyFont="1" applyFill="1" applyBorder="1" applyAlignment="1" applyProtection="1">
      <alignment horizontal="left"/>
    </xf>
    <xf numFmtId="0" fontId="3" fillId="0" borderId="28" xfId="11" quotePrefix="1" applyFont="1" applyFill="1" applyBorder="1" applyAlignment="1" applyProtection="1">
      <alignment horizontal="left" wrapText="1"/>
    </xf>
    <xf numFmtId="0" fontId="3" fillId="0" borderId="28" xfId="11" quotePrefix="1" applyFont="1" applyFill="1" applyBorder="1" applyAlignment="1" applyProtection="1"/>
    <xf numFmtId="0" fontId="15" fillId="0" borderId="2" xfId="11" applyFont="1" applyFill="1" applyBorder="1" applyProtection="1"/>
    <xf numFmtId="0" fontId="15" fillId="0" borderId="2" xfId="11" quotePrefix="1" applyFont="1" applyFill="1" applyBorder="1" applyAlignment="1" applyProtection="1"/>
    <xf numFmtId="0" fontId="3" fillId="0" borderId="41" xfId="11" applyFont="1" applyFill="1" applyBorder="1" applyAlignment="1" applyProtection="1">
      <alignment horizontal="center"/>
    </xf>
    <xf numFmtId="0" fontId="15" fillId="0" borderId="23" xfId="11" applyFont="1" applyFill="1" applyBorder="1" applyProtection="1"/>
    <xf numFmtId="0" fontId="15" fillId="0" borderId="23" xfId="11" quotePrefix="1" applyFont="1" applyFill="1" applyBorder="1" applyAlignment="1" applyProtection="1"/>
    <xf numFmtId="0" fontId="3" fillId="0" borderId="24" xfId="11" applyFont="1" applyFill="1" applyBorder="1" applyAlignment="1" applyProtection="1">
      <alignment horizontal="center"/>
    </xf>
    <xf numFmtId="0" fontId="3" fillId="0" borderId="27" xfId="11" applyFont="1" applyFill="1" applyBorder="1" applyAlignment="1" applyProtection="1">
      <alignment horizontal="center"/>
    </xf>
    <xf numFmtId="3" fontId="3" fillId="0" borderId="30" xfId="11" quotePrefix="1" applyNumberFormat="1" applyFont="1" applyFill="1" applyBorder="1" applyProtection="1"/>
    <xf numFmtId="0" fontId="4" fillId="0" borderId="2" xfId="11" quotePrefix="1" applyFont="1" applyFill="1" applyBorder="1" applyAlignment="1" applyProtection="1">
      <alignment horizontal="left"/>
    </xf>
    <xf numFmtId="0" fontId="3" fillId="0" borderId="2" xfId="11" quotePrefix="1" applyFont="1" applyFill="1" applyBorder="1" applyAlignment="1" applyProtection="1">
      <alignment horizontal="left"/>
    </xf>
    <xf numFmtId="3" fontId="3" fillId="0" borderId="1" xfId="11" quotePrefix="1" applyNumberFormat="1" applyFont="1" applyFill="1" applyBorder="1" applyProtection="1"/>
    <xf numFmtId="0" fontId="3" fillId="0" borderId="23" xfId="11" quotePrefix="1" applyFont="1" applyFill="1" applyBorder="1" applyAlignment="1" applyProtection="1">
      <alignment horizontal="left"/>
    </xf>
    <xf numFmtId="49" fontId="3" fillId="0" borderId="24" xfId="11" applyNumberFormat="1" applyFont="1" applyFill="1" applyBorder="1" applyAlignment="1" applyProtection="1">
      <alignment horizontal="center"/>
    </xf>
    <xf numFmtId="167" fontId="3" fillId="0" borderId="1" xfId="13" applyNumberFormat="1" applyFont="1" applyFill="1" applyBorder="1" applyProtection="1"/>
    <xf numFmtId="164" fontId="11" fillId="0" borderId="0" xfId="10" applyFont="1" applyFill="1" applyBorder="1" applyAlignment="1" applyProtection="1">
      <alignment horizontal="center"/>
    </xf>
    <xf numFmtId="164" fontId="3" fillId="0" borderId="2" xfId="10" applyFont="1" applyFill="1" applyBorder="1" applyAlignment="1" applyProtection="1">
      <alignment horizontal="center"/>
    </xf>
    <xf numFmtId="164" fontId="4" fillId="0" borderId="25" xfId="10" applyFont="1" applyFill="1" applyBorder="1" applyProtection="1"/>
    <xf numFmtId="164" fontId="4" fillId="0" borderId="17" xfId="10" applyFont="1" applyFill="1" applyBorder="1" applyAlignment="1" applyProtection="1">
      <alignment horizontal="center"/>
    </xf>
    <xf numFmtId="3" fontId="4" fillId="0" borderId="17" xfId="10" quotePrefix="1" applyNumberFormat="1" applyFont="1" applyFill="1" applyBorder="1" applyAlignment="1" applyProtection="1">
      <alignment horizontal="center"/>
    </xf>
    <xf numFmtId="164" fontId="12" fillId="0" borderId="25" xfId="10" applyFont="1" applyFill="1" applyBorder="1" applyProtection="1"/>
    <xf numFmtId="164" fontId="4" fillId="0" borderId="0" xfId="10" applyFont="1" applyFill="1" applyBorder="1" applyProtection="1"/>
    <xf numFmtId="164" fontId="3" fillId="0" borderId="19" xfId="10" applyFont="1" applyFill="1" applyBorder="1" applyAlignment="1" applyProtection="1">
      <alignment horizontal="center"/>
    </xf>
    <xf numFmtId="3" fontId="3" fillId="0" borderId="30" xfId="10" applyNumberFormat="1" applyFont="1" applyFill="1" applyBorder="1" applyProtection="1"/>
    <xf numFmtId="164" fontId="3" fillId="0" borderId="28" xfId="10" applyFont="1" applyFill="1" applyBorder="1" applyProtection="1"/>
    <xf numFmtId="164" fontId="3" fillId="0" borderId="29" xfId="10" quotePrefix="1" applyFont="1" applyFill="1" applyBorder="1" applyAlignment="1" applyProtection="1">
      <alignment horizontal="center"/>
    </xf>
    <xf numFmtId="3" fontId="3" fillId="0" borderId="24" xfId="10" applyNumberFormat="1" applyFont="1" applyFill="1" applyBorder="1" applyProtection="1"/>
    <xf numFmtId="164" fontId="3" fillId="0" borderId="28" xfId="10" quotePrefix="1" applyFont="1" applyFill="1" applyBorder="1" applyProtection="1"/>
    <xf numFmtId="164" fontId="3" fillId="0" borderId="44" xfId="10" applyFont="1" applyFill="1" applyBorder="1" applyProtection="1"/>
    <xf numFmtId="164" fontId="3" fillId="0" borderId="45" xfId="10" quotePrefix="1" applyFont="1" applyFill="1" applyBorder="1" applyAlignment="1" applyProtection="1">
      <alignment horizontal="center"/>
    </xf>
    <xf numFmtId="3" fontId="3" fillId="0" borderId="17" xfId="10" applyNumberFormat="1" applyFont="1" applyFill="1" applyBorder="1" applyProtection="1"/>
    <xf numFmtId="164" fontId="3" fillId="0" borderId="26" xfId="10" applyFont="1" applyFill="1" applyBorder="1" applyProtection="1"/>
    <xf numFmtId="164" fontId="5" fillId="0" borderId="26" xfId="7" applyFont="1" applyFill="1" applyBorder="1" applyAlignment="1" applyProtection="1">
      <alignment horizontal="left"/>
    </xf>
    <xf numFmtId="164" fontId="3" fillId="0" borderId="27" xfId="10" quotePrefix="1" applyFont="1" applyFill="1" applyBorder="1" applyAlignment="1" applyProtection="1">
      <alignment horizontal="center"/>
    </xf>
    <xf numFmtId="3" fontId="3" fillId="0" borderId="21" xfId="10" applyNumberFormat="1" applyFont="1" applyFill="1" applyBorder="1" applyProtection="1"/>
    <xf numFmtId="164" fontId="5" fillId="0" borderId="28" xfId="7" applyFont="1" applyFill="1" applyBorder="1" applyAlignment="1" applyProtection="1">
      <alignment horizontal="left"/>
    </xf>
    <xf numFmtId="164" fontId="4" fillId="0" borderId="40" xfId="10" applyFont="1" applyFill="1" applyBorder="1" applyProtection="1"/>
    <xf numFmtId="164" fontId="3" fillId="0" borderId="40" xfId="10" applyFont="1" applyFill="1" applyBorder="1" applyProtection="1"/>
    <xf numFmtId="164" fontId="3" fillId="0" borderId="41" xfId="10" quotePrefix="1" applyFont="1" applyFill="1" applyBorder="1" applyAlignment="1" applyProtection="1">
      <alignment horizontal="center"/>
    </xf>
    <xf numFmtId="164" fontId="11" fillId="0" borderId="25" xfId="10" applyFont="1" applyFill="1" applyBorder="1" applyProtection="1"/>
    <xf numFmtId="164" fontId="11" fillId="0" borderId="0" xfId="10" applyFont="1" applyFill="1" applyBorder="1" applyProtection="1"/>
    <xf numFmtId="0" fontId="4" fillId="0" borderId="0" xfId="0" applyFont="1" applyFill="1" applyBorder="1" applyAlignment="1" applyProtection="1"/>
    <xf numFmtId="0" fontId="4" fillId="0" borderId="0" xfId="0" quotePrefix="1" applyFont="1" applyFill="1" applyBorder="1" applyAlignment="1" applyProtection="1"/>
    <xf numFmtId="0" fontId="3" fillId="0" borderId="0" xfId="0" applyFont="1" applyFill="1" applyBorder="1" applyProtection="1"/>
    <xf numFmtId="0" fontId="3" fillId="0" borderId="2" xfId="0" applyFont="1" applyFill="1" applyBorder="1" applyProtection="1"/>
    <xf numFmtId="0" fontId="4" fillId="0" borderId="25" xfId="0" applyFont="1" applyFill="1" applyBorder="1" applyProtection="1"/>
    <xf numFmtId="0" fontId="3" fillId="0" borderId="25" xfId="0" applyFont="1" applyFill="1" applyBorder="1" applyProtection="1"/>
    <xf numFmtId="0" fontId="3" fillId="0" borderId="17" xfId="0" applyFont="1" applyFill="1" applyBorder="1" applyProtection="1"/>
    <xf numFmtId="3" fontId="3" fillId="0" borderId="17" xfId="0" quotePrefix="1" applyNumberFormat="1" applyFont="1" applyFill="1" applyBorder="1" applyAlignment="1" applyProtection="1">
      <alignment horizontal="center"/>
    </xf>
    <xf numFmtId="0" fontId="3" fillId="0" borderId="19" xfId="0" applyFont="1" applyFill="1" applyBorder="1" applyProtection="1"/>
    <xf numFmtId="3" fontId="3" fillId="0" borderId="43" xfId="0" applyNumberFormat="1" applyFont="1" applyFill="1" applyBorder="1" applyProtection="1"/>
    <xf numFmtId="3" fontId="3" fillId="0" borderId="19" xfId="0" applyNumberFormat="1" applyFont="1" applyFill="1" applyBorder="1" applyProtection="1"/>
    <xf numFmtId="0" fontId="3" fillId="0" borderId="26" xfId="0" applyFont="1" applyFill="1" applyBorder="1" applyProtection="1"/>
    <xf numFmtId="49" fontId="3" fillId="0" borderId="27" xfId="0" applyNumberFormat="1" applyFont="1" applyFill="1" applyBorder="1" applyAlignment="1" applyProtection="1">
      <alignment horizontal="center"/>
    </xf>
    <xf numFmtId="0" fontId="3" fillId="0" borderId="28" xfId="0" applyFont="1" applyFill="1" applyBorder="1" applyProtection="1"/>
    <xf numFmtId="49" fontId="3" fillId="0" borderId="29" xfId="0" applyNumberFormat="1" applyFont="1" applyFill="1" applyBorder="1" applyAlignment="1" applyProtection="1">
      <alignment horizontal="center"/>
    </xf>
    <xf numFmtId="3" fontId="3" fillId="0" borderId="24" xfId="0" applyNumberFormat="1" applyFont="1" applyFill="1" applyBorder="1" applyProtection="1"/>
    <xf numFmtId="3" fontId="3" fillId="0" borderId="1" xfId="0" applyNumberFormat="1" applyFont="1" applyFill="1" applyBorder="1" applyProtection="1"/>
    <xf numFmtId="0" fontId="4" fillId="0" borderId="2" xfId="0" applyFont="1" applyFill="1" applyBorder="1" applyProtection="1"/>
    <xf numFmtId="0" fontId="3" fillId="0" borderId="21" xfId="0" applyFont="1" applyFill="1" applyBorder="1" applyAlignment="1" applyProtection="1">
      <alignment horizontal="center"/>
    </xf>
    <xf numFmtId="0" fontId="0" fillId="0" borderId="25" xfId="0" applyBorder="1" applyProtection="1"/>
    <xf numFmtId="0" fontId="4" fillId="0" borderId="0" xfId="0" applyFont="1" applyFill="1" applyBorder="1" applyAlignment="1" applyProtection="1">
      <alignment horizontal="center"/>
    </xf>
    <xf numFmtId="0" fontId="3" fillId="0" borderId="2" xfId="0" applyFont="1" applyFill="1" applyBorder="1" applyAlignment="1" applyProtection="1">
      <alignment horizontal="centerContinuous"/>
    </xf>
    <xf numFmtId="3" fontId="3" fillId="0" borderId="17" xfId="0" applyNumberFormat="1" applyFont="1" applyFill="1" applyBorder="1" applyProtection="1"/>
    <xf numFmtId="0" fontId="4" fillId="0" borderId="26" xfId="0" quotePrefix="1" applyFont="1" applyFill="1" applyBorder="1" applyAlignment="1" applyProtection="1">
      <alignment horizontal="left"/>
    </xf>
    <xf numFmtId="0" fontId="3" fillId="0" borderId="27" xfId="0" quotePrefix="1" applyFont="1" applyFill="1" applyBorder="1" applyAlignment="1" applyProtection="1">
      <alignment horizontal="center"/>
    </xf>
    <xf numFmtId="0" fontId="3" fillId="0" borderId="29" xfId="0" quotePrefix="1" applyFont="1" applyFill="1" applyBorder="1" applyAlignment="1" applyProtection="1">
      <alignment horizontal="center"/>
    </xf>
    <xf numFmtId="3" fontId="3" fillId="0" borderId="21" xfId="0" applyNumberFormat="1" applyFont="1" applyFill="1" applyBorder="1" applyProtection="1"/>
    <xf numFmtId="3" fontId="3" fillId="0" borderId="30" xfId="0" applyNumberFormat="1" applyFont="1" applyFill="1" applyBorder="1" applyProtection="1"/>
    <xf numFmtId="0" fontId="3" fillId="0" borderId="29" xfId="0" applyFont="1" applyFill="1" applyBorder="1" applyAlignment="1" applyProtection="1">
      <alignment horizontal="center"/>
    </xf>
    <xf numFmtId="0" fontId="3" fillId="0" borderId="44" xfId="0" applyFont="1" applyFill="1" applyBorder="1" applyProtection="1"/>
    <xf numFmtId="0" fontId="3" fillId="0" borderId="44" xfId="0" quotePrefix="1" applyFont="1" applyFill="1" applyBorder="1" applyAlignment="1" applyProtection="1">
      <alignment horizontal="left"/>
    </xf>
    <xf numFmtId="0" fontId="3" fillId="0" borderId="45" xfId="0" applyFont="1" applyFill="1" applyBorder="1" applyAlignment="1" applyProtection="1">
      <alignment horizontal="center"/>
    </xf>
    <xf numFmtId="3" fontId="3" fillId="0" borderId="42" xfId="0" applyNumberFormat="1" applyFont="1" applyFill="1" applyBorder="1" applyProtection="1"/>
    <xf numFmtId="0" fontId="3" fillId="0" borderId="26" xfId="0" quotePrefix="1" applyFont="1" applyFill="1" applyBorder="1" applyAlignment="1" applyProtection="1">
      <alignment horizontal="left"/>
    </xf>
    <xf numFmtId="0" fontId="3" fillId="0" borderId="26" xfId="0" quotePrefix="1" applyFont="1" applyFill="1" applyBorder="1" applyProtection="1"/>
    <xf numFmtId="0" fontId="3" fillId="0" borderId="27" xfId="0" applyFont="1" applyFill="1" applyBorder="1" applyAlignment="1" applyProtection="1">
      <alignment horizontal="center"/>
    </xf>
    <xf numFmtId="0" fontId="3" fillId="0" borderId="28" xfId="0" quotePrefix="1" applyFont="1" applyFill="1" applyBorder="1" applyProtection="1"/>
    <xf numFmtId="0" fontId="3" fillId="0" borderId="0" xfId="0" quotePrefix="1" applyFont="1" applyFill="1" applyBorder="1" applyAlignment="1" applyProtection="1">
      <alignment horizontal="left"/>
    </xf>
    <xf numFmtId="0" fontId="0" fillId="0" borderId="19" xfId="0" applyFill="1" applyBorder="1" applyProtection="1"/>
    <xf numFmtId="0" fontId="3" fillId="0" borderId="26" xfId="0" applyFont="1" applyFill="1" applyBorder="1" applyAlignment="1" applyProtection="1">
      <alignment horizontal="left"/>
    </xf>
    <xf numFmtId="0" fontId="4" fillId="0" borderId="2" xfId="0" quotePrefix="1" applyFont="1" applyFill="1" applyBorder="1" applyAlignment="1" applyProtection="1">
      <alignment horizontal="left"/>
    </xf>
    <xf numFmtId="3" fontId="3" fillId="0" borderId="25" xfId="0" applyNumberFormat="1" applyFont="1" applyFill="1" applyBorder="1" applyProtection="1"/>
    <xf numFmtId="3" fontId="3" fillId="0" borderId="0" xfId="0" applyNumberFormat="1" applyFont="1" applyFill="1" applyBorder="1" applyProtection="1"/>
    <xf numFmtId="0" fontId="5" fillId="0" borderId="0" xfId="0" applyFont="1" applyFill="1" applyBorder="1" applyAlignment="1" applyProtection="1">
      <alignment horizontal="right"/>
    </xf>
    <xf numFmtId="2" fontId="0" fillId="0" borderId="0" xfId="0" applyNumberFormat="1" applyBorder="1" applyAlignment="1" applyProtection="1"/>
    <xf numFmtId="2" fontId="0" fillId="0" borderId="2" xfId="0" applyNumberFormat="1" applyBorder="1" applyAlignment="1" applyProtection="1"/>
    <xf numFmtId="0" fontId="4" fillId="0" borderId="25" xfId="9" applyFont="1" applyFill="1" applyBorder="1" applyProtection="1"/>
    <xf numFmtId="0" fontId="3" fillId="0" borderId="25" xfId="9" applyFont="1" applyFill="1" applyBorder="1" applyProtection="1"/>
    <xf numFmtId="49" fontId="3" fillId="0" borderId="17" xfId="9" applyNumberFormat="1" applyFont="1" applyBorder="1" applyProtection="1"/>
    <xf numFmtId="3" fontId="3" fillId="0" borderId="17" xfId="9" applyNumberFormat="1" applyFont="1" applyBorder="1" applyProtection="1"/>
    <xf numFmtId="0" fontId="3" fillId="0" borderId="25" xfId="9" applyFont="1" applyBorder="1" applyProtection="1"/>
    <xf numFmtId="0" fontId="3" fillId="0" borderId="26" xfId="9" applyFont="1" applyBorder="1" applyProtection="1"/>
    <xf numFmtId="0" fontId="3" fillId="0" borderId="26" xfId="9" quotePrefix="1" applyFont="1" applyBorder="1" applyAlignment="1" applyProtection="1">
      <alignment horizontal="left"/>
    </xf>
    <xf numFmtId="49" fontId="3" fillId="0" borderId="27" xfId="9" quotePrefix="1" applyNumberFormat="1" applyFont="1" applyBorder="1" applyAlignment="1" applyProtection="1">
      <alignment horizontal="center"/>
    </xf>
    <xf numFmtId="3" fontId="3" fillId="0" borderId="21" xfId="9" applyNumberFormat="1" applyFont="1" applyBorder="1" applyProtection="1"/>
    <xf numFmtId="49" fontId="3" fillId="0" borderId="19" xfId="9" applyNumberFormat="1" applyFont="1" applyBorder="1" applyProtection="1"/>
    <xf numFmtId="3" fontId="3" fillId="0" borderId="19" xfId="9" applyNumberFormat="1" applyFont="1" applyBorder="1" applyProtection="1"/>
    <xf numFmtId="49" fontId="4" fillId="0" borderId="0" xfId="9" applyNumberFormat="1" applyFont="1" applyFill="1" applyBorder="1" applyAlignment="1" applyProtection="1"/>
    <xf numFmtId="49" fontId="3" fillId="0" borderId="19" xfId="9" applyNumberFormat="1" applyFont="1" applyFill="1" applyBorder="1" applyProtection="1"/>
    <xf numFmtId="3" fontId="3" fillId="0" borderId="19" xfId="9" applyNumberFormat="1" applyFont="1" applyFill="1" applyBorder="1" applyProtection="1"/>
    <xf numFmtId="49" fontId="3" fillId="0" borderId="19" xfId="9" applyNumberFormat="1" applyFont="1" applyBorder="1" applyAlignment="1" applyProtection="1">
      <alignment horizontal="center"/>
    </xf>
    <xf numFmtId="49" fontId="3" fillId="0" borderId="19" xfId="9" applyNumberFormat="1" applyFont="1" applyBorder="1" applyAlignment="1" applyProtection="1">
      <alignment horizontal="center" vertical="center"/>
    </xf>
    <xf numFmtId="3" fontId="3" fillId="0" borderId="19" xfId="9" applyNumberFormat="1" applyFont="1" applyBorder="1" applyAlignment="1" applyProtection="1">
      <alignment vertical="center"/>
    </xf>
    <xf numFmtId="0" fontId="3" fillId="0" borderId="26" xfId="9" applyFont="1" applyBorder="1" applyAlignment="1" applyProtection="1">
      <alignment vertical="center"/>
    </xf>
    <xf numFmtId="0" fontId="3" fillId="0" borderId="26" xfId="9" applyFont="1" applyBorder="1" applyAlignment="1" applyProtection="1">
      <alignment horizontal="right" vertical="top"/>
    </xf>
    <xf numFmtId="49" fontId="3" fillId="0" borderId="27" xfId="9" applyNumberFormat="1" applyFont="1" applyBorder="1" applyAlignment="1" applyProtection="1">
      <alignment horizontal="center" vertical="center"/>
    </xf>
    <xf numFmtId="3" fontId="3" fillId="0" borderId="21" xfId="9" applyNumberFormat="1" applyFont="1" applyBorder="1" applyAlignment="1" applyProtection="1">
      <alignment vertical="center"/>
    </xf>
    <xf numFmtId="0" fontId="3" fillId="0" borderId="28" xfId="9" applyFont="1" applyBorder="1" applyAlignment="1" applyProtection="1">
      <alignment wrapText="1"/>
    </xf>
    <xf numFmtId="0" fontId="3" fillId="0" borderId="28" xfId="9" applyFont="1" applyBorder="1" applyAlignment="1" applyProtection="1"/>
    <xf numFmtId="0" fontId="3" fillId="0" borderId="28" xfId="9" applyFont="1" applyBorder="1" applyAlignment="1" applyProtection="1">
      <alignment horizontal="right" vertical="top"/>
    </xf>
    <xf numFmtId="0" fontId="3" fillId="0" borderId="28" xfId="9" quotePrefix="1" applyFont="1" applyBorder="1" applyAlignment="1" applyProtection="1"/>
    <xf numFmtId="49" fontId="3" fillId="0" borderId="29" xfId="9" applyNumberFormat="1" applyFont="1" applyBorder="1" applyAlignment="1" applyProtection="1">
      <alignment horizontal="center"/>
    </xf>
    <xf numFmtId="3" fontId="3" fillId="0" borderId="24" xfId="9" applyNumberFormat="1" applyFont="1" applyBorder="1" applyAlignment="1" applyProtection="1"/>
    <xf numFmtId="0" fontId="3" fillId="0" borderId="28" xfId="9" applyFont="1" applyBorder="1" applyAlignment="1" applyProtection="1">
      <alignment vertical="center"/>
    </xf>
    <xf numFmtId="0" fontId="3" fillId="0" borderId="28" xfId="9" quotePrefix="1" applyFont="1" applyBorder="1" applyAlignment="1" applyProtection="1">
      <alignment horizontal="left"/>
    </xf>
    <xf numFmtId="49" fontId="3" fillId="0" borderId="29" xfId="9" applyNumberFormat="1" applyFont="1" applyBorder="1" applyAlignment="1" applyProtection="1">
      <alignment horizontal="center" vertical="center"/>
    </xf>
    <xf numFmtId="3" fontId="3" fillId="0" borderId="24" xfId="9" applyNumberFormat="1" applyFont="1" applyBorder="1" applyAlignment="1" applyProtection="1">
      <alignment vertical="center"/>
    </xf>
    <xf numFmtId="0" fontId="3" fillId="0" borderId="28" xfId="9" applyFont="1" applyFill="1" applyBorder="1" applyAlignment="1" applyProtection="1">
      <alignment horizontal="right" vertical="top"/>
    </xf>
    <xf numFmtId="0" fontId="3" fillId="0" borderId="28" xfId="9" applyFont="1" applyFill="1" applyBorder="1" applyAlignment="1" applyProtection="1">
      <alignment horizontal="left"/>
    </xf>
    <xf numFmtId="0" fontId="3" fillId="0" borderId="28" xfId="9" applyFont="1" applyFill="1" applyBorder="1" applyAlignment="1" applyProtection="1">
      <alignment vertical="center"/>
    </xf>
    <xf numFmtId="0" fontId="3" fillId="0" borderId="44" xfId="9" applyFont="1" applyBorder="1" applyAlignment="1" applyProtection="1">
      <alignment vertical="center"/>
    </xf>
    <xf numFmtId="0" fontId="4" fillId="0" borderId="44" xfId="9" applyFont="1" applyFill="1" applyBorder="1" applyAlignment="1" applyProtection="1">
      <alignment horizontal="left" vertical="top"/>
    </xf>
    <xf numFmtId="0" fontId="3" fillId="0" borderId="44" xfId="9" applyFont="1" applyFill="1" applyBorder="1" applyAlignment="1" applyProtection="1">
      <alignment horizontal="left"/>
    </xf>
    <xf numFmtId="0" fontId="3" fillId="0" borderId="44" xfId="9" applyFont="1" applyFill="1" applyBorder="1" applyAlignment="1" applyProtection="1">
      <alignment vertical="center"/>
    </xf>
    <xf numFmtId="49" fontId="3" fillId="0" borderId="45" xfId="9" applyNumberFormat="1" applyFont="1" applyBorder="1" applyAlignment="1" applyProtection="1">
      <alignment horizontal="center" vertical="center"/>
    </xf>
    <xf numFmtId="0" fontId="3" fillId="0" borderId="0" xfId="9" applyFont="1" applyBorder="1" applyAlignment="1" applyProtection="1">
      <alignment vertical="center"/>
    </xf>
    <xf numFmtId="0" fontId="3" fillId="0" borderId="0" xfId="9" applyFont="1" applyFill="1" applyBorder="1" applyAlignment="1" applyProtection="1">
      <alignment horizontal="right" vertical="top"/>
    </xf>
    <xf numFmtId="0" fontId="3" fillId="0" borderId="46" xfId="9" applyFont="1" applyBorder="1" applyAlignment="1" applyProtection="1">
      <alignment vertical="center"/>
    </xf>
    <xf numFmtId="0" fontId="3" fillId="0" borderId="46" xfId="9" applyFont="1" applyFill="1" applyBorder="1" applyAlignment="1" applyProtection="1">
      <alignment horizontal="right" vertical="top"/>
    </xf>
    <xf numFmtId="0" fontId="3" fillId="0" borderId="46" xfId="9" applyFont="1" applyFill="1" applyBorder="1" applyAlignment="1" applyProtection="1">
      <alignment horizontal="left"/>
    </xf>
    <xf numFmtId="0" fontId="3" fillId="0" borderId="46" xfId="9" applyFont="1" applyFill="1" applyBorder="1" applyAlignment="1" applyProtection="1">
      <alignment vertical="center"/>
    </xf>
    <xf numFmtId="49" fontId="3" fillId="0" borderId="47" xfId="9" applyNumberFormat="1" applyFont="1" applyBorder="1" applyAlignment="1" applyProtection="1">
      <alignment horizontal="center" vertical="center"/>
    </xf>
    <xf numFmtId="0" fontId="3" fillId="0" borderId="26" xfId="9" applyFont="1" applyFill="1" applyBorder="1" applyAlignment="1" applyProtection="1">
      <alignment horizontal="right" vertical="top"/>
    </xf>
    <xf numFmtId="0" fontId="3" fillId="0" borderId="26" xfId="9" applyFont="1" applyFill="1" applyBorder="1" applyAlignment="1" applyProtection="1">
      <alignment horizontal="left"/>
    </xf>
    <xf numFmtId="0" fontId="3" fillId="0" borderId="26" xfId="9" applyFont="1" applyFill="1" applyBorder="1" applyAlignment="1" applyProtection="1">
      <alignment vertical="center"/>
    </xf>
    <xf numFmtId="3" fontId="3" fillId="0" borderId="1" xfId="9" applyNumberFormat="1" applyFont="1" applyBorder="1" applyAlignment="1" applyProtection="1">
      <alignment vertical="center"/>
    </xf>
    <xf numFmtId="0" fontId="3" fillId="0" borderId="26" xfId="9" quotePrefix="1" applyFont="1" applyBorder="1" applyAlignment="1" applyProtection="1">
      <alignment horizontal="left" vertical="center"/>
    </xf>
    <xf numFmtId="0" fontId="3" fillId="0" borderId="44" xfId="9" quotePrefix="1" applyFont="1" applyBorder="1" applyAlignment="1" applyProtection="1">
      <alignment horizontal="left" vertical="center"/>
    </xf>
    <xf numFmtId="0" fontId="4" fillId="0" borderId="44" xfId="9" applyFont="1" applyBorder="1" applyAlignment="1" applyProtection="1">
      <alignment vertical="center"/>
    </xf>
    <xf numFmtId="0" fontId="3" fillId="0" borderId="28" xfId="9" quotePrefix="1" applyFont="1" applyBorder="1" applyAlignment="1" applyProtection="1">
      <alignment horizontal="left" vertical="center"/>
    </xf>
    <xf numFmtId="0" fontId="3" fillId="0" borderId="28" xfId="9" quotePrefix="1" applyFont="1" applyFill="1" applyBorder="1" applyAlignment="1" applyProtection="1">
      <alignment horizontal="left" vertical="center"/>
    </xf>
    <xf numFmtId="0" fontId="3" fillId="0" borderId="28" xfId="9" applyFont="1" applyFill="1" applyBorder="1" applyAlignment="1" applyProtection="1">
      <alignment horizontal="right"/>
    </xf>
    <xf numFmtId="0" fontId="4" fillId="0" borderId="28" xfId="9" applyFont="1" applyFill="1" applyBorder="1" applyAlignment="1" applyProtection="1">
      <alignment horizontal="left"/>
    </xf>
    <xf numFmtId="49" fontId="3" fillId="0" borderId="29" xfId="9" applyNumberFormat="1" applyFont="1" applyFill="1" applyBorder="1" applyAlignment="1" applyProtection="1">
      <alignment horizontal="center" vertical="center"/>
    </xf>
    <xf numFmtId="3" fontId="3" fillId="0" borderId="24" xfId="9" applyNumberFormat="1" applyFont="1" applyFill="1" applyBorder="1" applyAlignment="1" applyProtection="1">
      <alignment vertical="center"/>
    </xf>
    <xf numFmtId="0" fontId="3" fillId="0" borderId="44" xfId="9" quotePrefix="1" applyFont="1" applyFill="1" applyBorder="1" applyAlignment="1" applyProtection="1">
      <alignment horizontal="left" vertical="center"/>
    </xf>
    <xf numFmtId="0" fontId="4" fillId="0" borderId="0" xfId="9" applyFont="1" applyFill="1" applyBorder="1" applyAlignment="1" applyProtection="1"/>
    <xf numFmtId="49" fontId="9" fillId="0" borderId="44" xfId="9" applyNumberFormat="1" applyFont="1" applyFill="1" applyBorder="1" applyAlignment="1" applyProtection="1">
      <alignment horizontal="left"/>
    </xf>
    <xf numFmtId="49" fontId="3" fillId="0" borderId="45" xfId="9" applyNumberFormat="1" applyFont="1" applyFill="1" applyBorder="1" applyAlignment="1" applyProtection="1">
      <alignment horizontal="center" vertical="center"/>
    </xf>
    <xf numFmtId="3" fontId="3" fillId="0" borderId="17" xfId="9" applyNumberFormat="1" applyFont="1" applyFill="1" applyBorder="1" applyAlignment="1" applyProtection="1">
      <alignment vertical="center"/>
    </xf>
    <xf numFmtId="0" fontId="3" fillId="0" borderId="0" xfId="9" applyFont="1" applyFill="1" applyBorder="1" applyAlignment="1" applyProtection="1">
      <alignment vertical="center"/>
    </xf>
    <xf numFmtId="0" fontId="3" fillId="0" borderId="0" xfId="9" quotePrefix="1" applyFont="1" applyFill="1" applyBorder="1" applyAlignment="1" applyProtection="1">
      <alignment horizontal="left" vertical="center"/>
    </xf>
    <xf numFmtId="49" fontId="4" fillId="0" borderId="0" xfId="9" applyNumberFormat="1" applyFont="1" applyFill="1" applyBorder="1" applyAlignment="1" applyProtection="1">
      <alignment horizontal="left"/>
    </xf>
    <xf numFmtId="49" fontId="3" fillId="0" borderId="19" xfId="9" applyNumberFormat="1" applyFont="1" applyFill="1" applyBorder="1" applyAlignment="1" applyProtection="1">
      <alignment horizontal="center" vertical="center"/>
    </xf>
    <xf numFmtId="3" fontId="3" fillId="0" borderId="19" xfId="9" applyNumberFormat="1" applyFont="1" applyFill="1" applyBorder="1" applyAlignment="1" applyProtection="1">
      <alignment vertical="center"/>
    </xf>
    <xf numFmtId="49" fontId="9" fillId="0" borderId="0" xfId="9" applyNumberFormat="1" applyFont="1" applyFill="1" applyBorder="1" applyAlignment="1" applyProtection="1">
      <alignment horizontal="left"/>
    </xf>
    <xf numFmtId="0" fontId="3" fillId="0" borderId="46" xfId="9" quotePrefix="1" applyFont="1" applyFill="1" applyBorder="1" applyAlignment="1" applyProtection="1">
      <alignment horizontal="left" vertical="center"/>
    </xf>
    <xf numFmtId="0" fontId="4" fillId="0" borderId="46" xfId="9" applyFont="1" applyFill="1" applyBorder="1" applyAlignment="1" applyProtection="1"/>
    <xf numFmtId="49" fontId="9" fillId="0" borderId="46" xfId="9" applyNumberFormat="1" applyFont="1" applyFill="1" applyBorder="1" applyAlignment="1" applyProtection="1">
      <alignment horizontal="left"/>
    </xf>
    <xf numFmtId="0" fontId="3" fillId="0" borderId="46" xfId="9" quotePrefix="1" applyFont="1" applyFill="1" applyBorder="1" applyAlignment="1" applyProtection="1">
      <alignment vertical="center"/>
    </xf>
    <xf numFmtId="49" fontId="3" fillId="0" borderId="47" xfId="9" applyNumberFormat="1" applyFont="1" applyFill="1" applyBorder="1" applyAlignment="1" applyProtection="1">
      <alignment horizontal="center" vertical="center"/>
    </xf>
    <xf numFmtId="3" fontId="3" fillId="0" borderId="30" xfId="9" applyNumberFormat="1" applyFont="1" applyFill="1" applyBorder="1" applyAlignment="1" applyProtection="1">
      <alignment vertical="center"/>
    </xf>
    <xf numFmtId="3" fontId="3" fillId="0" borderId="21" xfId="9" applyNumberFormat="1" applyFont="1" applyFill="1" applyBorder="1" applyAlignment="1" applyProtection="1">
      <alignment vertical="center"/>
    </xf>
    <xf numFmtId="0" fontId="3" fillId="0" borderId="26" xfId="9" quotePrefix="1" applyFont="1" applyFill="1" applyBorder="1" applyAlignment="1" applyProtection="1">
      <alignment horizontal="left" vertical="center"/>
    </xf>
    <xf numFmtId="0" fontId="4" fillId="0" borderId="26" xfId="9" applyFont="1" applyFill="1" applyBorder="1" applyAlignment="1" applyProtection="1">
      <alignment horizontal="left"/>
    </xf>
    <xf numFmtId="49" fontId="3" fillId="0" borderId="27" xfId="9" applyNumberFormat="1" applyFont="1" applyFill="1" applyBorder="1" applyAlignment="1" applyProtection="1">
      <alignment horizontal="center" vertical="center"/>
    </xf>
    <xf numFmtId="49" fontId="4" fillId="0" borderId="26" xfId="9" applyNumberFormat="1" applyFont="1" applyFill="1" applyBorder="1" applyAlignment="1" applyProtection="1">
      <alignment horizontal="left"/>
    </xf>
    <xf numFmtId="0" fontId="4" fillId="0" borderId="28" xfId="9" applyFont="1" applyFill="1" applyBorder="1" applyAlignment="1" applyProtection="1">
      <alignment vertical="top"/>
    </xf>
    <xf numFmtId="49" fontId="4" fillId="0" borderId="28" xfId="9" applyNumberFormat="1" applyFont="1" applyFill="1" applyBorder="1" applyAlignment="1" applyProtection="1"/>
    <xf numFmtId="0" fontId="3" fillId="0" borderId="28" xfId="9" applyFont="1" applyBorder="1" applyAlignment="1" applyProtection="1">
      <alignment horizontal="left" vertical="center"/>
    </xf>
    <xf numFmtId="0" fontId="4" fillId="0" borderId="28" xfId="9" applyFont="1" applyBorder="1" applyAlignment="1" applyProtection="1">
      <alignment vertical="center"/>
    </xf>
    <xf numFmtId="0" fontId="3" fillId="0" borderId="2" xfId="9" applyFont="1" applyFill="1" applyBorder="1" applyProtection="1"/>
    <xf numFmtId="49" fontId="3" fillId="0" borderId="21" xfId="9" applyNumberFormat="1" applyFont="1" applyFill="1" applyBorder="1" applyAlignment="1" applyProtection="1">
      <alignment horizontal="center"/>
    </xf>
    <xf numFmtId="3" fontId="3" fillId="0" borderId="21" xfId="9" applyNumberFormat="1" applyFont="1" applyFill="1" applyBorder="1" applyProtection="1"/>
    <xf numFmtId="0" fontId="4" fillId="0" borderId="2" xfId="9" applyFont="1" applyFill="1" applyBorder="1" applyAlignment="1" applyProtection="1">
      <alignment vertical="center"/>
    </xf>
    <xf numFmtId="0" fontId="3" fillId="0" borderId="2" xfId="9" applyFont="1" applyFill="1" applyBorder="1" applyAlignment="1" applyProtection="1">
      <alignment horizontal="left"/>
    </xf>
    <xf numFmtId="49" fontId="3" fillId="0" borderId="21" xfId="9" applyNumberFormat="1" applyFont="1" applyFill="1" applyBorder="1" applyProtection="1"/>
    <xf numFmtId="3" fontId="3" fillId="0" borderId="2" xfId="9" applyNumberFormat="1" applyFont="1" applyBorder="1" applyProtection="1"/>
    <xf numFmtId="49" fontId="3" fillId="0" borderId="19" xfId="9" quotePrefix="1" applyNumberFormat="1" applyFont="1" applyFill="1" applyBorder="1" applyAlignment="1" applyProtection="1">
      <alignment horizontal="center"/>
    </xf>
    <xf numFmtId="0" fontId="3" fillId="0" borderId="26" xfId="9" applyFont="1" applyFill="1" applyBorder="1" applyProtection="1"/>
    <xf numFmtId="49" fontId="3" fillId="0" borderId="27" xfId="9" applyNumberFormat="1" applyFont="1" applyFill="1" applyBorder="1" applyAlignment="1" applyProtection="1">
      <alignment horizontal="center"/>
    </xf>
    <xf numFmtId="3" fontId="3" fillId="0" borderId="24" xfId="9" applyNumberFormat="1" applyFont="1" applyFill="1" applyBorder="1" applyProtection="1"/>
    <xf numFmtId="0" fontId="3" fillId="0" borderId="28" xfId="9" applyFont="1" applyFill="1" applyBorder="1" applyProtection="1"/>
    <xf numFmtId="0" fontId="3" fillId="0" borderId="28" xfId="9" quotePrefix="1" applyFont="1" applyFill="1" applyBorder="1" applyAlignment="1" applyProtection="1"/>
    <xf numFmtId="49" fontId="3" fillId="0" borderId="29" xfId="9" quotePrefix="1" applyNumberFormat="1" applyFont="1" applyFill="1" applyBorder="1" applyAlignment="1" applyProtection="1">
      <alignment horizontal="center"/>
    </xf>
    <xf numFmtId="0" fontId="4" fillId="0" borderId="26" xfId="9" applyFont="1" applyFill="1" applyBorder="1" applyProtection="1"/>
    <xf numFmtId="0" fontId="3" fillId="0" borderId="0" xfId="9" applyFont="1" applyFill="1" applyBorder="1" applyProtection="1"/>
    <xf numFmtId="49" fontId="4" fillId="0" borderId="44" xfId="9" applyNumberFormat="1" applyFont="1" applyFill="1" applyBorder="1" applyAlignment="1" applyProtection="1">
      <alignment horizontal="left"/>
    </xf>
    <xf numFmtId="49" fontId="3" fillId="0" borderId="19" xfId="9" applyNumberFormat="1" applyFont="1" applyFill="1" applyBorder="1" applyAlignment="1" applyProtection="1">
      <alignment horizontal="center"/>
    </xf>
    <xf numFmtId="0" fontId="3" fillId="0" borderId="46" xfId="9" applyFont="1" applyFill="1" applyBorder="1" applyProtection="1"/>
    <xf numFmtId="49" fontId="4" fillId="0" borderId="46" xfId="9" applyNumberFormat="1" applyFont="1" applyFill="1" applyBorder="1" applyAlignment="1" applyProtection="1">
      <alignment horizontal="left"/>
    </xf>
    <xf numFmtId="49" fontId="3" fillId="0" borderId="47" xfId="9" applyNumberFormat="1" applyFont="1" applyFill="1" applyBorder="1" applyAlignment="1" applyProtection="1">
      <alignment horizontal="center"/>
    </xf>
    <xf numFmtId="3" fontId="3" fillId="0" borderId="30" xfId="9" applyNumberFormat="1" applyFont="1" applyFill="1" applyBorder="1" applyProtection="1"/>
    <xf numFmtId="0" fontId="4" fillId="0" borderId="28" xfId="9" applyFont="1" applyFill="1" applyBorder="1" applyProtection="1"/>
    <xf numFmtId="49" fontId="3" fillId="0" borderId="29" xfId="9" applyNumberFormat="1" applyFont="1" applyFill="1" applyBorder="1" applyAlignment="1" applyProtection="1">
      <alignment horizontal="center"/>
    </xf>
    <xf numFmtId="0" fontId="4" fillId="0" borderId="2" xfId="9" quotePrefix="1" applyFont="1" applyFill="1" applyBorder="1" applyAlignment="1" applyProtection="1">
      <alignment horizontal="left"/>
    </xf>
    <xf numFmtId="49" fontId="10" fillId="0" borderId="25" xfId="9" applyNumberFormat="1" applyFont="1" applyBorder="1" applyProtection="1"/>
    <xf numFmtId="0" fontId="10" fillId="0" borderId="0" xfId="9" applyFont="1" applyBorder="1" applyProtection="1"/>
    <xf numFmtId="49" fontId="10" fillId="0" borderId="0" xfId="9" applyNumberFormat="1" applyFont="1" applyBorder="1" applyProtection="1"/>
    <xf numFmtId="3" fontId="3" fillId="0" borderId="0" xfId="9" applyNumberFormat="1" applyFont="1" applyBorder="1" applyProtection="1"/>
    <xf numFmtId="0" fontId="3" fillId="0" borderId="0" xfId="9" applyFont="1" applyBorder="1" applyProtection="1"/>
    <xf numFmtId="49" fontId="3" fillId="0" borderId="0" xfId="9" applyNumberFormat="1" applyFont="1" applyBorder="1" applyProtection="1"/>
    <xf numFmtId="0" fontId="3" fillId="0" borderId="0" xfId="0" applyFont="1" applyBorder="1" applyAlignment="1" applyProtection="1">
      <alignment horizontal="centerContinuous"/>
    </xf>
    <xf numFmtId="0" fontId="3" fillId="0" borderId="0" xfId="0" applyFont="1" applyBorder="1" applyProtection="1"/>
    <xf numFmtId="0" fontId="3" fillId="0" borderId="2" xfId="0" applyFont="1" applyBorder="1" applyProtection="1"/>
    <xf numFmtId="0" fontId="4" fillId="0" borderId="25" xfId="0" applyFont="1" applyBorder="1" applyProtection="1"/>
    <xf numFmtId="0" fontId="3" fillId="0" borderId="25" xfId="0" applyFont="1" applyBorder="1" applyProtection="1"/>
    <xf numFmtId="0" fontId="3" fillId="0" borderId="17" xfId="0" applyFont="1" applyBorder="1" applyProtection="1"/>
    <xf numFmtId="3" fontId="3" fillId="0" borderId="42" xfId="0" quotePrefix="1" applyNumberFormat="1" applyFont="1" applyBorder="1" applyAlignment="1" applyProtection="1">
      <alignment horizontal="center"/>
    </xf>
    <xf numFmtId="0" fontId="4" fillId="0" borderId="0" xfId="0" applyFont="1" applyBorder="1" applyProtection="1"/>
    <xf numFmtId="0" fontId="3" fillId="0" borderId="19" xfId="0" applyFont="1" applyBorder="1" applyProtection="1"/>
    <xf numFmtId="3" fontId="3" fillId="0" borderId="43" xfId="0" applyNumberFormat="1" applyFont="1" applyBorder="1" applyProtection="1"/>
    <xf numFmtId="0" fontId="3" fillId="0" borderId="26" xfId="0" applyFont="1" applyBorder="1" applyProtection="1"/>
    <xf numFmtId="0" fontId="3" fillId="0" borderId="27" xfId="0" quotePrefix="1" applyFont="1" applyBorder="1" applyAlignment="1" applyProtection="1">
      <alignment horizontal="center"/>
    </xf>
    <xf numFmtId="0" fontId="3" fillId="0" borderId="28" xfId="0" applyFont="1" applyBorder="1" applyProtection="1"/>
    <xf numFmtId="0" fontId="3" fillId="0" borderId="28" xfId="0" quotePrefix="1" applyFont="1" applyBorder="1" applyAlignment="1" applyProtection="1">
      <alignment horizontal="left"/>
    </xf>
    <xf numFmtId="0" fontId="3" fillId="0" borderId="29" xfId="0" quotePrefix="1" applyFont="1" applyBorder="1" applyAlignment="1" applyProtection="1">
      <alignment horizontal="center"/>
    </xf>
    <xf numFmtId="3" fontId="3" fillId="0" borderId="1" xfId="0" applyNumberFormat="1" applyFont="1" applyBorder="1" applyProtection="1"/>
    <xf numFmtId="0" fontId="4" fillId="0" borderId="28" xfId="0" quotePrefix="1" applyFont="1" applyBorder="1" applyAlignment="1" applyProtection="1">
      <alignment horizontal="left"/>
    </xf>
    <xf numFmtId="3" fontId="3" fillId="0" borderId="30" xfId="0" applyNumberFormat="1" applyFont="1" applyBorder="1" applyProtection="1"/>
    <xf numFmtId="0" fontId="4" fillId="0" borderId="28" xfId="0" quotePrefix="1" applyFont="1" applyFill="1" applyBorder="1" applyAlignment="1" applyProtection="1">
      <alignment horizontal="left"/>
    </xf>
    <xf numFmtId="0" fontId="3" fillId="0" borderId="0" xfId="0" quotePrefix="1" applyFont="1" applyBorder="1" applyAlignment="1" applyProtection="1">
      <alignment horizontal="left"/>
    </xf>
    <xf numFmtId="0" fontId="3" fillId="0" borderId="19" xfId="0" quotePrefix="1" applyFont="1" applyBorder="1" applyAlignment="1" applyProtection="1">
      <alignment horizontal="center"/>
    </xf>
    <xf numFmtId="3" fontId="3" fillId="0" borderId="42" xfId="0" applyNumberFormat="1" applyFont="1" applyBorder="1" applyProtection="1"/>
    <xf numFmtId="0" fontId="4" fillId="0" borderId="0" xfId="0" applyFont="1" applyFill="1" applyBorder="1" applyProtection="1"/>
    <xf numFmtId="0" fontId="3" fillId="0" borderId="28" xfId="0" applyFont="1" applyFill="1" applyBorder="1" applyAlignment="1" applyProtection="1">
      <alignment horizontal="left"/>
    </xf>
    <xf numFmtId="0" fontId="4" fillId="0" borderId="26" xfId="0" applyFont="1" applyFill="1" applyBorder="1" applyProtection="1"/>
    <xf numFmtId="0" fontId="4" fillId="0" borderId="26" xfId="0" applyFont="1" applyFill="1" applyBorder="1" applyAlignment="1" applyProtection="1">
      <alignment horizontal="left"/>
    </xf>
    <xf numFmtId="0" fontId="7" fillId="0" borderId="26" xfId="0" quotePrefix="1" applyFont="1" applyFill="1" applyBorder="1" applyAlignment="1" applyProtection="1">
      <alignment horizontal="left"/>
    </xf>
    <xf numFmtId="0" fontId="3" fillId="0" borderId="19" xfId="0" applyFont="1" applyFill="1" applyBorder="1" applyAlignment="1" applyProtection="1">
      <alignment horizontal="center"/>
    </xf>
    <xf numFmtId="0" fontId="3" fillId="0" borderId="43" xfId="0" applyFont="1" applyBorder="1" applyProtection="1"/>
    <xf numFmtId="0" fontId="2" fillId="0" borderId="26" xfId="19" applyBorder="1" applyProtection="1"/>
    <xf numFmtId="10" fontId="4" fillId="0" borderId="26" xfId="20" applyNumberFormat="1" applyFont="1" applyBorder="1" applyProtection="1"/>
    <xf numFmtId="0" fontId="2" fillId="0" borderId="27" xfId="19" applyBorder="1" applyProtection="1"/>
    <xf numFmtId="167" fontId="3" fillId="0" borderId="30" xfId="20" applyNumberFormat="1" applyFont="1" applyBorder="1" applyProtection="1"/>
    <xf numFmtId="0" fontId="2" fillId="0" borderId="28" xfId="19" applyBorder="1" applyProtection="1"/>
    <xf numFmtId="10" fontId="4" fillId="0" borderId="28" xfId="20" applyNumberFormat="1" applyFont="1" applyBorder="1" applyProtection="1"/>
    <xf numFmtId="0" fontId="2" fillId="0" borderId="29" xfId="19" applyBorder="1" applyProtection="1"/>
    <xf numFmtId="167" fontId="3" fillId="0" borderId="1" xfId="20" applyNumberFormat="1" applyFont="1" applyBorder="1" applyProtection="1"/>
    <xf numFmtId="0" fontId="2" fillId="0" borderId="44" xfId="19" applyBorder="1" applyProtection="1"/>
    <xf numFmtId="10" fontId="4" fillId="0" borderId="44" xfId="20" applyNumberFormat="1" applyFont="1" applyBorder="1" applyProtection="1"/>
    <xf numFmtId="0" fontId="2" fillId="0" borderId="45" xfId="19" applyBorder="1" applyProtection="1"/>
    <xf numFmtId="3" fontId="3" fillId="0" borderId="0" xfId="0" applyNumberFormat="1" applyFont="1" applyBorder="1" applyProtection="1"/>
    <xf numFmtId="49" fontId="3" fillId="0" borderId="0" xfId="0" applyNumberFormat="1" applyFont="1" applyFill="1" applyBorder="1" applyProtection="1"/>
    <xf numFmtId="49" fontId="3" fillId="0" borderId="2" xfId="0" applyNumberFormat="1" applyFont="1" applyFill="1" applyBorder="1" applyProtection="1"/>
    <xf numFmtId="49" fontId="4" fillId="0" borderId="25" xfId="0" applyNumberFormat="1" applyFont="1" applyFill="1" applyBorder="1" applyProtection="1"/>
    <xf numFmtId="49" fontId="3" fillId="0" borderId="25" xfId="0" applyNumberFormat="1" applyFont="1" applyFill="1" applyBorder="1" applyProtection="1"/>
    <xf numFmtId="49" fontId="3" fillId="0" borderId="17" xfId="0" applyNumberFormat="1" applyFont="1" applyFill="1" applyBorder="1" applyProtection="1"/>
    <xf numFmtId="49" fontId="3" fillId="0" borderId="26" xfId="0" applyNumberFormat="1" applyFont="1" applyFill="1" applyBorder="1" applyProtection="1"/>
    <xf numFmtId="49" fontId="3" fillId="0" borderId="26" xfId="0" quotePrefix="1" applyNumberFormat="1" applyFont="1" applyFill="1" applyBorder="1" applyAlignment="1" applyProtection="1">
      <alignment horizontal="left"/>
    </xf>
    <xf numFmtId="49" fontId="3" fillId="0" borderId="27" xfId="0" quotePrefix="1" applyNumberFormat="1" applyFont="1" applyFill="1" applyBorder="1" applyAlignment="1" applyProtection="1">
      <alignment horizontal="center"/>
    </xf>
    <xf numFmtId="49" fontId="3" fillId="0" borderId="28" xfId="0" applyNumberFormat="1" applyFont="1" applyFill="1" applyBorder="1" applyProtection="1"/>
    <xf numFmtId="49" fontId="3" fillId="0" borderId="29" xfId="0" quotePrefix="1" applyNumberFormat="1" applyFont="1" applyFill="1" applyBorder="1" applyAlignment="1" applyProtection="1">
      <alignment horizontal="center"/>
    </xf>
    <xf numFmtId="49" fontId="3" fillId="0" borderId="19" xfId="0" applyNumberFormat="1" applyFont="1" applyFill="1" applyBorder="1" applyProtection="1"/>
    <xf numFmtId="49" fontId="3" fillId="0" borderId="28" xfId="0" applyNumberFormat="1" applyFont="1" applyFill="1" applyBorder="1" applyAlignment="1" applyProtection="1">
      <alignment horizontal="left"/>
    </xf>
    <xf numFmtId="49" fontId="4" fillId="0" borderId="28" xfId="0" quotePrefix="1" applyNumberFormat="1" applyFont="1" applyFill="1" applyBorder="1" applyAlignment="1" applyProtection="1">
      <alignment horizontal="left"/>
    </xf>
    <xf numFmtId="49" fontId="4" fillId="0" borderId="0" xfId="0" applyNumberFormat="1" applyFont="1" applyFill="1" applyBorder="1" applyProtection="1"/>
    <xf numFmtId="49" fontId="3" fillId="0" borderId="26" xfId="0" quotePrefix="1" applyNumberFormat="1" applyFont="1" applyFill="1" applyBorder="1" applyProtection="1"/>
    <xf numFmtId="49" fontId="3" fillId="0" borderId="26" xfId="0" applyNumberFormat="1" applyFont="1" applyFill="1" applyBorder="1" applyAlignment="1" applyProtection="1"/>
    <xf numFmtId="49" fontId="4" fillId="0" borderId="26" xfId="0" applyNumberFormat="1" applyFont="1" applyFill="1" applyBorder="1" applyProtection="1"/>
    <xf numFmtId="49" fontId="3" fillId="0" borderId="28" xfId="0" applyNumberFormat="1" applyFont="1" applyFill="1" applyBorder="1" applyAlignment="1" applyProtection="1"/>
    <xf numFmtId="49" fontId="4" fillId="0" borderId="26" xfId="0" quotePrefix="1" applyNumberFormat="1" applyFont="1" applyFill="1" applyBorder="1" applyAlignment="1" applyProtection="1">
      <alignment horizontal="left"/>
    </xf>
    <xf numFmtId="49" fontId="4" fillId="0" borderId="0" xfId="8" applyNumberFormat="1" applyFont="1" applyFill="1" applyBorder="1" applyProtection="1"/>
    <xf numFmtId="49" fontId="3" fillId="0" borderId="19" xfId="8" applyNumberFormat="1" applyFont="1" applyFill="1" applyBorder="1" applyAlignment="1" applyProtection="1">
      <alignment horizontal="center"/>
    </xf>
    <xf numFmtId="3" fontId="3" fillId="0" borderId="19" xfId="8" applyNumberFormat="1" applyFont="1" applyFill="1" applyBorder="1" applyProtection="1"/>
    <xf numFmtId="49" fontId="3" fillId="0" borderId="26" xfId="8" applyNumberFormat="1" applyFont="1" applyFill="1" applyBorder="1" applyProtection="1"/>
    <xf numFmtId="49" fontId="3" fillId="0" borderId="26" xfId="8" applyNumberFormat="1" applyFont="1" applyFill="1" applyBorder="1" applyAlignment="1" applyProtection="1">
      <alignment horizontal="left"/>
    </xf>
    <xf numFmtId="49" fontId="3" fillId="0" borderId="27" xfId="8" applyNumberFormat="1" applyFont="1" applyFill="1" applyBorder="1" applyAlignment="1" applyProtection="1">
      <alignment horizontal="center"/>
    </xf>
    <xf numFmtId="49" fontId="3" fillId="0" borderId="28" xfId="8" applyNumberFormat="1" applyFont="1" applyFill="1" applyBorder="1" applyProtection="1"/>
    <xf numFmtId="49" fontId="3" fillId="0" borderId="28" xfId="8" quotePrefix="1" applyNumberFormat="1" applyFont="1" applyFill="1" applyBorder="1" applyAlignment="1" applyProtection="1">
      <alignment horizontal="left"/>
    </xf>
    <xf numFmtId="49" fontId="3" fillId="0" borderId="29" xfId="8" applyNumberFormat="1" applyFont="1" applyFill="1" applyBorder="1" applyAlignment="1" applyProtection="1">
      <alignment horizontal="center"/>
    </xf>
    <xf numFmtId="49" fontId="3" fillId="0" borderId="28" xfId="8" applyNumberFormat="1" applyFont="1" applyFill="1" applyBorder="1" applyAlignment="1" applyProtection="1">
      <alignment horizontal="left"/>
    </xf>
    <xf numFmtId="49" fontId="3" fillId="0" borderId="26" xfId="8" applyNumberFormat="1" applyFont="1" applyFill="1" applyBorder="1" applyAlignment="1" applyProtection="1"/>
    <xf numFmtId="49" fontId="4" fillId="0" borderId="26" xfId="8" quotePrefix="1" applyNumberFormat="1" applyFont="1" applyFill="1" applyBorder="1" applyAlignment="1" applyProtection="1">
      <alignment horizontal="left"/>
    </xf>
    <xf numFmtId="49" fontId="4" fillId="0" borderId="26" xfId="8" applyNumberFormat="1" applyFont="1" applyFill="1" applyBorder="1" applyProtection="1"/>
    <xf numFmtId="49" fontId="3" fillId="0" borderId="41" xfId="8" applyNumberFormat="1" applyFont="1" applyFill="1" applyBorder="1" applyAlignment="1" applyProtection="1">
      <alignment horizontal="center"/>
    </xf>
    <xf numFmtId="0" fontId="3" fillId="0" borderId="30" xfId="19" applyFont="1" applyFill="1" applyBorder="1" applyAlignment="1" applyProtection="1">
      <alignment horizontal="center"/>
    </xf>
    <xf numFmtId="0" fontId="3" fillId="0" borderId="21" xfId="19" applyFont="1" applyFill="1" applyBorder="1" applyAlignment="1" applyProtection="1">
      <alignment horizontal="center" wrapText="1"/>
    </xf>
    <xf numFmtId="0" fontId="3" fillId="0" borderId="21" xfId="19" applyFont="1" applyFill="1" applyBorder="1" applyAlignment="1" applyProtection="1">
      <alignment horizontal="center"/>
    </xf>
    <xf numFmtId="164" fontId="3" fillId="0" borderId="30" xfId="7" applyFont="1" applyFill="1" applyBorder="1" applyAlignment="1" applyProtection="1">
      <alignment horizontal="center" wrapText="1"/>
    </xf>
    <xf numFmtId="3" fontId="3" fillId="0" borderId="17" xfId="6" quotePrefix="1" applyNumberFormat="1" applyFont="1" applyBorder="1" applyAlignment="1" applyProtection="1">
      <alignment horizontal="center"/>
    </xf>
    <xf numFmtId="3" fontId="3" fillId="0" borderId="21" xfId="6" applyNumberFormat="1" applyFont="1" applyBorder="1" applyProtection="1"/>
    <xf numFmtId="3" fontId="3" fillId="0" borderId="30" xfId="6" applyNumberFormat="1" applyFont="1" applyBorder="1" applyProtection="1"/>
    <xf numFmtId="164" fontId="3" fillId="0" borderId="28" xfId="7" applyFont="1" applyFill="1" applyBorder="1" applyAlignment="1" applyProtection="1">
      <alignment horizontal="left"/>
    </xf>
    <xf numFmtId="3" fontId="3" fillId="0" borderId="24" xfId="6" applyNumberFormat="1" applyFont="1" applyFill="1" applyBorder="1" applyProtection="1"/>
    <xf numFmtId="3" fontId="3" fillId="0" borderId="1" xfId="6" applyNumberFormat="1" applyFont="1" applyFill="1" applyBorder="1" applyProtection="1"/>
    <xf numFmtId="3" fontId="3" fillId="0" borderId="19" xfId="6" applyNumberFormat="1" applyFont="1" applyBorder="1" applyProtection="1"/>
    <xf numFmtId="3" fontId="3" fillId="0" borderId="43" xfId="6" applyNumberFormat="1" applyFont="1" applyBorder="1" applyProtection="1"/>
    <xf numFmtId="3" fontId="3" fillId="0" borderId="24" xfId="6" applyNumberFormat="1" applyFont="1" applyBorder="1" applyProtection="1"/>
    <xf numFmtId="3" fontId="3" fillId="0" borderId="1" xfId="6" applyNumberFormat="1" applyFont="1" applyBorder="1" applyProtection="1"/>
    <xf numFmtId="3" fontId="3" fillId="26" borderId="43" xfId="6" applyNumberFormat="1" applyFont="1" applyFill="1" applyBorder="1" applyProtection="1"/>
    <xf numFmtId="3" fontId="3" fillId="26" borderId="1" xfId="6" applyNumberFormat="1" applyFont="1" applyFill="1" applyBorder="1" applyProtection="1"/>
    <xf numFmtId="0" fontId="3" fillId="0" borderId="27" xfId="0" applyFont="1" applyBorder="1" applyAlignment="1" applyProtection="1">
      <alignment horizontal="center"/>
    </xf>
    <xf numFmtId="0" fontId="3" fillId="0" borderId="29" xfId="0" applyFont="1" applyBorder="1" applyAlignment="1" applyProtection="1">
      <alignment horizontal="center"/>
    </xf>
    <xf numFmtId="0" fontId="3" fillId="0" borderId="45" xfId="0" applyFont="1" applyBorder="1" applyAlignment="1" applyProtection="1">
      <alignment horizontal="center"/>
    </xf>
    <xf numFmtId="0" fontId="3" fillId="0" borderId="26" xfId="0" quotePrefix="1" applyFont="1" applyFill="1" applyBorder="1" applyAlignment="1" applyProtection="1">
      <alignment wrapText="1"/>
    </xf>
    <xf numFmtId="3" fontId="3" fillId="0" borderId="30" xfId="6" applyNumberFormat="1" applyFont="1" applyFill="1" applyBorder="1" applyProtection="1"/>
    <xf numFmtId="3" fontId="3" fillId="26" borderId="30" xfId="6" applyNumberFormat="1" applyFont="1" applyFill="1" applyBorder="1" applyProtection="1"/>
    <xf numFmtId="3" fontId="3" fillId="0" borderId="21" xfId="6" applyNumberFormat="1" applyFont="1" applyFill="1" applyBorder="1" applyProtection="1"/>
    <xf numFmtId="0" fontId="3" fillId="0" borderId="28" xfId="0" quotePrefix="1" applyFont="1" applyFill="1" applyBorder="1" applyAlignment="1" applyProtection="1">
      <alignment wrapText="1"/>
    </xf>
    <xf numFmtId="3" fontId="3" fillId="0" borderId="19" xfId="6" applyNumberFormat="1" applyFont="1" applyFill="1" applyBorder="1" applyProtection="1"/>
    <xf numFmtId="3" fontId="3" fillId="0" borderId="43" xfId="6" applyNumberFormat="1" applyFont="1" applyFill="1" applyBorder="1" applyProtection="1"/>
    <xf numFmtId="0" fontId="3" fillId="0" borderId="21" xfId="0" quotePrefix="1" applyFont="1" applyFill="1" applyBorder="1" applyAlignment="1" applyProtection="1">
      <alignment horizontal="center"/>
    </xf>
    <xf numFmtId="0" fontId="3" fillId="0" borderId="0" xfId="0" applyFont="1" applyFill="1" applyBorder="1" applyAlignment="1" applyProtection="1"/>
    <xf numFmtId="0" fontId="4" fillId="0" borderId="0" xfId="19" applyFont="1" applyBorder="1" applyProtection="1"/>
    <xf numFmtId="0" fontId="4" fillId="0" borderId="0" xfId="19" applyFont="1" applyFill="1" applyBorder="1" applyProtection="1"/>
    <xf numFmtId="0" fontId="3" fillId="0" borderId="0" xfId="0" applyFont="1" applyBorder="1" applyAlignment="1" applyProtection="1">
      <alignment horizontal="left"/>
    </xf>
    <xf numFmtId="2" fontId="3" fillId="0" borderId="0" xfId="9" applyNumberFormat="1" applyFont="1" applyBorder="1" applyAlignment="1" applyProtection="1"/>
    <xf numFmtId="0" fontId="4" fillId="0" borderId="0" xfId="9" quotePrefix="1" applyFont="1" applyBorder="1" applyAlignment="1" applyProtection="1">
      <alignment horizontal="left"/>
    </xf>
    <xf numFmtId="0" fontId="3" fillId="0" borderId="0" xfId="9" applyFont="1" applyBorder="1" applyAlignment="1" applyProtection="1">
      <alignment horizontal="right" vertical="top"/>
    </xf>
    <xf numFmtId="0" fontId="3" fillId="0" borderId="0" xfId="9" applyFont="1" applyBorder="1" applyAlignment="1" applyProtection="1">
      <alignment horizontal="left" vertical="center"/>
    </xf>
    <xf numFmtId="0" fontId="3" fillId="0" borderId="0" xfId="9" applyFont="1" applyBorder="1" applyAlignment="1" applyProtection="1"/>
    <xf numFmtId="0" fontId="3" fillId="0" borderId="0" xfId="9" quotePrefix="1" applyFont="1" applyBorder="1" applyAlignment="1" applyProtection="1">
      <alignment horizontal="left" vertical="center"/>
    </xf>
    <xf numFmtId="0" fontId="4" fillId="0" borderId="0" xfId="9" applyFont="1" applyFill="1" applyBorder="1" applyProtection="1"/>
    <xf numFmtId="0" fontId="4" fillId="0" borderId="0" xfId="9" quotePrefix="1" applyFont="1" applyFill="1" applyBorder="1" applyAlignment="1" applyProtection="1">
      <alignment horizontal="left"/>
    </xf>
    <xf numFmtId="0" fontId="3" fillId="0" borderId="0" xfId="0" applyFont="1" applyFill="1" applyBorder="1" applyAlignment="1" applyProtection="1">
      <alignment horizontal="left"/>
    </xf>
    <xf numFmtId="0" fontId="3" fillId="0" borderId="0" xfId="0" applyFont="1" applyFill="1" applyBorder="1" applyAlignment="1" applyProtection="1">
      <alignment horizontal="centerContinuous"/>
    </xf>
    <xf numFmtId="0" fontId="0" fillId="0" borderId="0" xfId="0" applyFill="1" applyBorder="1" applyProtection="1"/>
    <xf numFmtId="3" fontId="3" fillId="0" borderId="0" xfId="11" applyNumberFormat="1" applyFont="1" applyFill="1" applyBorder="1" applyProtection="1"/>
    <xf numFmtId="166" fontId="3" fillId="0" borderId="0" xfId="17" applyNumberFormat="1" applyFont="1" applyFill="1" applyBorder="1" applyProtection="1"/>
    <xf numFmtId="0" fontId="3" fillId="0" borderId="0" xfId="16" applyFont="1" applyFill="1" applyBorder="1" applyAlignment="1" applyProtection="1">
      <alignment horizontal="left"/>
    </xf>
    <xf numFmtId="0" fontId="4" fillId="0" borderId="0" xfId="15" applyFont="1" applyBorder="1" applyProtection="1"/>
    <xf numFmtId="0" fontId="24" fillId="0" borderId="0" xfId="0" applyFont="1" applyBorder="1" applyProtection="1"/>
    <xf numFmtId="9" fontId="0" fillId="0" borderId="0" xfId="0" applyNumberFormat="1" applyBorder="1" applyAlignment="1" applyProtection="1">
      <alignment wrapText="1"/>
    </xf>
    <xf numFmtId="3" fontId="0" fillId="0" borderId="0" xfId="0" applyNumberFormat="1" applyBorder="1" applyAlignment="1" applyProtection="1">
      <alignment horizontal="center"/>
      <protection locked="0"/>
    </xf>
    <xf numFmtId="3" fontId="0" fillId="0" borderId="19" xfId="0" applyNumberFormat="1" applyBorder="1" applyAlignment="1" applyProtection="1">
      <alignment horizontal="center"/>
      <protection locked="0"/>
    </xf>
    <xf numFmtId="9" fontId="0" fillId="0" borderId="0" xfId="0" applyNumberFormat="1" applyBorder="1" applyAlignment="1" applyProtection="1">
      <alignment horizontal="center"/>
      <protection locked="0"/>
    </xf>
    <xf numFmtId="9" fontId="0" fillId="0" borderId="19" xfId="0" applyNumberFormat="1" applyBorder="1" applyAlignment="1" applyProtection="1">
      <alignment horizontal="center"/>
      <protection locked="0"/>
    </xf>
    <xf numFmtId="49" fontId="0" fillId="0" borderId="0" xfId="0" applyNumberFormat="1" applyBorder="1" applyAlignment="1" applyProtection="1">
      <alignment horizontal="left"/>
      <protection locked="0"/>
    </xf>
    <xf numFmtId="3" fontId="0" fillId="0" borderId="2" xfId="0" applyNumberFormat="1" applyBorder="1" applyAlignment="1" applyProtection="1">
      <alignment horizontal="center"/>
      <protection locked="0"/>
    </xf>
    <xf numFmtId="3" fontId="0" fillId="0" borderId="21" xfId="0" applyNumberFormat="1" applyBorder="1" applyAlignment="1" applyProtection="1">
      <alignment horizontal="center"/>
      <protection locked="0"/>
    </xf>
    <xf numFmtId="49" fontId="3" fillId="0" borderId="27" xfId="9" quotePrefix="1" applyNumberFormat="1" applyFont="1" applyFill="1" applyBorder="1" applyAlignment="1" applyProtection="1">
      <alignment horizontal="center"/>
    </xf>
    <xf numFmtId="0" fontId="4" fillId="0" borderId="28" xfId="9" applyFont="1" applyFill="1" applyBorder="1" applyAlignment="1" applyProtection="1">
      <alignment horizontal="left" vertical="top"/>
    </xf>
    <xf numFmtId="3" fontId="17" fillId="0" borderId="19" xfId="15" applyNumberFormat="1" applyFont="1" applyFill="1" applyBorder="1" applyProtection="1"/>
    <xf numFmtId="0" fontId="3" fillId="0" borderId="28" xfId="8" quotePrefix="1" applyFont="1" applyFill="1" applyBorder="1" applyAlignment="1" applyProtection="1">
      <alignment horizontal="left" wrapText="1"/>
    </xf>
    <xf numFmtId="0" fontId="3" fillId="0" borderId="28" xfId="0" quotePrefix="1" applyFont="1" applyFill="1" applyBorder="1" applyAlignment="1" applyProtection="1">
      <alignment horizontal="left"/>
    </xf>
    <xf numFmtId="0" fontId="3" fillId="0" borderId="28" xfId="0" quotePrefix="1" applyFont="1" applyFill="1" applyBorder="1" applyAlignment="1" applyProtection="1">
      <alignment horizontal="left" wrapText="1"/>
    </xf>
    <xf numFmtId="0" fontId="4" fillId="0" borderId="28" xfId="9" applyFont="1" applyFill="1" applyBorder="1" applyAlignment="1" applyProtection="1">
      <alignment horizontal="left" wrapText="1"/>
    </xf>
    <xf numFmtId="0" fontId="4" fillId="0" borderId="23" xfId="11" quotePrefix="1" applyFont="1" applyFill="1" applyBorder="1" applyAlignment="1" applyProtection="1">
      <alignment horizontal="left"/>
    </xf>
    <xf numFmtId="49" fontId="3" fillId="0" borderId="28" xfId="14" applyNumberFormat="1" applyFont="1" applyFill="1" applyBorder="1" applyAlignment="1" applyProtection="1">
      <alignment horizontal="left" wrapText="1"/>
    </xf>
    <xf numFmtId="49" fontId="3" fillId="0" borderId="28" xfId="11" applyNumberFormat="1" applyFont="1" applyFill="1" applyBorder="1" applyAlignment="1" applyProtection="1">
      <alignment horizontal="left" wrapText="1"/>
    </xf>
    <xf numFmtId="49" fontId="3" fillId="0" borderId="28" xfId="0" quotePrefix="1" applyNumberFormat="1" applyFont="1" applyFill="1" applyBorder="1" applyAlignment="1" applyProtection="1">
      <alignment horizontal="left" wrapText="1"/>
    </xf>
    <xf numFmtId="0" fontId="4" fillId="0" borderId="22" xfId="19" applyFont="1" applyFill="1" applyBorder="1" applyAlignment="1" applyProtection="1">
      <alignment horizontal="center"/>
    </xf>
    <xf numFmtId="0" fontId="4" fillId="0" borderId="23" xfId="19" applyFont="1" applyFill="1" applyBorder="1" applyAlignment="1" applyProtection="1">
      <alignment horizontal="center"/>
    </xf>
    <xf numFmtId="0" fontId="4" fillId="0" borderId="16" xfId="19" applyFont="1" applyBorder="1" applyAlignment="1" applyProtection="1">
      <alignment horizontal="center" wrapText="1"/>
    </xf>
    <xf numFmtId="0" fontId="4" fillId="0" borderId="17" xfId="19" applyFont="1" applyBorder="1" applyAlignment="1" applyProtection="1">
      <alignment horizontal="center" wrapText="1"/>
    </xf>
    <xf numFmtId="0" fontId="4" fillId="0" borderId="20" xfId="19" applyFont="1" applyBorder="1" applyAlignment="1" applyProtection="1">
      <alignment horizontal="center" wrapText="1"/>
    </xf>
    <xf numFmtId="0" fontId="4" fillId="0" borderId="21" xfId="19" applyFont="1" applyBorder="1" applyAlignment="1" applyProtection="1">
      <alignment horizontal="center" wrapText="1"/>
    </xf>
    <xf numFmtId="164" fontId="4" fillId="0" borderId="22" xfId="19" applyNumberFormat="1" applyFont="1" applyFill="1" applyBorder="1" applyAlignment="1" applyProtection="1">
      <alignment horizontal="center"/>
    </xf>
    <xf numFmtId="0" fontId="4" fillId="0" borderId="24" xfId="19" applyFont="1" applyFill="1" applyBorder="1" applyAlignment="1" applyProtection="1">
      <alignment horizontal="center"/>
    </xf>
    <xf numFmtId="164" fontId="4" fillId="0" borderId="22" xfId="7" applyFont="1" applyFill="1" applyBorder="1" applyAlignment="1" applyProtection="1">
      <alignment horizontal="center" wrapText="1"/>
    </xf>
    <xf numFmtId="164" fontId="4" fillId="0" borderId="24" xfId="7" applyFont="1" applyFill="1" applyBorder="1" applyAlignment="1" applyProtection="1">
      <alignment horizontal="center" wrapText="1"/>
    </xf>
    <xf numFmtId="0" fontId="3" fillId="0" borderId="0" xfId="0" applyFont="1" applyFill="1" applyBorder="1" applyAlignment="1" applyProtection="1">
      <alignment horizontal="left" wrapText="1"/>
    </xf>
    <xf numFmtId="0" fontId="4" fillId="0" borderId="16" xfId="19" applyFont="1" applyBorder="1" applyAlignment="1" applyProtection="1">
      <alignment horizontal="center"/>
    </xf>
    <xf numFmtId="0" fontId="4" fillId="0" borderId="25" xfId="19" applyFont="1" applyBorder="1" applyAlignment="1" applyProtection="1">
      <alignment horizontal="center"/>
    </xf>
    <xf numFmtId="0" fontId="4" fillId="0" borderId="17" xfId="19" applyFont="1" applyBorder="1" applyAlignment="1" applyProtection="1">
      <alignment horizontal="center"/>
    </xf>
    <xf numFmtId="0" fontId="4" fillId="28" borderId="20" xfId="19" quotePrefix="1" applyFont="1" applyFill="1" applyBorder="1" applyAlignment="1" applyProtection="1">
      <alignment horizontal="left"/>
    </xf>
    <xf numFmtId="0" fontId="4" fillId="28" borderId="2" xfId="19" applyFont="1" applyFill="1" applyBorder="1" applyAlignment="1" applyProtection="1">
      <alignment horizontal="left"/>
    </xf>
    <xf numFmtId="0" fontId="4" fillId="28" borderId="21" xfId="19" applyFont="1" applyFill="1" applyBorder="1" applyAlignment="1" applyProtection="1">
      <alignment horizontal="left"/>
    </xf>
    <xf numFmtId="49" fontId="4" fillId="0" borderId="48" xfId="8" applyNumberFormat="1" applyFont="1" applyFill="1" applyBorder="1" applyAlignment="1" applyProtection="1">
      <alignment horizontal="left" wrapText="1"/>
    </xf>
    <xf numFmtId="49" fontId="4" fillId="0" borderId="40" xfId="8" applyNumberFormat="1" applyFont="1" applyFill="1" applyBorder="1" applyAlignment="1" applyProtection="1">
      <alignment horizontal="left" wrapText="1"/>
    </xf>
    <xf numFmtId="0" fontId="4" fillId="0" borderId="18" xfId="8" applyNumberFormat="1" applyFont="1" applyFill="1" applyBorder="1" applyAlignment="1" applyProtection="1">
      <alignment horizontal="left" vertical="top" wrapText="1"/>
    </xf>
    <xf numFmtId="0" fontId="4" fillId="0" borderId="0" xfId="8" applyNumberFormat="1" applyFont="1" applyFill="1" applyBorder="1" applyAlignment="1" applyProtection="1">
      <alignment horizontal="left" vertical="top" wrapText="1"/>
    </xf>
    <xf numFmtId="0" fontId="4" fillId="0" borderId="19" xfId="8" applyNumberFormat="1" applyFont="1" applyFill="1" applyBorder="1" applyAlignment="1" applyProtection="1">
      <alignment horizontal="left" vertical="top" wrapText="1"/>
    </xf>
    <xf numFmtId="49" fontId="3" fillId="0" borderId="44" xfId="0" applyNumberFormat="1" applyFont="1" applyFill="1" applyBorder="1" applyAlignment="1" applyProtection="1">
      <alignment horizontal="left" wrapText="1"/>
    </xf>
    <xf numFmtId="0" fontId="3" fillId="0" borderId="28" xfId="8" quotePrefix="1" applyFont="1" applyFill="1" applyBorder="1" applyAlignment="1" applyProtection="1">
      <alignment horizontal="left" wrapText="1"/>
    </xf>
    <xf numFmtId="49" fontId="3" fillId="0" borderId="28" xfId="0" applyNumberFormat="1" applyFont="1" applyFill="1" applyBorder="1" applyAlignment="1" applyProtection="1">
      <alignment horizontal="left" wrapText="1"/>
    </xf>
    <xf numFmtId="0" fontId="3" fillId="0" borderId="26" xfId="0" applyFont="1" applyFill="1" applyBorder="1" applyAlignment="1" applyProtection="1">
      <alignment horizontal="left" wrapText="1"/>
    </xf>
    <xf numFmtId="0" fontId="3" fillId="0" borderId="28" xfId="0" applyFont="1" applyFill="1" applyBorder="1" applyAlignment="1" applyProtection="1">
      <alignment horizontal="left" wrapText="1"/>
    </xf>
    <xf numFmtId="0" fontId="3" fillId="0" borderId="28" xfId="0" quotePrefix="1" applyFont="1" applyFill="1" applyBorder="1" applyAlignment="1" applyProtection="1">
      <alignment horizontal="left" wrapText="1"/>
    </xf>
    <xf numFmtId="0" fontId="3" fillId="0" borderId="28" xfId="0" quotePrefix="1" applyFont="1" applyFill="1" applyBorder="1" applyAlignment="1" applyProtection="1">
      <alignment horizontal="left"/>
    </xf>
    <xf numFmtId="49" fontId="4" fillId="0" borderId="28" xfId="9" applyNumberFormat="1" applyFont="1" applyFill="1" applyBorder="1" applyAlignment="1" applyProtection="1">
      <alignment horizontal="left" wrapText="1"/>
    </xf>
    <xf numFmtId="0" fontId="4" fillId="0" borderId="28" xfId="9" applyFont="1" applyFill="1" applyBorder="1" applyAlignment="1" applyProtection="1">
      <alignment horizontal="left" wrapText="1"/>
    </xf>
    <xf numFmtId="0" fontId="4" fillId="0" borderId="0" xfId="9" applyNumberFormat="1" applyFont="1" applyFill="1" applyBorder="1" applyAlignment="1" applyProtection="1">
      <alignment horizontal="left" wrapText="1"/>
    </xf>
    <xf numFmtId="0" fontId="4" fillId="0" borderId="28" xfId="9" applyFont="1" applyBorder="1" applyAlignment="1" applyProtection="1">
      <alignment horizontal="left" wrapText="1"/>
    </xf>
    <xf numFmtId="0" fontId="3" fillId="0" borderId="0" xfId="9" applyFont="1" applyFill="1" applyBorder="1" applyAlignment="1" applyProtection="1">
      <alignment horizontal="left" wrapText="1"/>
    </xf>
    <xf numFmtId="0" fontId="4" fillId="0" borderId="49" xfId="11" quotePrefix="1" applyFont="1" applyFill="1" applyBorder="1" applyAlignment="1" applyProtection="1">
      <alignment horizontal="left"/>
    </xf>
    <xf numFmtId="0" fontId="4" fillId="0" borderId="23" xfId="11" quotePrefix="1" applyFont="1" applyFill="1" applyBorder="1" applyAlignment="1" applyProtection="1">
      <alignment horizontal="left"/>
    </xf>
    <xf numFmtId="0" fontId="4" fillId="0" borderId="49" xfId="11" quotePrefix="1" applyFont="1" applyFill="1" applyBorder="1" applyAlignment="1" applyProtection="1">
      <alignment horizontal="left" wrapText="1"/>
    </xf>
    <xf numFmtId="0" fontId="4" fillId="0" borderId="23" xfId="11" quotePrefix="1" applyFont="1" applyFill="1" applyBorder="1" applyAlignment="1" applyProtection="1">
      <alignment horizontal="left" wrapText="1"/>
    </xf>
    <xf numFmtId="49" fontId="3" fillId="0" borderId="28" xfId="11" applyNumberFormat="1" applyFont="1" applyBorder="1" applyAlignment="1" applyProtection="1">
      <alignment wrapText="1"/>
    </xf>
    <xf numFmtId="0" fontId="5" fillId="0" borderId="28" xfId="0" applyFont="1" applyBorder="1" applyAlignment="1" applyProtection="1">
      <alignment wrapText="1"/>
    </xf>
    <xf numFmtId="49" fontId="3" fillId="0" borderId="28" xfId="14" applyNumberFormat="1" applyFont="1" applyFill="1" applyBorder="1" applyAlignment="1" applyProtection="1">
      <alignment horizontal="left" wrapText="1"/>
    </xf>
    <xf numFmtId="49" fontId="3" fillId="0" borderId="28" xfId="11" applyNumberFormat="1" applyFont="1" applyFill="1" applyBorder="1" applyAlignment="1" applyProtection="1">
      <alignment horizontal="left" wrapText="1"/>
    </xf>
    <xf numFmtId="49" fontId="3" fillId="0" borderId="31" xfId="11" applyNumberFormat="1" applyFont="1" applyBorder="1" applyAlignment="1" applyProtection="1">
      <alignment horizontal="left" wrapText="1"/>
    </xf>
    <xf numFmtId="49" fontId="3" fillId="0" borderId="40" xfId="11" applyNumberFormat="1" applyFont="1" applyBorder="1" applyAlignment="1" applyProtection="1">
      <alignment horizontal="left"/>
    </xf>
    <xf numFmtId="49" fontId="3" fillId="0" borderId="28" xfId="11" applyNumberFormat="1" applyFont="1" applyBorder="1" applyAlignment="1" applyProtection="1">
      <alignment horizontal="left" wrapText="1"/>
    </xf>
    <xf numFmtId="0" fontId="4" fillId="0" borderId="50" xfId="12" applyFont="1" applyFill="1" applyBorder="1" applyAlignment="1" applyProtection="1">
      <alignment wrapText="1"/>
    </xf>
    <xf numFmtId="0" fontId="5" fillId="0" borderId="28" xfId="0" applyFont="1" applyFill="1" applyBorder="1" applyAlignment="1" applyProtection="1">
      <alignment wrapText="1"/>
    </xf>
    <xf numFmtId="49" fontId="3" fillId="0" borderId="50" xfId="17" quotePrefix="1" applyNumberFormat="1" applyFont="1" applyFill="1" applyBorder="1" applyAlignment="1" applyProtection="1">
      <alignment horizontal="left" wrapText="1"/>
    </xf>
    <xf numFmtId="49" fontId="3" fillId="0" borderId="28" xfId="17" quotePrefix="1" applyNumberFormat="1" applyFont="1" applyFill="1" applyBorder="1" applyAlignment="1" applyProtection="1">
      <alignment horizontal="left" wrapText="1"/>
    </xf>
    <xf numFmtId="166" fontId="3" fillId="0" borderId="51" xfId="17" quotePrefix="1" applyNumberFormat="1" applyFont="1" applyFill="1" applyBorder="1" applyAlignment="1" applyProtection="1">
      <alignment horizontal="left" wrapText="1"/>
    </xf>
    <xf numFmtId="166" fontId="3" fillId="0" borderId="26" xfId="17" quotePrefix="1" applyNumberFormat="1" applyFont="1" applyFill="1" applyBorder="1" applyAlignment="1" applyProtection="1">
      <alignment horizontal="left" wrapText="1"/>
    </xf>
    <xf numFmtId="49" fontId="3" fillId="0" borderId="26" xfId="17" quotePrefix="1" applyNumberFormat="1" applyFont="1" applyFill="1" applyBorder="1" applyAlignment="1" applyProtection="1">
      <alignment horizontal="left" wrapText="1"/>
    </xf>
    <xf numFmtId="49" fontId="3" fillId="0" borderId="28" xfId="0" quotePrefix="1" applyNumberFormat="1" applyFont="1" applyFill="1" applyBorder="1" applyAlignment="1" applyProtection="1">
      <alignment horizontal="left" wrapText="1"/>
    </xf>
    <xf numFmtId="49" fontId="3" fillId="0" borderId="28" xfId="17" applyNumberFormat="1" applyFont="1" applyFill="1" applyBorder="1" applyAlignment="1" applyProtection="1">
      <alignment horizontal="left" wrapText="1"/>
    </xf>
    <xf numFmtId="49" fontId="3" fillId="0" borderId="44" xfId="17" quotePrefix="1" applyNumberFormat="1" applyFont="1" applyFill="1" applyBorder="1" applyAlignment="1" applyProtection="1">
      <alignment horizontal="left" wrapText="1"/>
    </xf>
    <xf numFmtId="49" fontId="3" fillId="0" borderId="26" xfId="17" applyNumberFormat="1" applyFont="1" applyFill="1" applyBorder="1" applyAlignment="1" applyProtection="1">
      <alignment horizontal="left" wrapText="1"/>
    </xf>
    <xf numFmtId="0" fontId="24" fillId="0" borderId="22" xfId="0" applyFont="1" applyFill="1" applyBorder="1" applyAlignment="1" applyProtection="1">
      <alignment horizontal="center"/>
    </xf>
    <xf numFmtId="0" fontId="24" fillId="0" borderId="23" xfId="0" applyFont="1" applyFill="1" applyBorder="1" applyAlignment="1" applyProtection="1">
      <alignment horizontal="center"/>
    </xf>
    <xf numFmtId="0" fontId="24" fillId="0" borderId="24" xfId="0" applyFont="1" applyFill="1" applyBorder="1" applyAlignment="1" applyProtection="1">
      <alignment horizontal="center"/>
    </xf>
    <xf numFmtId="49" fontId="17" fillId="0" borderId="44" xfId="15" applyNumberFormat="1" applyFont="1" applyFill="1" applyBorder="1" applyProtection="1"/>
    <xf numFmtId="49" fontId="3" fillId="0" borderId="44" xfId="17" quotePrefix="1" applyNumberFormat="1" applyFont="1" applyFill="1" applyBorder="1" applyAlignment="1" applyProtection="1">
      <alignment horizontal="left"/>
    </xf>
    <xf numFmtId="49" fontId="3" fillId="0" borderId="44" xfId="17" applyNumberFormat="1" applyFont="1" applyFill="1" applyBorder="1" applyAlignment="1" applyProtection="1">
      <alignment horizontal="left"/>
    </xf>
    <xf numFmtId="49" fontId="3" fillId="0" borderId="45" xfId="17" applyNumberFormat="1" applyFont="1" applyFill="1" applyBorder="1" applyAlignment="1" applyProtection="1">
      <alignment horizontal="center"/>
    </xf>
    <xf numFmtId="49" fontId="3" fillId="0" borderId="26" xfId="17" quotePrefix="1" applyNumberFormat="1" applyFont="1" applyFill="1" applyBorder="1" applyAlignment="1" applyProtection="1">
      <alignment horizontal="left" vertical="center" wrapText="1"/>
    </xf>
    <xf numFmtId="49" fontId="3" fillId="0" borderId="26" xfId="17" applyNumberFormat="1" applyFont="1" applyFill="1" applyBorder="1" applyAlignment="1" applyProtection="1">
      <alignment horizontal="left" vertical="center" wrapText="1"/>
    </xf>
    <xf numFmtId="49" fontId="3" fillId="0" borderId="28" xfId="17" quotePrefix="1" applyNumberFormat="1" applyFont="1" applyFill="1" applyBorder="1" applyAlignment="1" applyProtection="1">
      <alignment horizontal="left" vertical="center" wrapText="1"/>
    </xf>
    <xf numFmtId="3" fontId="20" fillId="0" borderId="1" xfId="15" applyNumberFormat="1" applyFont="1" applyFill="1" applyBorder="1" applyProtection="1"/>
    <xf numFmtId="49" fontId="3" fillId="0" borderId="19" xfId="17" quotePrefix="1" applyNumberFormat="1" applyFont="1" applyFill="1" applyBorder="1" applyAlignment="1" applyProtection="1">
      <alignment horizontal="center"/>
    </xf>
    <xf numFmtId="3" fontId="3" fillId="0" borderId="17" xfId="17" applyNumberFormat="1" applyFont="1" applyBorder="1" applyAlignment="1" applyProtection="1">
      <alignment horizontal="right"/>
    </xf>
    <xf numFmtId="49" fontId="3" fillId="0" borderId="26" xfId="17" quotePrefix="1" applyNumberFormat="1" applyFont="1" applyFill="1" applyBorder="1" applyAlignment="1" applyProtection="1">
      <alignment horizontal="left" vertical="top" wrapText="1"/>
    </xf>
    <xf numFmtId="49" fontId="3" fillId="0" borderId="28" xfId="17" quotePrefix="1" applyNumberFormat="1" applyFont="1" applyFill="1" applyBorder="1" applyAlignment="1" applyProtection="1">
      <alignment horizontal="left" vertical="top" wrapText="1"/>
    </xf>
  </cellXfs>
  <cellStyles count="190">
    <cellStyle name="20 % - Accent1 2" xfId="22" xr:uid="{00000000-0005-0000-0000-000016000000}"/>
    <cellStyle name="20 % - Accent2 2" xfId="23" xr:uid="{00000000-0005-0000-0000-000017000000}"/>
    <cellStyle name="20 % - Accent3 2" xfId="24" xr:uid="{00000000-0005-0000-0000-000018000000}"/>
    <cellStyle name="20 % - Accent4 2" xfId="25" xr:uid="{00000000-0005-0000-0000-000019000000}"/>
    <cellStyle name="20 % - Accent5 2" xfId="26" xr:uid="{00000000-0005-0000-0000-00001A000000}"/>
    <cellStyle name="20 % - Accent6 2" xfId="27" xr:uid="{00000000-0005-0000-0000-00001B000000}"/>
    <cellStyle name="20% - Accent1 2" xfId="28" xr:uid="{00000000-0005-0000-0000-00001C000000}"/>
    <cellStyle name="20% - Accent2 2" xfId="29" xr:uid="{00000000-0005-0000-0000-00001D000000}"/>
    <cellStyle name="20% - Accent3 2" xfId="30" xr:uid="{00000000-0005-0000-0000-00001E000000}"/>
    <cellStyle name="20% - Accent4 2" xfId="31" xr:uid="{00000000-0005-0000-0000-00001F000000}"/>
    <cellStyle name="20% - Accent5 2" xfId="32" xr:uid="{00000000-0005-0000-0000-000020000000}"/>
    <cellStyle name="20% - Accent6 2" xfId="33" xr:uid="{00000000-0005-0000-0000-000021000000}"/>
    <cellStyle name="40 % - Accent1 2" xfId="34" xr:uid="{00000000-0005-0000-0000-000022000000}"/>
    <cellStyle name="40 % - Accent2 2" xfId="35" xr:uid="{00000000-0005-0000-0000-000023000000}"/>
    <cellStyle name="40 % - Accent3 2" xfId="36" xr:uid="{00000000-0005-0000-0000-000024000000}"/>
    <cellStyle name="40 % - Accent4 2" xfId="37" xr:uid="{00000000-0005-0000-0000-000025000000}"/>
    <cellStyle name="40 % - Accent5 2" xfId="38" xr:uid="{00000000-0005-0000-0000-000026000000}"/>
    <cellStyle name="40 % - Accent6 2" xfId="39" xr:uid="{00000000-0005-0000-0000-000027000000}"/>
    <cellStyle name="40% - Accent1 2" xfId="40" xr:uid="{00000000-0005-0000-0000-000028000000}"/>
    <cellStyle name="40% - Accent2 2" xfId="41" xr:uid="{00000000-0005-0000-0000-000029000000}"/>
    <cellStyle name="40% - Accent3 2" xfId="42" xr:uid="{00000000-0005-0000-0000-00002A000000}"/>
    <cellStyle name="40% - Accent4 2" xfId="43" xr:uid="{00000000-0005-0000-0000-00002B000000}"/>
    <cellStyle name="40% - Accent5 2" xfId="44" xr:uid="{00000000-0005-0000-0000-00002C000000}"/>
    <cellStyle name="40% - Accent6 2" xfId="45" xr:uid="{00000000-0005-0000-0000-00002D000000}"/>
    <cellStyle name="60 % - Accent1 2" xfId="46" xr:uid="{00000000-0005-0000-0000-00002E000000}"/>
    <cellStyle name="60 % - Accent2 2" xfId="47" xr:uid="{00000000-0005-0000-0000-00002F000000}"/>
    <cellStyle name="60 % - Accent3 2" xfId="48" xr:uid="{00000000-0005-0000-0000-000030000000}"/>
    <cellStyle name="60 % - Accent4 2" xfId="49" xr:uid="{00000000-0005-0000-0000-000031000000}"/>
    <cellStyle name="60 % - Accent5 2" xfId="50" xr:uid="{00000000-0005-0000-0000-000032000000}"/>
    <cellStyle name="60 % - Accent6 2" xfId="51" xr:uid="{00000000-0005-0000-0000-000033000000}"/>
    <cellStyle name="60% - Accent1 2" xfId="52" xr:uid="{00000000-0005-0000-0000-000034000000}"/>
    <cellStyle name="60% - Accent2 2" xfId="53" xr:uid="{00000000-0005-0000-0000-000035000000}"/>
    <cellStyle name="60% - Accent3 2" xfId="54" xr:uid="{00000000-0005-0000-0000-000036000000}"/>
    <cellStyle name="60% - Accent4 2" xfId="55" xr:uid="{00000000-0005-0000-0000-000037000000}"/>
    <cellStyle name="60% - Accent5 2" xfId="56" xr:uid="{00000000-0005-0000-0000-000038000000}"/>
    <cellStyle name="60% - Accent6 2" xfId="57" xr:uid="{00000000-0005-0000-0000-000039000000}"/>
    <cellStyle name="Accent1 2" xfId="58" xr:uid="{00000000-0005-0000-0000-00003A000000}"/>
    <cellStyle name="Accent1 3" xfId="59" xr:uid="{00000000-0005-0000-0000-00003B000000}"/>
    <cellStyle name="Accent1 4" xfId="60" xr:uid="{00000000-0005-0000-0000-00003C000000}"/>
    <cellStyle name="Accent2 2" xfId="61" xr:uid="{00000000-0005-0000-0000-00003D000000}"/>
    <cellStyle name="Accent2 3" xfId="62" xr:uid="{00000000-0005-0000-0000-00003E000000}"/>
    <cellStyle name="Accent2 4" xfId="63" xr:uid="{00000000-0005-0000-0000-00003F000000}"/>
    <cellStyle name="Accent3 2" xfId="64" xr:uid="{00000000-0005-0000-0000-000040000000}"/>
    <cellStyle name="Accent3 3" xfId="65" xr:uid="{00000000-0005-0000-0000-000041000000}"/>
    <cellStyle name="Accent3 4" xfId="66" xr:uid="{00000000-0005-0000-0000-000042000000}"/>
    <cellStyle name="Accent4 2" xfId="67" xr:uid="{00000000-0005-0000-0000-000043000000}"/>
    <cellStyle name="Accent4 3" xfId="68" xr:uid="{00000000-0005-0000-0000-000044000000}"/>
    <cellStyle name="Accent4 4" xfId="69" xr:uid="{00000000-0005-0000-0000-000045000000}"/>
    <cellStyle name="Accent5 2" xfId="70" xr:uid="{00000000-0005-0000-0000-000046000000}"/>
    <cellStyle name="Accent5 3" xfId="71" xr:uid="{00000000-0005-0000-0000-000047000000}"/>
    <cellStyle name="Accent5 4" xfId="72" xr:uid="{00000000-0005-0000-0000-000048000000}"/>
    <cellStyle name="Accent6 2" xfId="73" xr:uid="{00000000-0005-0000-0000-000049000000}"/>
    <cellStyle name="Accent6 3" xfId="74" xr:uid="{00000000-0005-0000-0000-00004A000000}"/>
    <cellStyle name="Accent6 4" xfId="75" xr:uid="{00000000-0005-0000-0000-00004B000000}"/>
    <cellStyle name="AttribBox" xfId="76" xr:uid="{00000000-0005-0000-0000-00004C000000}"/>
    <cellStyle name="Attribute" xfId="77" xr:uid="{00000000-0005-0000-0000-00004D000000}"/>
    <cellStyle name="Avertissement 2" xfId="78" xr:uid="{00000000-0005-0000-0000-00004E000000}"/>
    <cellStyle name="Bad 2" xfId="79" xr:uid="{00000000-0005-0000-0000-00004F000000}"/>
    <cellStyle name="Calcul 2" xfId="80" xr:uid="{00000000-0005-0000-0000-000050000000}"/>
    <cellStyle name="Calculation 2" xfId="81" xr:uid="{00000000-0005-0000-0000-000051000000}"/>
    <cellStyle name="CategoryHeading" xfId="82" xr:uid="{00000000-0005-0000-0000-000052000000}"/>
    <cellStyle name="Cellule liée 2" xfId="83" xr:uid="{00000000-0005-0000-0000-000053000000}"/>
    <cellStyle name="Check Cell 2" xfId="84" xr:uid="{00000000-0005-0000-0000-000054000000}"/>
    <cellStyle name="Comma" xfId="4" xr:uid="{00000000-0005-0000-0000-000004000000}"/>
    <cellStyle name="Comma [0]" xfId="5" xr:uid="{00000000-0005-0000-0000-000005000000}"/>
    <cellStyle name="Comma 2" xfId="85" xr:uid="{00000000-0005-0000-0000-000055000000}"/>
    <cellStyle name="Comma 2 2" xfId="86" xr:uid="{00000000-0005-0000-0000-000056000000}"/>
    <cellStyle name="Comma 2 2 2" xfId="87" xr:uid="{00000000-0005-0000-0000-000057000000}"/>
    <cellStyle name="Comma 3" xfId="88" xr:uid="{00000000-0005-0000-0000-000058000000}"/>
    <cellStyle name="Comma_Canadian" xfId="17" xr:uid="{00000000-0005-0000-0000-000011000000}"/>
    <cellStyle name="Commentaire 2" xfId="89" xr:uid="{00000000-0005-0000-0000-000059000000}"/>
    <cellStyle name="Currency" xfId="2" xr:uid="{00000000-0005-0000-0000-000002000000}"/>
    <cellStyle name="Currency [0]" xfId="3" xr:uid="{00000000-0005-0000-0000-000003000000}"/>
    <cellStyle name="Currency 2" xfId="90" xr:uid="{00000000-0005-0000-0000-00005A000000}"/>
    <cellStyle name="Entrée 2" xfId="91" xr:uid="{00000000-0005-0000-0000-00005B000000}"/>
    <cellStyle name="Euro" xfId="92" xr:uid="{00000000-0005-0000-0000-00005C000000}"/>
    <cellStyle name="Explanatory Text 2" xfId="93" xr:uid="{00000000-0005-0000-0000-00005D000000}"/>
    <cellStyle name="Good 2" xfId="94" xr:uid="{00000000-0005-0000-0000-00005E000000}"/>
    <cellStyle name="Heading 1 2" xfId="95" xr:uid="{00000000-0005-0000-0000-00005F000000}"/>
    <cellStyle name="Heading 2 2" xfId="96" xr:uid="{00000000-0005-0000-0000-000060000000}"/>
    <cellStyle name="Heading 3 2" xfId="97" xr:uid="{00000000-0005-0000-0000-000061000000}"/>
    <cellStyle name="Heading 4 2" xfId="98" xr:uid="{00000000-0005-0000-0000-000062000000}"/>
    <cellStyle name="Hyperlink 2" xfId="99" xr:uid="{00000000-0005-0000-0000-000063000000}"/>
    <cellStyle name="Input 2" xfId="100" xr:uid="{00000000-0005-0000-0000-000064000000}"/>
    <cellStyle name="Insatisfaisant 2" xfId="101" xr:uid="{00000000-0005-0000-0000-000065000000}"/>
    <cellStyle name="Linked Cell 2" xfId="102" xr:uid="{00000000-0005-0000-0000-000066000000}"/>
    <cellStyle name="MajorHeading" xfId="103" xr:uid="{00000000-0005-0000-0000-000067000000}"/>
    <cellStyle name="Milliers" xfId="6" xr:uid="{00000000-0005-0000-0000-000006000000}"/>
    <cellStyle name="Neutral 2" xfId="104" xr:uid="{00000000-0005-0000-0000-000068000000}"/>
    <cellStyle name="Neutre 2" xfId="105" xr:uid="{00000000-0005-0000-0000-000069000000}"/>
    <cellStyle name="Normal" xfId="0" builtinId="0"/>
    <cellStyle name="Normal 10" xfId="106" xr:uid="{00000000-0005-0000-0000-00006A000000}"/>
    <cellStyle name="Normal 11" xfId="107" xr:uid="{00000000-0005-0000-0000-00006B000000}"/>
    <cellStyle name="Normal 11 2" xfId="108" xr:uid="{00000000-0005-0000-0000-00006C000000}"/>
    <cellStyle name="Normal 11 2 2" xfId="109" xr:uid="{00000000-0005-0000-0000-00006D000000}"/>
    <cellStyle name="Normal 11 3" xfId="110" xr:uid="{00000000-0005-0000-0000-00006E000000}"/>
    <cellStyle name="Normal 11 3 2" xfId="111" xr:uid="{00000000-0005-0000-0000-00006F000000}"/>
    <cellStyle name="Normal 11 4" xfId="112" xr:uid="{00000000-0005-0000-0000-000070000000}"/>
    <cellStyle name="Normal 12" xfId="113" xr:uid="{00000000-0005-0000-0000-000071000000}"/>
    <cellStyle name="Normal 12 11" xfId="114" xr:uid="{00000000-0005-0000-0000-000072000000}"/>
    <cellStyle name="Normal 12 2" xfId="115" xr:uid="{00000000-0005-0000-0000-000073000000}"/>
    <cellStyle name="Normal 12 2 2" xfId="116" xr:uid="{00000000-0005-0000-0000-000074000000}"/>
    <cellStyle name="Normal 12 3" xfId="117" xr:uid="{00000000-0005-0000-0000-000075000000}"/>
    <cellStyle name="Normal 13" xfId="14" xr:uid="{00000000-0005-0000-0000-00000E000000}"/>
    <cellStyle name="Normal 13 2" xfId="118" xr:uid="{00000000-0005-0000-0000-000076000000}"/>
    <cellStyle name="Normal 14" xfId="119" xr:uid="{00000000-0005-0000-0000-000077000000}"/>
    <cellStyle name="Normal 14 2" xfId="120" xr:uid="{00000000-0005-0000-0000-000078000000}"/>
    <cellStyle name="Normal 15" xfId="121" xr:uid="{00000000-0005-0000-0000-000079000000}"/>
    <cellStyle name="Normal 2" xfId="8" xr:uid="{00000000-0005-0000-0000-000008000000}"/>
    <cellStyle name="Normal 2 10" xfId="122" xr:uid="{00000000-0005-0000-0000-00007A000000}"/>
    <cellStyle name="Normal 2 2" xfId="123" xr:uid="{00000000-0005-0000-0000-00007B000000}"/>
    <cellStyle name="Normal 2 2 2" xfId="124" xr:uid="{00000000-0005-0000-0000-00007C000000}"/>
    <cellStyle name="Normal 2 2 3" xfId="125" xr:uid="{00000000-0005-0000-0000-00007D000000}"/>
    <cellStyle name="Normal 2 3" xfId="126" xr:uid="{00000000-0005-0000-0000-00007E000000}"/>
    <cellStyle name="Normal 2 3 2" xfId="127" xr:uid="{00000000-0005-0000-0000-00007F000000}"/>
    <cellStyle name="Normal 2 4" xfId="128" xr:uid="{00000000-0005-0000-0000-000080000000}"/>
    <cellStyle name="Normal 2 5" xfId="129" xr:uid="{00000000-0005-0000-0000-000081000000}"/>
    <cellStyle name="Normal 2 6" xfId="130" xr:uid="{00000000-0005-0000-0000-000082000000}"/>
    <cellStyle name="Normal 2 7" xfId="131" xr:uid="{00000000-0005-0000-0000-000083000000}"/>
    <cellStyle name="Normal 2 8" xfId="132" xr:uid="{00000000-0005-0000-0000-000084000000}"/>
    <cellStyle name="Normal 2 9" xfId="12" xr:uid="{00000000-0005-0000-0000-00000C000000}"/>
    <cellStyle name="Normal 3" xfId="19" xr:uid="{00000000-0005-0000-0000-000013000000}"/>
    <cellStyle name="Normal 3 2" xfId="133" xr:uid="{00000000-0005-0000-0000-000085000000}"/>
    <cellStyle name="Normal 3 3" xfId="134" xr:uid="{00000000-0005-0000-0000-000086000000}"/>
    <cellStyle name="Normal 3 4" xfId="135" xr:uid="{00000000-0005-0000-0000-000087000000}"/>
    <cellStyle name="Normal 3 4 2" xfId="136" xr:uid="{00000000-0005-0000-0000-000088000000}"/>
    <cellStyle name="Normal 3 5" xfId="137" xr:uid="{00000000-0005-0000-0000-000089000000}"/>
    <cellStyle name="Normal 4" xfId="138" xr:uid="{00000000-0005-0000-0000-00008A000000}"/>
    <cellStyle name="Normal 4 2" xfId="139" xr:uid="{00000000-0005-0000-0000-00008B000000}"/>
    <cellStyle name="Normal 4 3" xfId="140" xr:uid="{00000000-0005-0000-0000-00008C000000}"/>
    <cellStyle name="Normal 4 4" xfId="141" xr:uid="{00000000-0005-0000-0000-00008D000000}"/>
    <cellStyle name="Normal 5" xfId="142" xr:uid="{00000000-0005-0000-0000-00008E000000}"/>
    <cellStyle name="Normal 5 2" xfId="143" xr:uid="{00000000-0005-0000-0000-00008F000000}"/>
    <cellStyle name="Normal 5 3" xfId="144" xr:uid="{00000000-0005-0000-0000-000090000000}"/>
    <cellStyle name="Normal 5 3 2" xfId="145" xr:uid="{00000000-0005-0000-0000-000091000000}"/>
    <cellStyle name="Normal 5 4" xfId="146" xr:uid="{00000000-0005-0000-0000-000092000000}"/>
    <cellStyle name="Normal 5 4 2" xfId="147" xr:uid="{00000000-0005-0000-0000-000093000000}"/>
    <cellStyle name="Normal 5 5" xfId="148" xr:uid="{00000000-0005-0000-0000-000094000000}"/>
    <cellStyle name="Normal 6" xfId="149" xr:uid="{00000000-0005-0000-0000-000095000000}"/>
    <cellStyle name="Normal 7" xfId="150" xr:uid="{00000000-0005-0000-0000-000096000000}"/>
    <cellStyle name="Normal 7 2" xfId="151" xr:uid="{00000000-0005-0000-0000-000097000000}"/>
    <cellStyle name="Normal 7 2 2" xfId="152" xr:uid="{00000000-0005-0000-0000-000098000000}"/>
    <cellStyle name="Normal 8" xfId="153" xr:uid="{00000000-0005-0000-0000-000099000000}"/>
    <cellStyle name="Normal 9" xfId="154" xr:uid="{00000000-0005-0000-0000-00009A000000}"/>
    <cellStyle name="Normal_Book1" xfId="9" xr:uid="{00000000-0005-0000-0000-000009000000}"/>
    <cellStyle name="Normal_Canadian" xfId="15" xr:uid="{00000000-0005-0000-0000-00000F000000}"/>
    <cellStyle name="Normal_DRAFT_6_July31.03 (1)" xfId="7" xr:uid="{00000000-0005-0000-0000-000007000000}"/>
    <cellStyle name="Normal_FinInstrumts_P&amp;C1Ann_07May4" xfId="11" xr:uid="{00000000-0005-0000-0000-00000B000000}"/>
    <cellStyle name="Normal_F-MCT3071ADRr" xfId="16" xr:uid="{00000000-0005-0000-0000-000010000000}"/>
    <cellStyle name="Normal_LIFE-1_Current ANNUAL Return_e" xfId="10" xr:uid="{00000000-0005-0000-0000-00000A000000}"/>
    <cellStyle name="Note 2" xfId="155" xr:uid="{00000000-0005-0000-0000-00009B000000}"/>
    <cellStyle name="OfWhich" xfId="156" xr:uid="{00000000-0005-0000-0000-00009C000000}"/>
    <cellStyle name="Output 2" xfId="157" xr:uid="{00000000-0005-0000-0000-00009D000000}"/>
    <cellStyle name="Percent" xfId="1" xr:uid="{00000000-0005-0000-0000-000001000000}"/>
    <cellStyle name="Percent 2" xfId="18" xr:uid="{00000000-0005-0000-0000-000012000000}"/>
    <cellStyle name="Percent 2 2" xfId="158" xr:uid="{00000000-0005-0000-0000-00009E000000}"/>
    <cellStyle name="Percent 2 3" xfId="159" xr:uid="{00000000-0005-0000-0000-00009F000000}"/>
    <cellStyle name="Percent 3" xfId="160" xr:uid="{00000000-0005-0000-0000-0000A0000000}"/>
    <cellStyle name="Percent 3 2" xfId="161" xr:uid="{00000000-0005-0000-0000-0000A1000000}"/>
    <cellStyle name="Percent 4" xfId="13" xr:uid="{00000000-0005-0000-0000-00000D000000}"/>
    <cellStyle name="Pourcentage" xfId="21" xr:uid="{00000000-0005-0000-0000-000015000000}"/>
    <cellStyle name="Pourcentage 2" xfId="20" xr:uid="{00000000-0005-0000-0000-000014000000}"/>
    <cellStyle name="Pourcentage 2 2" xfId="162" xr:uid="{00000000-0005-0000-0000-0000A2000000}"/>
    <cellStyle name="Pourcentage 3" xfId="163" xr:uid="{00000000-0005-0000-0000-0000A3000000}"/>
    <cellStyle name="QIS Heading 3" xfId="164" xr:uid="{00000000-0005-0000-0000-0000A4000000}"/>
    <cellStyle name="Satisfaisant 2" xfId="165" xr:uid="{00000000-0005-0000-0000-0000A5000000}"/>
    <cellStyle name="Sortie 2" xfId="166" xr:uid="{00000000-0005-0000-0000-0000A6000000}"/>
    <cellStyle name="STYL0 - Style1" xfId="167" xr:uid="{00000000-0005-0000-0000-0000A7000000}"/>
    <cellStyle name="STYL1 - Style2" xfId="168" xr:uid="{00000000-0005-0000-0000-0000A8000000}"/>
    <cellStyle name="STYL2 - Style3" xfId="169" xr:uid="{00000000-0005-0000-0000-0000A9000000}"/>
    <cellStyle name="STYL3 - Style4" xfId="170" xr:uid="{00000000-0005-0000-0000-0000AA000000}"/>
    <cellStyle name="STYL4 - Style5" xfId="171" xr:uid="{00000000-0005-0000-0000-0000AB000000}"/>
    <cellStyle name="STYL5 - Style6" xfId="172" xr:uid="{00000000-0005-0000-0000-0000AC000000}"/>
    <cellStyle name="STYL6 - Style7" xfId="173" xr:uid="{00000000-0005-0000-0000-0000AD000000}"/>
    <cellStyle name="STYL7 - Style8" xfId="174" xr:uid="{00000000-0005-0000-0000-0000AE000000}"/>
    <cellStyle name="subtotals" xfId="175" xr:uid="{00000000-0005-0000-0000-0000AF000000}"/>
    <cellStyle name="Texte explicatif 2" xfId="176" xr:uid="{00000000-0005-0000-0000-0000B0000000}"/>
    <cellStyle name="Title 2" xfId="177" xr:uid="{00000000-0005-0000-0000-0000B1000000}"/>
    <cellStyle name="Titre 2" xfId="178" xr:uid="{00000000-0005-0000-0000-0000B2000000}"/>
    <cellStyle name="Titre 1 2" xfId="179" xr:uid="{00000000-0005-0000-0000-0000B3000000}"/>
    <cellStyle name="Titre 2 2" xfId="180" xr:uid="{00000000-0005-0000-0000-0000B4000000}"/>
    <cellStyle name="Titre 3 2" xfId="181" xr:uid="{00000000-0005-0000-0000-0000B5000000}"/>
    <cellStyle name="Titre 4 2" xfId="182" xr:uid="{00000000-0005-0000-0000-0000B6000000}"/>
    <cellStyle name="Total 2" xfId="183" xr:uid="{00000000-0005-0000-0000-0000B7000000}"/>
    <cellStyle name="Total 3" xfId="184" xr:uid="{00000000-0005-0000-0000-0000B8000000}"/>
    <cellStyle name="Total 4" xfId="185" xr:uid="{00000000-0005-0000-0000-0000B9000000}"/>
    <cellStyle name="UnitValuation" xfId="186" xr:uid="{00000000-0005-0000-0000-0000BA000000}"/>
    <cellStyle name="Unlocked Input" xfId="187" xr:uid="{00000000-0005-0000-0000-0000BB000000}"/>
    <cellStyle name="Vérification 2" xfId="188" xr:uid="{00000000-0005-0000-0000-0000BC000000}"/>
    <cellStyle name="Warning Text 2" xfId="189" xr:uid="{00000000-0005-0000-0000-0000BD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FO48"/>
  <sheetViews>
    <sheetView tabSelected="1" workbookViewId="0">
      <pane xSplit="3" ySplit="5" topLeftCell="D6" activePane="bottomRight" state="frozen"/>
      <selection pane="topRight"/>
      <selection pane="bottomLeft"/>
      <selection pane="bottomRight"/>
    </sheetView>
  </sheetViews>
  <sheetFormatPr baseColWidth="10" defaultColWidth="8" defaultRowHeight="15"/>
  <cols>
    <col min="1" max="1" width="3.28515625" style="562" customWidth="1"/>
    <col min="2" max="2" width="46.42578125" style="562" customWidth="1"/>
    <col min="3" max="3" width="4.42578125" style="562" customWidth="1"/>
    <col min="4" max="171" width="11" style="562" customWidth="1"/>
    <col min="172" max="16384" width="8" style="562"/>
  </cols>
  <sheetData>
    <row r="1" spans="1:171">
      <c r="A1" s="562" t="s">
        <v>433</v>
      </c>
    </row>
    <row r="2" spans="1:171">
      <c r="D2" s="663"/>
      <c r="E2" s="663"/>
      <c r="F2" s="663"/>
      <c r="G2" s="663"/>
      <c r="H2" s="664"/>
      <c r="I2" s="664"/>
      <c r="J2" s="703" t="s">
        <v>437</v>
      </c>
      <c r="K2" s="704"/>
      <c r="L2" s="663"/>
      <c r="M2" s="663"/>
      <c r="N2" s="663"/>
      <c r="O2" s="663"/>
      <c r="P2" s="663"/>
      <c r="Q2" s="663"/>
      <c r="R2" s="663"/>
      <c r="S2" s="663"/>
      <c r="T2" s="663"/>
      <c r="U2" s="663"/>
      <c r="V2" s="712" t="s">
        <v>438</v>
      </c>
      <c r="W2" s="713"/>
      <c r="X2" s="713"/>
      <c r="Y2" s="713"/>
      <c r="Z2" s="713"/>
      <c r="AA2" s="713"/>
      <c r="AB2" s="713"/>
      <c r="AC2" s="713"/>
      <c r="AD2" s="713"/>
      <c r="AE2" s="714"/>
      <c r="AF2" s="712" t="s">
        <v>439</v>
      </c>
      <c r="AG2" s="713"/>
      <c r="AH2" s="713"/>
      <c r="AI2" s="713"/>
      <c r="AJ2" s="713"/>
      <c r="AK2" s="713"/>
      <c r="AL2" s="713"/>
      <c r="AM2" s="713"/>
      <c r="AN2" s="713"/>
      <c r="AO2" s="714"/>
      <c r="AP2" s="712" t="s">
        <v>440</v>
      </c>
      <c r="AQ2" s="713"/>
      <c r="AR2" s="713"/>
      <c r="AS2" s="713"/>
      <c r="AT2" s="713"/>
      <c r="AU2" s="713"/>
      <c r="AV2" s="713"/>
      <c r="AW2" s="713"/>
      <c r="AX2" s="713"/>
      <c r="AY2" s="714"/>
      <c r="AZ2" s="712" t="s">
        <v>471</v>
      </c>
      <c r="BA2" s="713"/>
      <c r="BB2" s="713"/>
      <c r="BC2" s="713"/>
      <c r="BD2" s="713"/>
      <c r="BE2" s="713"/>
      <c r="BF2" s="713"/>
      <c r="BG2" s="713"/>
      <c r="BH2" s="713"/>
      <c r="BI2" s="714"/>
      <c r="BJ2" s="712" t="s">
        <v>472</v>
      </c>
      <c r="BK2" s="713"/>
      <c r="BL2" s="713"/>
      <c r="BM2" s="713"/>
      <c r="BN2" s="713"/>
      <c r="BO2" s="713"/>
      <c r="BP2" s="713"/>
      <c r="BQ2" s="713"/>
      <c r="BR2" s="713"/>
      <c r="BS2" s="714"/>
      <c r="BT2" s="712" t="s">
        <v>473</v>
      </c>
      <c r="BU2" s="713"/>
      <c r="BV2" s="713"/>
      <c r="BW2" s="713"/>
      <c r="BX2" s="713"/>
      <c r="BY2" s="713"/>
      <c r="BZ2" s="713"/>
      <c r="CA2" s="713"/>
      <c r="CB2" s="713"/>
      <c r="CC2" s="714"/>
      <c r="CD2" s="712" t="s">
        <v>474</v>
      </c>
      <c r="CE2" s="713"/>
      <c r="CF2" s="713"/>
      <c r="CG2" s="713"/>
      <c r="CH2" s="713"/>
      <c r="CI2" s="713"/>
      <c r="CJ2" s="713"/>
      <c r="CK2" s="713"/>
      <c r="CL2" s="713"/>
      <c r="CM2" s="714"/>
      <c r="CN2" s="712" t="s">
        <v>475</v>
      </c>
      <c r="CO2" s="713"/>
      <c r="CP2" s="713"/>
      <c r="CQ2" s="713"/>
      <c r="CR2" s="713"/>
      <c r="CS2" s="713"/>
      <c r="CT2" s="713"/>
      <c r="CU2" s="713"/>
      <c r="CV2" s="713"/>
      <c r="CW2" s="714"/>
      <c r="CX2" s="712" t="s">
        <v>476</v>
      </c>
      <c r="CY2" s="713"/>
      <c r="CZ2" s="713"/>
      <c r="DA2" s="713"/>
      <c r="DB2" s="713"/>
      <c r="DC2" s="713"/>
      <c r="DD2" s="713"/>
      <c r="DE2" s="713"/>
      <c r="DF2" s="713"/>
      <c r="DG2" s="714"/>
      <c r="DH2" s="712" t="s">
        <v>477</v>
      </c>
      <c r="DI2" s="713"/>
      <c r="DJ2" s="713"/>
      <c r="DK2" s="713"/>
      <c r="DL2" s="713"/>
      <c r="DM2" s="713"/>
      <c r="DN2" s="713"/>
      <c r="DO2" s="713"/>
      <c r="DP2" s="713"/>
      <c r="DQ2" s="714"/>
      <c r="DR2" s="712" t="s">
        <v>478</v>
      </c>
      <c r="DS2" s="713"/>
      <c r="DT2" s="713"/>
      <c r="DU2" s="713"/>
      <c r="DV2" s="713"/>
      <c r="DW2" s="713"/>
      <c r="DX2" s="713"/>
      <c r="DY2" s="713"/>
      <c r="DZ2" s="713"/>
      <c r="EA2" s="714"/>
      <c r="EB2" s="712" t="s">
        <v>501</v>
      </c>
      <c r="EC2" s="713"/>
      <c r="ED2" s="713"/>
      <c r="EE2" s="713"/>
      <c r="EF2" s="713"/>
      <c r="EG2" s="713"/>
      <c r="EH2" s="713"/>
      <c r="EI2" s="713"/>
      <c r="EJ2" s="713"/>
      <c r="EK2" s="714"/>
      <c r="EL2" s="712" t="s">
        <v>502</v>
      </c>
      <c r="EM2" s="713"/>
      <c r="EN2" s="713"/>
      <c r="EO2" s="713"/>
      <c r="EP2" s="713"/>
      <c r="EQ2" s="713"/>
      <c r="ER2" s="713"/>
      <c r="ES2" s="713"/>
      <c r="ET2" s="713"/>
      <c r="EU2" s="714"/>
      <c r="EV2" s="712" t="s">
        <v>503</v>
      </c>
      <c r="EW2" s="713"/>
      <c r="EX2" s="713"/>
      <c r="EY2" s="713"/>
      <c r="EZ2" s="713"/>
      <c r="FA2" s="713"/>
      <c r="FB2" s="713"/>
      <c r="FC2" s="713"/>
      <c r="FD2" s="713"/>
      <c r="FE2" s="714"/>
      <c r="FF2" s="712" t="s">
        <v>504</v>
      </c>
      <c r="FG2" s="713"/>
      <c r="FH2" s="713"/>
      <c r="FI2" s="713"/>
      <c r="FJ2" s="713"/>
      <c r="FK2" s="713"/>
      <c r="FL2" s="713"/>
      <c r="FM2" s="713"/>
      <c r="FN2" s="713"/>
      <c r="FO2" s="714"/>
    </row>
    <row r="3" spans="1:171">
      <c r="B3" s="562" t="s">
        <v>511</v>
      </c>
      <c r="C3" s="569"/>
      <c r="D3" s="701" t="s">
        <v>441</v>
      </c>
      <c r="E3" s="702"/>
      <c r="F3" s="702"/>
      <c r="G3" s="702"/>
      <c r="H3" s="702"/>
      <c r="I3" s="702"/>
      <c r="J3" s="705"/>
      <c r="K3" s="706"/>
      <c r="L3" s="701" t="s">
        <v>442</v>
      </c>
      <c r="M3" s="702"/>
      <c r="N3" s="702"/>
      <c r="O3" s="702"/>
      <c r="P3" s="702"/>
      <c r="Q3" s="702"/>
      <c r="R3" s="702"/>
      <c r="S3" s="702"/>
      <c r="T3" s="702"/>
      <c r="U3" s="702"/>
      <c r="V3" s="715" t="s">
        <v>560</v>
      </c>
      <c r="W3" s="716"/>
      <c r="X3" s="716"/>
      <c r="Y3" s="716"/>
      <c r="Z3" s="716"/>
      <c r="AA3" s="716"/>
      <c r="AB3" s="716"/>
      <c r="AC3" s="716"/>
      <c r="AD3" s="716"/>
      <c r="AE3" s="717"/>
      <c r="AF3" s="715" t="s">
        <v>560</v>
      </c>
      <c r="AG3" s="716"/>
      <c r="AH3" s="716"/>
      <c r="AI3" s="716"/>
      <c r="AJ3" s="716"/>
      <c r="AK3" s="716"/>
      <c r="AL3" s="716"/>
      <c r="AM3" s="716"/>
      <c r="AN3" s="716"/>
      <c r="AO3" s="717"/>
      <c r="AP3" s="715" t="s">
        <v>560</v>
      </c>
      <c r="AQ3" s="716"/>
      <c r="AR3" s="716"/>
      <c r="AS3" s="716"/>
      <c r="AT3" s="716"/>
      <c r="AU3" s="716"/>
      <c r="AV3" s="716"/>
      <c r="AW3" s="716"/>
      <c r="AX3" s="716"/>
      <c r="AY3" s="717"/>
      <c r="AZ3" s="715" t="s">
        <v>560</v>
      </c>
      <c r="BA3" s="716"/>
      <c r="BB3" s="716"/>
      <c r="BC3" s="716"/>
      <c r="BD3" s="716"/>
      <c r="BE3" s="716"/>
      <c r="BF3" s="716"/>
      <c r="BG3" s="716"/>
      <c r="BH3" s="716"/>
      <c r="BI3" s="717"/>
      <c r="BJ3" s="715" t="s">
        <v>560</v>
      </c>
      <c r="BK3" s="716"/>
      <c r="BL3" s="716"/>
      <c r="BM3" s="716"/>
      <c r="BN3" s="716"/>
      <c r="BO3" s="716"/>
      <c r="BP3" s="716"/>
      <c r="BQ3" s="716"/>
      <c r="BR3" s="716"/>
      <c r="BS3" s="717"/>
      <c r="BT3" s="715" t="s">
        <v>560</v>
      </c>
      <c r="BU3" s="716"/>
      <c r="BV3" s="716"/>
      <c r="BW3" s="716"/>
      <c r="BX3" s="716"/>
      <c r="BY3" s="716"/>
      <c r="BZ3" s="716"/>
      <c r="CA3" s="716"/>
      <c r="CB3" s="716"/>
      <c r="CC3" s="717"/>
      <c r="CD3" s="715" t="s">
        <v>560</v>
      </c>
      <c r="CE3" s="716"/>
      <c r="CF3" s="716"/>
      <c r="CG3" s="716"/>
      <c r="CH3" s="716"/>
      <c r="CI3" s="716"/>
      <c r="CJ3" s="716"/>
      <c r="CK3" s="716"/>
      <c r="CL3" s="716"/>
      <c r="CM3" s="717"/>
      <c r="CN3" s="715" t="s">
        <v>560</v>
      </c>
      <c r="CO3" s="716"/>
      <c r="CP3" s="716"/>
      <c r="CQ3" s="716"/>
      <c r="CR3" s="716"/>
      <c r="CS3" s="716"/>
      <c r="CT3" s="716"/>
      <c r="CU3" s="716"/>
      <c r="CV3" s="716"/>
      <c r="CW3" s="717"/>
      <c r="CX3" s="715" t="s">
        <v>560</v>
      </c>
      <c r="CY3" s="716"/>
      <c r="CZ3" s="716"/>
      <c r="DA3" s="716"/>
      <c r="DB3" s="716"/>
      <c r="DC3" s="716"/>
      <c r="DD3" s="716"/>
      <c r="DE3" s="716"/>
      <c r="DF3" s="716"/>
      <c r="DG3" s="717"/>
      <c r="DH3" s="715" t="s">
        <v>560</v>
      </c>
      <c r="DI3" s="716"/>
      <c r="DJ3" s="716"/>
      <c r="DK3" s="716"/>
      <c r="DL3" s="716"/>
      <c r="DM3" s="716"/>
      <c r="DN3" s="716"/>
      <c r="DO3" s="716"/>
      <c r="DP3" s="716"/>
      <c r="DQ3" s="717"/>
      <c r="DR3" s="715" t="s">
        <v>560</v>
      </c>
      <c r="DS3" s="716"/>
      <c r="DT3" s="716"/>
      <c r="DU3" s="716"/>
      <c r="DV3" s="716"/>
      <c r="DW3" s="716"/>
      <c r="DX3" s="716"/>
      <c r="DY3" s="716"/>
      <c r="DZ3" s="716"/>
      <c r="EA3" s="717"/>
      <c r="EB3" s="715" t="s">
        <v>560</v>
      </c>
      <c r="EC3" s="716"/>
      <c r="ED3" s="716"/>
      <c r="EE3" s="716"/>
      <c r="EF3" s="716"/>
      <c r="EG3" s="716"/>
      <c r="EH3" s="716"/>
      <c r="EI3" s="716"/>
      <c r="EJ3" s="716"/>
      <c r="EK3" s="717"/>
      <c r="EL3" s="715" t="s">
        <v>560</v>
      </c>
      <c r="EM3" s="716"/>
      <c r="EN3" s="716"/>
      <c r="EO3" s="716"/>
      <c r="EP3" s="716"/>
      <c r="EQ3" s="716"/>
      <c r="ER3" s="716"/>
      <c r="ES3" s="716"/>
      <c r="ET3" s="716"/>
      <c r="EU3" s="717"/>
      <c r="EV3" s="715" t="s">
        <v>560</v>
      </c>
      <c r="EW3" s="716"/>
      <c r="EX3" s="716"/>
      <c r="EY3" s="716"/>
      <c r="EZ3" s="716"/>
      <c r="FA3" s="716"/>
      <c r="FB3" s="716"/>
      <c r="FC3" s="716"/>
      <c r="FD3" s="716"/>
      <c r="FE3" s="717"/>
      <c r="FF3" s="715" t="s">
        <v>560</v>
      </c>
      <c r="FG3" s="716"/>
      <c r="FH3" s="716"/>
      <c r="FI3" s="716"/>
      <c r="FJ3" s="716"/>
      <c r="FK3" s="716"/>
      <c r="FL3" s="716"/>
      <c r="FM3" s="716"/>
      <c r="FN3" s="716"/>
      <c r="FO3" s="717"/>
    </row>
    <row r="4" spans="1:171" s="401" customFormat="1">
      <c r="C4" s="407"/>
      <c r="D4" s="702">
        <f>F4-1</f>
        <v>2016</v>
      </c>
      <c r="E4" s="708"/>
      <c r="F4" s="707">
        <f>H4-1</f>
        <v>2017</v>
      </c>
      <c r="G4" s="708"/>
      <c r="H4" s="709">
        <f>L4-1</f>
        <v>2018</v>
      </c>
      <c r="I4" s="710"/>
      <c r="J4" s="709">
        <f>L4-1</f>
        <v>2018</v>
      </c>
      <c r="K4" s="710"/>
      <c r="L4" s="701">
        <v>2019</v>
      </c>
      <c r="M4" s="708"/>
      <c r="N4" s="701">
        <f>L4+1</f>
        <v>2020</v>
      </c>
      <c r="O4" s="708"/>
      <c r="P4" s="701">
        <f t="shared" ref="P4" si="0">N4+1</f>
        <v>2021</v>
      </c>
      <c r="Q4" s="708"/>
      <c r="R4" s="701">
        <f t="shared" ref="R4" si="1">P4+1</f>
        <v>2022</v>
      </c>
      <c r="S4" s="708"/>
      <c r="T4" s="701">
        <f t="shared" ref="T4" si="2">R4+1</f>
        <v>2023</v>
      </c>
      <c r="U4" s="708"/>
      <c r="V4" s="701">
        <f>L4</f>
        <v>2019</v>
      </c>
      <c r="W4" s="708"/>
      <c r="X4" s="701">
        <f t="shared" ref="X4" si="3">N4</f>
        <v>2020</v>
      </c>
      <c r="Y4" s="708"/>
      <c r="Z4" s="701">
        <f t="shared" ref="Z4" si="4">P4</f>
        <v>2021</v>
      </c>
      <c r="AA4" s="708"/>
      <c r="AB4" s="701">
        <f t="shared" ref="AB4" si="5">R4</f>
        <v>2022</v>
      </c>
      <c r="AC4" s="708"/>
      <c r="AD4" s="701">
        <f t="shared" ref="AD4" si="6">T4</f>
        <v>2023</v>
      </c>
      <c r="AE4" s="708"/>
      <c r="AF4" s="701">
        <f t="shared" ref="AF4" si="7">V4</f>
        <v>2019</v>
      </c>
      <c r="AG4" s="708"/>
      <c r="AH4" s="701">
        <f t="shared" ref="AH4" si="8">X4</f>
        <v>2020</v>
      </c>
      <c r="AI4" s="708"/>
      <c r="AJ4" s="701">
        <f t="shared" ref="AJ4" si="9">Z4</f>
        <v>2021</v>
      </c>
      <c r="AK4" s="708"/>
      <c r="AL4" s="701">
        <f t="shared" ref="AL4" si="10">AB4</f>
        <v>2022</v>
      </c>
      <c r="AM4" s="708"/>
      <c r="AN4" s="701">
        <f t="shared" ref="AN4" si="11">AD4</f>
        <v>2023</v>
      </c>
      <c r="AO4" s="708"/>
      <c r="AP4" s="701">
        <f t="shared" ref="AP4" si="12">AF4</f>
        <v>2019</v>
      </c>
      <c r="AQ4" s="708"/>
      <c r="AR4" s="701">
        <f t="shared" ref="AR4" si="13">AH4</f>
        <v>2020</v>
      </c>
      <c r="AS4" s="708"/>
      <c r="AT4" s="701">
        <f t="shared" ref="AT4" si="14">AJ4</f>
        <v>2021</v>
      </c>
      <c r="AU4" s="708"/>
      <c r="AV4" s="701">
        <f t="shared" ref="AV4" si="15">AL4</f>
        <v>2022</v>
      </c>
      <c r="AW4" s="708"/>
      <c r="AX4" s="701">
        <f t="shared" ref="AX4" si="16">AN4</f>
        <v>2023</v>
      </c>
      <c r="AY4" s="708"/>
      <c r="AZ4" s="701">
        <f t="shared" ref="AZ4" si="17">AP4</f>
        <v>2019</v>
      </c>
      <c r="BA4" s="708"/>
      <c r="BB4" s="701">
        <f t="shared" ref="BB4" si="18">AR4</f>
        <v>2020</v>
      </c>
      <c r="BC4" s="708"/>
      <c r="BD4" s="701">
        <f t="shared" ref="BD4" si="19">AT4</f>
        <v>2021</v>
      </c>
      <c r="BE4" s="708"/>
      <c r="BF4" s="701">
        <f t="shared" ref="BF4" si="20">AV4</f>
        <v>2022</v>
      </c>
      <c r="BG4" s="708"/>
      <c r="BH4" s="701">
        <f t="shared" ref="BH4" si="21">AX4</f>
        <v>2023</v>
      </c>
      <c r="BI4" s="708"/>
      <c r="BJ4" s="701">
        <f t="shared" ref="BJ4" si="22">AZ4</f>
        <v>2019</v>
      </c>
      <c r="BK4" s="708"/>
      <c r="BL4" s="701">
        <f t="shared" ref="BL4" si="23">BB4</f>
        <v>2020</v>
      </c>
      <c r="BM4" s="708"/>
      <c r="BN4" s="701">
        <f t="shared" ref="BN4" si="24">BD4</f>
        <v>2021</v>
      </c>
      <c r="BO4" s="708"/>
      <c r="BP4" s="701">
        <f t="shared" ref="BP4" si="25">BF4</f>
        <v>2022</v>
      </c>
      <c r="BQ4" s="708"/>
      <c r="BR4" s="701">
        <f t="shared" ref="BR4" si="26">BH4</f>
        <v>2023</v>
      </c>
      <c r="BS4" s="708"/>
      <c r="BT4" s="701">
        <f t="shared" ref="BT4" si="27">BJ4</f>
        <v>2019</v>
      </c>
      <c r="BU4" s="708"/>
      <c r="BV4" s="701">
        <f t="shared" ref="BV4" si="28">BL4</f>
        <v>2020</v>
      </c>
      <c r="BW4" s="708"/>
      <c r="BX4" s="701">
        <f t="shared" ref="BX4" si="29">BN4</f>
        <v>2021</v>
      </c>
      <c r="BY4" s="708"/>
      <c r="BZ4" s="701">
        <f t="shared" ref="BZ4" si="30">BP4</f>
        <v>2022</v>
      </c>
      <c r="CA4" s="708"/>
      <c r="CB4" s="701">
        <f t="shared" ref="CB4" si="31">BR4</f>
        <v>2023</v>
      </c>
      <c r="CC4" s="708"/>
      <c r="CD4" s="701">
        <f t="shared" ref="CD4" si="32">BT4</f>
        <v>2019</v>
      </c>
      <c r="CE4" s="708"/>
      <c r="CF4" s="701">
        <f t="shared" ref="CF4" si="33">BV4</f>
        <v>2020</v>
      </c>
      <c r="CG4" s="708"/>
      <c r="CH4" s="701">
        <f t="shared" ref="CH4" si="34">BX4</f>
        <v>2021</v>
      </c>
      <c r="CI4" s="708"/>
      <c r="CJ4" s="701">
        <f t="shared" ref="CJ4" si="35">BZ4</f>
        <v>2022</v>
      </c>
      <c r="CK4" s="708"/>
      <c r="CL4" s="701">
        <f t="shared" ref="CL4" si="36">CB4</f>
        <v>2023</v>
      </c>
      <c r="CM4" s="708"/>
      <c r="CN4" s="701">
        <f t="shared" ref="CN4" si="37">CD4</f>
        <v>2019</v>
      </c>
      <c r="CO4" s="708"/>
      <c r="CP4" s="701">
        <f t="shared" ref="CP4" si="38">CF4</f>
        <v>2020</v>
      </c>
      <c r="CQ4" s="708"/>
      <c r="CR4" s="701">
        <f t="shared" ref="CR4" si="39">CH4</f>
        <v>2021</v>
      </c>
      <c r="CS4" s="708"/>
      <c r="CT4" s="701">
        <f t="shared" ref="CT4" si="40">CJ4</f>
        <v>2022</v>
      </c>
      <c r="CU4" s="708"/>
      <c r="CV4" s="701">
        <f t="shared" ref="CV4" si="41">CL4</f>
        <v>2023</v>
      </c>
      <c r="CW4" s="708"/>
      <c r="CX4" s="701">
        <f t="shared" ref="CX4" si="42">CN4</f>
        <v>2019</v>
      </c>
      <c r="CY4" s="708"/>
      <c r="CZ4" s="701">
        <f t="shared" ref="CZ4" si="43">CP4</f>
        <v>2020</v>
      </c>
      <c r="DA4" s="708"/>
      <c r="DB4" s="701">
        <f t="shared" ref="DB4" si="44">CR4</f>
        <v>2021</v>
      </c>
      <c r="DC4" s="708"/>
      <c r="DD4" s="701">
        <f t="shared" ref="DD4" si="45">CT4</f>
        <v>2022</v>
      </c>
      <c r="DE4" s="708"/>
      <c r="DF4" s="701">
        <f t="shared" ref="DF4" si="46">CV4</f>
        <v>2023</v>
      </c>
      <c r="DG4" s="708"/>
      <c r="DH4" s="701">
        <f t="shared" ref="DH4" si="47">CX4</f>
        <v>2019</v>
      </c>
      <c r="DI4" s="708"/>
      <c r="DJ4" s="701">
        <f t="shared" ref="DJ4" si="48">CZ4</f>
        <v>2020</v>
      </c>
      <c r="DK4" s="708"/>
      <c r="DL4" s="701">
        <f t="shared" ref="DL4" si="49">DB4</f>
        <v>2021</v>
      </c>
      <c r="DM4" s="708"/>
      <c r="DN4" s="701">
        <f t="shared" ref="DN4" si="50">DD4</f>
        <v>2022</v>
      </c>
      <c r="DO4" s="708"/>
      <c r="DP4" s="701">
        <f t="shared" ref="DP4" si="51">DF4</f>
        <v>2023</v>
      </c>
      <c r="DQ4" s="708"/>
      <c r="DR4" s="701">
        <f t="shared" ref="DR4" si="52">DH4</f>
        <v>2019</v>
      </c>
      <c r="DS4" s="708"/>
      <c r="DT4" s="701">
        <f t="shared" ref="DT4" si="53">DJ4</f>
        <v>2020</v>
      </c>
      <c r="DU4" s="708"/>
      <c r="DV4" s="701">
        <f t="shared" ref="DV4" si="54">DL4</f>
        <v>2021</v>
      </c>
      <c r="DW4" s="708"/>
      <c r="DX4" s="701">
        <f t="shared" ref="DX4" si="55">DN4</f>
        <v>2022</v>
      </c>
      <c r="DY4" s="708"/>
      <c r="DZ4" s="701">
        <f t="shared" ref="DZ4" si="56">DP4</f>
        <v>2023</v>
      </c>
      <c r="EA4" s="708"/>
      <c r="EB4" s="701">
        <f t="shared" ref="EB4" si="57">DR4</f>
        <v>2019</v>
      </c>
      <c r="EC4" s="708"/>
      <c r="ED4" s="701">
        <f t="shared" ref="ED4" si="58">DT4</f>
        <v>2020</v>
      </c>
      <c r="EE4" s="708"/>
      <c r="EF4" s="701">
        <f t="shared" ref="EF4" si="59">DV4</f>
        <v>2021</v>
      </c>
      <c r="EG4" s="708"/>
      <c r="EH4" s="701">
        <f t="shared" ref="EH4" si="60">DX4</f>
        <v>2022</v>
      </c>
      <c r="EI4" s="708"/>
      <c r="EJ4" s="701">
        <f t="shared" ref="EJ4" si="61">DZ4</f>
        <v>2023</v>
      </c>
      <c r="EK4" s="708"/>
      <c r="EL4" s="701">
        <f t="shared" ref="EL4" si="62">EB4</f>
        <v>2019</v>
      </c>
      <c r="EM4" s="708"/>
      <c r="EN4" s="701">
        <f t="shared" ref="EN4" si="63">ED4</f>
        <v>2020</v>
      </c>
      <c r="EO4" s="708"/>
      <c r="EP4" s="701">
        <f t="shared" ref="EP4" si="64">EF4</f>
        <v>2021</v>
      </c>
      <c r="EQ4" s="708"/>
      <c r="ER4" s="701">
        <f t="shared" ref="ER4" si="65">EH4</f>
        <v>2022</v>
      </c>
      <c r="ES4" s="708"/>
      <c r="ET4" s="701">
        <f t="shared" ref="ET4" si="66">EJ4</f>
        <v>2023</v>
      </c>
      <c r="EU4" s="708"/>
      <c r="EV4" s="701">
        <f t="shared" ref="EV4" si="67">EL4</f>
        <v>2019</v>
      </c>
      <c r="EW4" s="708"/>
      <c r="EX4" s="701">
        <f t="shared" ref="EX4" si="68">EN4</f>
        <v>2020</v>
      </c>
      <c r="EY4" s="708"/>
      <c r="EZ4" s="701">
        <f t="shared" ref="EZ4" si="69">EP4</f>
        <v>2021</v>
      </c>
      <c r="FA4" s="708"/>
      <c r="FB4" s="701">
        <f t="shared" ref="FB4" si="70">ER4</f>
        <v>2022</v>
      </c>
      <c r="FC4" s="708"/>
      <c r="FD4" s="701">
        <f t="shared" ref="FD4" si="71">ET4</f>
        <v>2023</v>
      </c>
      <c r="FE4" s="708"/>
      <c r="FF4" s="701">
        <f t="shared" ref="FF4" si="72">EV4</f>
        <v>2019</v>
      </c>
      <c r="FG4" s="708"/>
      <c r="FH4" s="701">
        <f t="shared" ref="FH4" si="73">EX4</f>
        <v>2020</v>
      </c>
      <c r="FI4" s="708"/>
      <c r="FJ4" s="701">
        <f t="shared" ref="FJ4" si="74">EZ4</f>
        <v>2021</v>
      </c>
      <c r="FK4" s="708"/>
      <c r="FL4" s="701">
        <f t="shared" ref="FL4" si="75">FB4</f>
        <v>2022</v>
      </c>
      <c r="FM4" s="708"/>
      <c r="FN4" s="701">
        <f t="shared" ref="FN4" si="76">FD4</f>
        <v>2023</v>
      </c>
      <c r="FO4" s="708"/>
    </row>
    <row r="5" spans="1:171" s="401" customFormat="1" ht="29.45" customHeight="1">
      <c r="A5" s="401" t="s">
        <v>0</v>
      </c>
      <c r="C5" s="407"/>
      <c r="D5" s="635" t="s">
        <v>1</v>
      </c>
      <c r="E5" s="636" t="s">
        <v>2</v>
      </c>
      <c r="F5" s="637" t="s">
        <v>1</v>
      </c>
      <c r="G5" s="636" t="s">
        <v>2</v>
      </c>
      <c r="H5" s="638" t="s">
        <v>1</v>
      </c>
      <c r="I5" s="636" t="s">
        <v>2</v>
      </c>
      <c r="J5" s="638" t="s">
        <v>1</v>
      </c>
      <c r="K5" s="636" t="s">
        <v>2</v>
      </c>
      <c r="L5" s="635" t="s">
        <v>1</v>
      </c>
      <c r="M5" s="636" t="s">
        <v>2</v>
      </c>
      <c r="N5" s="637" t="s">
        <v>1</v>
      </c>
      <c r="O5" s="636" t="s">
        <v>2</v>
      </c>
      <c r="P5" s="638" t="s">
        <v>1</v>
      </c>
      <c r="Q5" s="636" t="s">
        <v>2</v>
      </c>
      <c r="R5" s="638" t="s">
        <v>1</v>
      </c>
      <c r="S5" s="636" t="s">
        <v>2</v>
      </c>
      <c r="T5" s="638" t="s">
        <v>1</v>
      </c>
      <c r="U5" s="636" t="s">
        <v>2</v>
      </c>
      <c r="V5" s="635" t="s">
        <v>1</v>
      </c>
      <c r="W5" s="636" t="s">
        <v>2</v>
      </c>
      <c r="X5" s="637" t="s">
        <v>1</v>
      </c>
      <c r="Y5" s="636" t="s">
        <v>2</v>
      </c>
      <c r="Z5" s="638" t="s">
        <v>1</v>
      </c>
      <c r="AA5" s="636" t="s">
        <v>2</v>
      </c>
      <c r="AB5" s="638" t="s">
        <v>1</v>
      </c>
      <c r="AC5" s="636" t="s">
        <v>2</v>
      </c>
      <c r="AD5" s="638" t="s">
        <v>1</v>
      </c>
      <c r="AE5" s="636" t="s">
        <v>2</v>
      </c>
      <c r="AF5" s="635" t="s">
        <v>1</v>
      </c>
      <c r="AG5" s="636" t="s">
        <v>2</v>
      </c>
      <c r="AH5" s="637" t="s">
        <v>1</v>
      </c>
      <c r="AI5" s="636" t="s">
        <v>2</v>
      </c>
      <c r="AJ5" s="638" t="s">
        <v>1</v>
      </c>
      <c r="AK5" s="636" t="s">
        <v>2</v>
      </c>
      <c r="AL5" s="638" t="s">
        <v>1</v>
      </c>
      <c r="AM5" s="636" t="s">
        <v>2</v>
      </c>
      <c r="AN5" s="638" t="s">
        <v>1</v>
      </c>
      <c r="AO5" s="636" t="s">
        <v>2</v>
      </c>
      <c r="AP5" s="635" t="s">
        <v>1</v>
      </c>
      <c r="AQ5" s="636" t="s">
        <v>2</v>
      </c>
      <c r="AR5" s="637" t="s">
        <v>1</v>
      </c>
      <c r="AS5" s="636" t="s">
        <v>2</v>
      </c>
      <c r="AT5" s="638" t="s">
        <v>1</v>
      </c>
      <c r="AU5" s="636" t="s">
        <v>2</v>
      </c>
      <c r="AV5" s="638" t="s">
        <v>1</v>
      </c>
      <c r="AW5" s="636" t="s">
        <v>2</v>
      </c>
      <c r="AX5" s="638" t="s">
        <v>1</v>
      </c>
      <c r="AY5" s="636" t="s">
        <v>2</v>
      </c>
      <c r="AZ5" s="635" t="s">
        <v>1</v>
      </c>
      <c r="BA5" s="636" t="s">
        <v>2</v>
      </c>
      <c r="BB5" s="637" t="s">
        <v>1</v>
      </c>
      <c r="BC5" s="636" t="s">
        <v>2</v>
      </c>
      <c r="BD5" s="638" t="s">
        <v>1</v>
      </c>
      <c r="BE5" s="636" t="s">
        <v>2</v>
      </c>
      <c r="BF5" s="638" t="s">
        <v>1</v>
      </c>
      <c r="BG5" s="636" t="s">
        <v>2</v>
      </c>
      <c r="BH5" s="638" t="s">
        <v>1</v>
      </c>
      <c r="BI5" s="636" t="s">
        <v>2</v>
      </c>
      <c r="BJ5" s="635" t="s">
        <v>1</v>
      </c>
      <c r="BK5" s="636" t="s">
        <v>2</v>
      </c>
      <c r="BL5" s="637" t="s">
        <v>1</v>
      </c>
      <c r="BM5" s="636" t="s">
        <v>2</v>
      </c>
      <c r="BN5" s="638" t="s">
        <v>1</v>
      </c>
      <c r="BO5" s="636" t="s">
        <v>2</v>
      </c>
      <c r="BP5" s="638" t="s">
        <v>1</v>
      </c>
      <c r="BQ5" s="636" t="s">
        <v>2</v>
      </c>
      <c r="BR5" s="638" t="s">
        <v>1</v>
      </c>
      <c r="BS5" s="636" t="s">
        <v>2</v>
      </c>
      <c r="BT5" s="635" t="s">
        <v>1</v>
      </c>
      <c r="BU5" s="636" t="s">
        <v>2</v>
      </c>
      <c r="BV5" s="637" t="s">
        <v>1</v>
      </c>
      <c r="BW5" s="636" t="s">
        <v>2</v>
      </c>
      <c r="BX5" s="638" t="s">
        <v>1</v>
      </c>
      <c r="BY5" s="636" t="s">
        <v>2</v>
      </c>
      <c r="BZ5" s="638" t="s">
        <v>1</v>
      </c>
      <c r="CA5" s="636" t="s">
        <v>2</v>
      </c>
      <c r="CB5" s="638" t="s">
        <v>1</v>
      </c>
      <c r="CC5" s="636" t="s">
        <v>2</v>
      </c>
      <c r="CD5" s="635" t="s">
        <v>1</v>
      </c>
      <c r="CE5" s="636" t="s">
        <v>2</v>
      </c>
      <c r="CF5" s="637" t="s">
        <v>1</v>
      </c>
      <c r="CG5" s="636" t="s">
        <v>2</v>
      </c>
      <c r="CH5" s="638" t="s">
        <v>1</v>
      </c>
      <c r="CI5" s="636" t="s">
        <v>2</v>
      </c>
      <c r="CJ5" s="638" t="s">
        <v>1</v>
      </c>
      <c r="CK5" s="636" t="s">
        <v>2</v>
      </c>
      <c r="CL5" s="638" t="s">
        <v>1</v>
      </c>
      <c r="CM5" s="636" t="s">
        <v>2</v>
      </c>
      <c r="CN5" s="635" t="s">
        <v>1</v>
      </c>
      <c r="CO5" s="636" t="s">
        <v>2</v>
      </c>
      <c r="CP5" s="637" t="s">
        <v>1</v>
      </c>
      <c r="CQ5" s="636" t="s">
        <v>2</v>
      </c>
      <c r="CR5" s="638" t="s">
        <v>1</v>
      </c>
      <c r="CS5" s="636" t="s">
        <v>2</v>
      </c>
      <c r="CT5" s="638" t="s">
        <v>1</v>
      </c>
      <c r="CU5" s="636" t="s">
        <v>2</v>
      </c>
      <c r="CV5" s="638" t="s">
        <v>1</v>
      </c>
      <c r="CW5" s="636" t="s">
        <v>2</v>
      </c>
      <c r="CX5" s="635" t="s">
        <v>1</v>
      </c>
      <c r="CY5" s="636" t="s">
        <v>2</v>
      </c>
      <c r="CZ5" s="637" t="s">
        <v>1</v>
      </c>
      <c r="DA5" s="636" t="s">
        <v>2</v>
      </c>
      <c r="DB5" s="638" t="s">
        <v>1</v>
      </c>
      <c r="DC5" s="636" t="s">
        <v>2</v>
      </c>
      <c r="DD5" s="638" t="s">
        <v>1</v>
      </c>
      <c r="DE5" s="636" t="s">
        <v>2</v>
      </c>
      <c r="DF5" s="638" t="s">
        <v>1</v>
      </c>
      <c r="DG5" s="636" t="s">
        <v>2</v>
      </c>
      <c r="DH5" s="635" t="s">
        <v>1</v>
      </c>
      <c r="DI5" s="636" t="s">
        <v>2</v>
      </c>
      <c r="DJ5" s="637" t="s">
        <v>1</v>
      </c>
      <c r="DK5" s="636" t="s">
        <v>2</v>
      </c>
      <c r="DL5" s="638" t="s">
        <v>1</v>
      </c>
      <c r="DM5" s="636" t="s">
        <v>2</v>
      </c>
      <c r="DN5" s="638" t="s">
        <v>1</v>
      </c>
      <c r="DO5" s="636" t="s">
        <v>2</v>
      </c>
      <c r="DP5" s="638" t="s">
        <v>1</v>
      </c>
      <c r="DQ5" s="636" t="s">
        <v>2</v>
      </c>
      <c r="DR5" s="635" t="s">
        <v>1</v>
      </c>
      <c r="DS5" s="636" t="s">
        <v>2</v>
      </c>
      <c r="DT5" s="637" t="s">
        <v>1</v>
      </c>
      <c r="DU5" s="636" t="s">
        <v>2</v>
      </c>
      <c r="DV5" s="638" t="s">
        <v>1</v>
      </c>
      <c r="DW5" s="636" t="s">
        <v>2</v>
      </c>
      <c r="DX5" s="638" t="s">
        <v>1</v>
      </c>
      <c r="DY5" s="636" t="s">
        <v>2</v>
      </c>
      <c r="DZ5" s="638" t="s">
        <v>1</v>
      </c>
      <c r="EA5" s="636" t="s">
        <v>2</v>
      </c>
      <c r="EB5" s="635" t="s">
        <v>1</v>
      </c>
      <c r="EC5" s="636" t="s">
        <v>2</v>
      </c>
      <c r="ED5" s="637" t="s">
        <v>1</v>
      </c>
      <c r="EE5" s="636" t="s">
        <v>2</v>
      </c>
      <c r="EF5" s="638" t="s">
        <v>1</v>
      </c>
      <c r="EG5" s="636" t="s">
        <v>2</v>
      </c>
      <c r="EH5" s="638" t="s">
        <v>1</v>
      </c>
      <c r="EI5" s="636" t="s">
        <v>2</v>
      </c>
      <c r="EJ5" s="638" t="s">
        <v>1</v>
      </c>
      <c r="EK5" s="636" t="s">
        <v>2</v>
      </c>
      <c r="EL5" s="635" t="s">
        <v>1</v>
      </c>
      <c r="EM5" s="636" t="s">
        <v>2</v>
      </c>
      <c r="EN5" s="637" t="s">
        <v>1</v>
      </c>
      <c r="EO5" s="636" t="s">
        <v>2</v>
      </c>
      <c r="EP5" s="638" t="s">
        <v>1</v>
      </c>
      <c r="EQ5" s="636" t="s">
        <v>2</v>
      </c>
      <c r="ER5" s="638" t="s">
        <v>1</v>
      </c>
      <c r="ES5" s="636" t="s">
        <v>2</v>
      </c>
      <c r="ET5" s="638" t="s">
        <v>1</v>
      </c>
      <c r="EU5" s="636" t="s">
        <v>2</v>
      </c>
      <c r="EV5" s="635" t="s">
        <v>1</v>
      </c>
      <c r="EW5" s="636" t="s">
        <v>2</v>
      </c>
      <c r="EX5" s="637" t="s">
        <v>1</v>
      </c>
      <c r="EY5" s="636" t="s">
        <v>2</v>
      </c>
      <c r="EZ5" s="638" t="s">
        <v>1</v>
      </c>
      <c r="FA5" s="636" t="s">
        <v>2</v>
      </c>
      <c r="FB5" s="638" t="s">
        <v>1</v>
      </c>
      <c r="FC5" s="636" t="s">
        <v>2</v>
      </c>
      <c r="FD5" s="638" t="s">
        <v>1</v>
      </c>
      <c r="FE5" s="636" t="s">
        <v>2</v>
      </c>
      <c r="FF5" s="635" t="s">
        <v>1</v>
      </c>
      <c r="FG5" s="636" t="s">
        <v>2</v>
      </c>
      <c r="FH5" s="637" t="s">
        <v>1</v>
      </c>
      <c r="FI5" s="636" t="s">
        <v>2</v>
      </c>
      <c r="FJ5" s="638" t="s">
        <v>1</v>
      </c>
      <c r="FK5" s="636" t="s">
        <v>2</v>
      </c>
      <c r="FL5" s="638" t="s">
        <v>1</v>
      </c>
      <c r="FM5" s="636" t="s">
        <v>2</v>
      </c>
      <c r="FN5" s="638" t="s">
        <v>1</v>
      </c>
      <c r="FO5" s="636" t="s">
        <v>2</v>
      </c>
    </row>
    <row r="6" spans="1:171" s="565" customFormat="1">
      <c r="A6" s="564" t="s">
        <v>432</v>
      </c>
      <c r="C6" s="566"/>
      <c r="D6" s="639"/>
      <c r="E6" s="639"/>
      <c r="F6" s="639"/>
      <c r="G6" s="639"/>
      <c r="H6" s="639"/>
      <c r="I6" s="639"/>
      <c r="J6" s="639"/>
      <c r="K6" s="639"/>
      <c r="L6" s="639"/>
      <c r="M6" s="639"/>
      <c r="N6" s="639"/>
      <c r="O6" s="639"/>
      <c r="P6" s="639"/>
      <c r="Q6" s="639"/>
      <c r="R6" s="639"/>
      <c r="S6" s="639"/>
      <c r="T6" s="639"/>
      <c r="U6" s="639"/>
      <c r="V6" s="639"/>
      <c r="W6" s="639"/>
      <c r="X6" s="639"/>
      <c r="Y6" s="639"/>
      <c r="Z6" s="639"/>
      <c r="AA6" s="639"/>
      <c r="AB6" s="639"/>
      <c r="AC6" s="639"/>
      <c r="AD6" s="639"/>
      <c r="AE6" s="639"/>
      <c r="AF6" s="639"/>
      <c r="AG6" s="639"/>
      <c r="AH6" s="639"/>
      <c r="AI6" s="639"/>
      <c r="AJ6" s="639"/>
      <c r="AK6" s="639"/>
      <c r="AL6" s="639"/>
      <c r="AM6" s="639"/>
      <c r="AN6" s="639"/>
      <c r="AO6" s="639"/>
      <c r="AP6" s="639"/>
      <c r="AQ6" s="639"/>
      <c r="AR6" s="639"/>
      <c r="AS6" s="639"/>
      <c r="AT6" s="639"/>
      <c r="AU6" s="639"/>
      <c r="AV6" s="639"/>
      <c r="AW6" s="639"/>
      <c r="AX6" s="639"/>
      <c r="AY6" s="639"/>
      <c r="AZ6" s="639"/>
      <c r="BA6" s="639"/>
      <c r="BB6" s="639"/>
      <c r="BC6" s="639"/>
      <c r="BD6" s="639"/>
      <c r="BE6" s="639"/>
      <c r="BF6" s="639"/>
      <c r="BG6" s="639"/>
      <c r="BH6" s="639"/>
      <c r="BI6" s="639"/>
      <c r="BJ6" s="639"/>
      <c r="BK6" s="639"/>
      <c r="BL6" s="639"/>
      <c r="BM6" s="639"/>
      <c r="BN6" s="639"/>
      <c r="BO6" s="639"/>
      <c r="BP6" s="639"/>
      <c r="BQ6" s="639"/>
      <c r="BR6" s="639"/>
      <c r="BS6" s="639"/>
      <c r="BT6" s="639"/>
      <c r="BU6" s="639"/>
      <c r="BV6" s="639"/>
      <c r="BW6" s="639"/>
      <c r="BX6" s="639"/>
      <c r="BY6" s="639"/>
      <c r="BZ6" s="639"/>
      <c r="CA6" s="639"/>
      <c r="CB6" s="639"/>
      <c r="CC6" s="639"/>
      <c r="CD6" s="639"/>
      <c r="CE6" s="639"/>
      <c r="CF6" s="639"/>
      <c r="CG6" s="639"/>
      <c r="CH6" s="639"/>
      <c r="CI6" s="639"/>
      <c r="CJ6" s="639"/>
      <c r="CK6" s="639"/>
      <c r="CL6" s="639"/>
      <c r="CM6" s="639"/>
      <c r="CN6" s="639"/>
      <c r="CO6" s="639"/>
      <c r="CP6" s="639"/>
      <c r="CQ6" s="639"/>
      <c r="CR6" s="639"/>
      <c r="CS6" s="639"/>
      <c r="CT6" s="639"/>
      <c r="CU6" s="639"/>
      <c r="CV6" s="639"/>
      <c r="CW6" s="639"/>
      <c r="CX6" s="639"/>
      <c r="CY6" s="639"/>
      <c r="CZ6" s="639"/>
      <c r="DA6" s="639"/>
      <c r="DB6" s="639"/>
      <c r="DC6" s="639"/>
      <c r="DD6" s="639"/>
      <c r="DE6" s="639"/>
      <c r="DF6" s="639"/>
      <c r="DG6" s="639"/>
      <c r="DH6" s="639"/>
      <c r="DI6" s="639"/>
      <c r="DJ6" s="639"/>
      <c r="DK6" s="639"/>
      <c r="DL6" s="639"/>
      <c r="DM6" s="639"/>
      <c r="DN6" s="639"/>
      <c r="DO6" s="639"/>
      <c r="DP6" s="639"/>
      <c r="DQ6" s="639"/>
      <c r="DR6" s="639"/>
      <c r="DS6" s="639"/>
      <c r="DT6" s="639"/>
      <c r="DU6" s="639"/>
      <c r="DV6" s="639"/>
      <c r="DW6" s="639"/>
      <c r="DX6" s="639"/>
      <c r="DY6" s="639"/>
      <c r="DZ6" s="639"/>
      <c r="EA6" s="639"/>
      <c r="EB6" s="639"/>
      <c r="EC6" s="639"/>
      <c r="ED6" s="639"/>
      <c r="EE6" s="639"/>
      <c r="EF6" s="639"/>
      <c r="EG6" s="639"/>
      <c r="EH6" s="639"/>
      <c r="EI6" s="639"/>
      <c r="EJ6" s="639"/>
      <c r="EK6" s="639"/>
      <c r="EL6" s="639"/>
      <c r="EM6" s="639"/>
      <c r="EN6" s="639"/>
      <c r="EO6" s="639"/>
      <c r="EP6" s="639"/>
      <c r="EQ6" s="639"/>
      <c r="ER6" s="639"/>
      <c r="ES6" s="639"/>
      <c r="ET6" s="639"/>
      <c r="EU6" s="639"/>
      <c r="EV6" s="639"/>
      <c r="EW6" s="639"/>
      <c r="EX6" s="639"/>
      <c r="EY6" s="639"/>
      <c r="EZ6" s="639"/>
      <c r="FA6" s="639"/>
      <c r="FB6" s="639"/>
      <c r="FC6" s="639"/>
      <c r="FD6" s="639"/>
      <c r="FE6" s="639"/>
      <c r="FF6" s="639"/>
      <c r="FG6" s="639"/>
      <c r="FH6" s="639"/>
      <c r="FI6" s="639"/>
      <c r="FJ6" s="639"/>
      <c r="FK6" s="639"/>
      <c r="FL6" s="639"/>
      <c r="FM6" s="639"/>
      <c r="FN6" s="639"/>
      <c r="FO6" s="639"/>
    </row>
    <row r="7" spans="1:171" ht="18" customHeight="1">
      <c r="A7" s="432" t="s">
        <v>3</v>
      </c>
      <c r="B7" s="410"/>
      <c r="C7" s="572" t="s">
        <v>4</v>
      </c>
      <c r="D7" s="640"/>
      <c r="E7" s="641"/>
      <c r="F7" s="640"/>
      <c r="G7" s="641"/>
      <c r="H7" s="640"/>
      <c r="I7" s="641"/>
      <c r="J7" s="640"/>
      <c r="K7" s="641"/>
      <c r="L7" s="640"/>
      <c r="M7" s="641"/>
      <c r="N7" s="640"/>
      <c r="O7" s="641"/>
      <c r="P7" s="640"/>
      <c r="Q7" s="641"/>
      <c r="R7" s="640"/>
      <c r="S7" s="641"/>
      <c r="T7" s="640"/>
      <c r="U7" s="641"/>
      <c r="V7" s="640"/>
      <c r="W7" s="641"/>
      <c r="X7" s="640"/>
      <c r="Y7" s="641"/>
      <c r="Z7" s="640"/>
      <c r="AA7" s="641"/>
      <c r="AB7" s="640"/>
      <c r="AC7" s="641"/>
      <c r="AD7" s="640"/>
      <c r="AE7" s="641"/>
      <c r="AF7" s="640"/>
      <c r="AG7" s="641"/>
      <c r="AH7" s="640"/>
      <c r="AI7" s="641"/>
      <c r="AJ7" s="640"/>
      <c r="AK7" s="641"/>
      <c r="AL7" s="640"/>
      <c r="AM7" s="641"/>
      <c r="AN7" s="640"/>
      <c r="AO7" s="641"/>
      <c r="AP7" s="640"/>
      <c r="AQ7" s="641"/>
      <c r="AR7" s="640"/>
      <c r="AS7" s="641"/>
      <c r="AT7" s="640"/>
      <c r="AU7" s="641"/>
      <c r="AV7" s="640"/>
      <c r="AW7" s="641"/>
      <c r="AX7" s="640"/>
      <c r="AY7" s="641"/>
      <c r="AZ7" s="640"/>
      <c r="BA7" s="641"/>
      <c r="BB7" s="640"/>
      <c r="BC7" s="641"/>
      <c r="BD7" s="640"/>
      <c r="BE7" s="641"/>
      <c r="BF7" s="640"/>
      <c r="BG7" s="641"/>
      <c r="BH7" s="640"/>
      <c r="BI7" s="641"/>
      <c r="BJ7" s="640"/>
      <c r="BK7" s="641"/>
      <c r="BL7" s="640"/>
      <c r="BM7" s="641"/>
      <c r="BN7" s="640"/>
      <c r="BO7" s="641"/>
      <c r="BP7" s="640"/>
      <c r="BQ7" s="641"/>
      <c r="BR7" s="640"/>
      <c r="BS7" s="641"/>
      <c r="BT7" s="640"/>
      <c r="BU7" s="641"/>
      <c r="BV7" s="640"/>
      <c r="BW7" s="641"/>
      <c r="BX7" s="640"/>
      <c r="BY7" s="641"/>
      <c r="BZ7" s="640"/>
      <c r="CA7" s="641"/>
      <c r="CB7" s="640"/>
      <c r="CC7" s="641"/>
      <c r="CD7" s="640"/>
      <c r="CE7" s="641"/>
      <c r="CF7" s="640"/>
      <c r="CG7" s="641"/>
      <c r="CH7" s="640"/>
      <c r="CI7" s="641"/>
      <c r="CJ7" s="640"/>
      <c r="CK7" s="641"/>
      <c r="CL7" s="640"/>
      <c r="CM7" s="641"/>
      <c r="CN7" s="640"/>
      <c r="CO7" s="641"/>
      <c r="CP7" s="640"/>
      <c r="CQ7" s="641"/>
      <c r="CR7" s="640"/>
      <c r="CS7" s="641"/>
      <c r="CT7" s="640"/>
      <c r="CU7" s="641"/>
      <c r="CV7" s="640"/>
      <c r="CW7" s="641"/>
      <c r="CX7" s="640"/>
      <c r="CY7" s="641"/>
      <c r="CZ7" s="640"/>
      <c r="DA7" s="641"/>
      <c r="DB7" s="640"/>
      <c r="DC7" s="641"/>
      <c r="DD7" s="640"/>
      <c r="DE7" s="641"/>
      <c r="DF7" s="640"/>
      <c r="DG7" s="641"/>
      <c r="DH7" s="640"/>
      <c r="DI7" s="641"/>
      <c r="DJ7" s="640"/>
      <c r="DK7" s="641"/>
      <c r="DL7" s="640"/>
      <c r="DM7" s="641"/>
      <c r="DN7" s="640"/>
      <c r="DO7" s="641"/>
      <c r="DP7" s="640"/>
      <c r="DQ7" s="641"/>
      <c r="DR7" s="640"/>
      <c r="DS7" s="641"/>
      <c r="DT7" s="640"/>
      <c r="DU7" s="641"/>
      <c r="DV7" s="640"/>
      <c r="DW7" s="641"/>
      <c r="DX7" s="640"/>
      <c r="DY7" s="641"/>
      <c r="DZ7" s="640"/>
      <c r="EA7" s="641"/>
      <c r="EB7" s="640"/>
      <c r="EC7" s="641"/>
      <c r="ED7" s="640"/>
      <c r="EE7" s="641"/>
      <c r="EF7" s="640"/>
      <c r="EG7" s="641"/>
      <c r="EH7" s="640"/>
      <c r="EI7" s="641"/>
      <c r="EJ7" s="640"/>
      <c r="EK7" s="641"/>
      <c r="EL7" s="640"/>
      <c r="EM7" s="641"/>
      <c r="EN7" s="640"/>
      <c r="EO7" s="641"/>
      <c r="EP7" s="640"/>
      <c r="EQ7" s="641"/>
      <c r="ER7" s="640"/>
      <c r="ES7" s="641"/>
      <c r="ET7" s="640"/>
      <c r="EU7" s="641"/>
      <c r="EV7" s="640"/>
      <c r="EW7" s="641"/>
      <c r="EX7" s="640"/>
      <c r="EY7" s="641"/>
      <c r="EZ7" s="640"/>
      <c r="FA7" s="641"/>
      <c r="FB7" s="640"/>
      <c r="FC7" s="641"/>
      <c r="FD7" s="640"/>
      <c r="FE7" s="641"/>
      <c r="FF7" s="640"/>
      <c r="FG7" s="641"/>
      <c r="FH7" s="640"/>
      <c r="FI7" s="641"/>
      <c r="FJ7" s="640"/>
      <c r="FK7" s="641"/>
      <c r="FL7" s="640"/>
      <c r="FM7" s="641"/>
      <c r="FN7" s="640"/>
      <c r="FO7" s="641"/>
    </row>
    <row r="8" spans="1:171" ht="18" customHeight="1">
      <c r="A8" s="574" t="s">
        <v>5</v>
      </c>
      <c r="B8" s="573"/>
      <c r="C8" s="575" t="s">
        <v>6</v>
      </c>
      <c r="D8" s="640"/>
      <c r="E8" s="641"/>
      <c r="F8" s="640"/>
      <c r="G8" s="641"/>
      <c r="H8" s="640"/>
      <c r="I8" s="641"/>
      <c r="J8" s="640"/>
      <c r="K8" s="641"/>
      <c r="L8" s="640"/>
      <c r="M8" s="641"/>
      <c r="N8" s="640"/>
      <c r="O8" s="641"/>
      <c r="P8" s="640"/>
      <c r="Q8" s="641"/>
      <c r="R8" s="640"/>
      <c r="S8" s="641"/>
      <c r="T8" s="640"/>
      <c r="U8" s="641"/>
      <c r="V8" s="640"/>
      <c r="W8" s="641"/>
      <c r="X8" s="640"/>
      <c r="Y8" s="641"/>
      <c r="Z8" s="640"/>
      <c r="AA8" s="641"/>
      <c r="AB8" s="640"/>
      <c r="AC8" s="641"/>
      <c r="AD8" s="640"/>
      <c r="AE8" s="641"/>
      <c r="AF8" s="640"/>
      <c r="AG8" s="641"/>
      <c r="AH8" s="640"/>
      <c r="AI8" s="641"/>
      <c r="AJ8" s="640"/>
      <c r="AK8" s="641"/>
      <c r="AL8" s="640"/>
      <c r="AM8" s="641"/>
      <c r="AN8" s="640"/>
      <c r="AO8" s="641"/>
      <c r="AP8" s="640"/>
      <c r="AQ8" s="641"/>
      <c r="AR8" s="640"/>
      <c r="AS8" s="641"/>
      <c r="AT8" s="640"/>
      <c r="AU8" s="641"/>
      <c r="AV8" s="640"/>
      <c r="AW8" s="641"/>
      <c r="AX8" s="640"/>
      <c r="AY8" s="641"/>
      <c r="AZ8" s="640"/>
      <c r="BA8" s="641"/>
      <c r="BB8" s="640"/>
      <c r="BC8" s="641"/>
      <c r="BD8" s="640"/>
      <c r="BE8" s="641"/>
      <c r="BF8" s="640"/>
      <c r="BG8" s="641"/>
      <c r="BH8" s="640"/>
      <c r="BI8" s="641"/>
      <c r="BJ8" s="640"/>
      <c r="BK8" s="641"/>
      <c r="BL8" s="640"/>
      <c r="BM8" s="641"/>
      <c r="BN8" s="640"/>
      <c r="BO8" s="641"/>
      <c r="BP8" s="640"/>
      <c r="BQ8" s="641"/>
      <c r="BR8" s="640"/>
      <c r="BS8" s="641"/>
      <c r="BT8" s="640"/>
      <c r="BU8" s="641"/>
      <c r="BV8" s="640"/>
      <c r="BW8" s="641"/>
      <c r="BX8" s="640"/>
      <c r="BY8" s="641"/>
      <c r="BZ8" s="640"/>
      <c r="CA8" s="641"/>
      <c r="CB8" s="640"/>
      <c r="CC8" s="641"/>
      <c r="CD8" s="640"/>
      <c r="CE8" s="641"/>
      <c r="CF8" s="640"/>
      <c r="CG8" s="641"/>
      <c r="CH8" s="640"/>
      <c r="CI8" s="641"/>
      <c r="CJ8" s="640"/>
      <c r="CK8" s="641"/>
      <c r="CL8" s="640"/>
      <c r="CM8" s="641"/>
      <c r="CN8" s="640"/>
      <c r="CO8" s="641"/>
      <c r="CP8" s="640"/>
      <c r="CQ8" s="641"/>
      <c r="CR8" s="640"/>
      <c r="CS8" s="641"/>
      <c r="CT8" s="640"/>
      <c r="CU8" s="641"/>
      <c r="CV8" s="640"/>
      <c r="CW8" s="641"/>
      <c r="CX8" s="640"/>
      <c r="CY8" s="641"/>
      <c r="CZ8" s="640"/>
      <c r="DA8" s="641"/>
      <c r="DB8" s="640"/>
      <c r="DC8" s="641"/>
      <c r="DD8" s="640"/>
      <c r="DE8" s="641"/>
      <c r="DF8" s="640"/>
      <c r="DG8" s="641"/>
      <c r="DH8" s="640"/>
      <c r="DI8" s="641"/>
      <c r="DJ8" s="640"/>
      <c r="DK8" s="641"/>
      <c r="DL8" s="640"/>
      <c r="DM8" s="641"/>
      <c r="DN8" s="640"/>
      <c r="DO8" s="641"/>
      <c r="DP8" s="640"/>
      <c r="DQ8" s="641"/>
      <c r="DR8" s="640"/>
      <c r="DS8" s="641"/>
      <c r="DT8" s="640"/>
      <c r="DU8" s="641"/>
      <c r="DV8" s="640"/>
      <c r="DW8" s="641"/>
      <c r="DX8" s="640"/>
      <c r="DY8" s="641"/>
      <c r="DZ8" s="640"/>
      <c r="EA8" s="641"/>
      <c r="EB8" s="640"/>
      <c r="EC8" s="641"/>
      <c r="ED8" s="640"/>
      <c r="EE8" s="641"/>
      <c r="EF8" s="640"/>
      <c r="EG8" s="641"/>
      <c r="EH8" s="640"/>
      <c r="EI8" s="641"/>
      <c r="EJ8" s="640"/>
      <c r="EK8" s="641"/>
      <c r="EL8" s="640"/>
      <c r="EM8" s="641"/>
      <c r="EN8" s="640"/>
      <c r="EO8" s="641"/>
      <c r="EP8" s="640"/>
      <c r="EQ8" s="641"/>
      <c r="ER8" s="640"/>
      <c r="ES8" s="641"/>
      <c r="ET8" s="640"/>
      <c r="EU8" s="641"/>
      <c r="EV8" s="640"/>
      <c r="EW8" s="641"/>
      <c r="EX8" s="640"/>
      <c r="EY8" s="641"/>
      <c r="EZ8" s="640"/>
      <c r="FA8" s="641"/>
      <c r="FB8" s="640"/>
      <c r="FC8" s="641"/>
      <c r="FD8" s="640"/>
      <c r="FE8" s="641"/>
      <c r="FF8" s="640"/>
      <c r="FG8" s="641"/>
      <c r="FH8" s="640"/>
      <c r="FI8" s="641"/>
      <c r="FJ8" s="640"/>
      <c r="FK8" s="641"/>
      <c r="FL8" s="640"/>
      <c r="FM8" s="641"/>
      <c r="FN8" s="640"/>
      <c r="FO8" s="641"/>
    </row>
    <row r="9" spans="1:171" s="401" customFormat="1" ht="18" customHeight="1">
      <c r="A9" s="642" t="s">
        <v>7</v>
      </c>
      <c r="B9" s="412"/>
      <c r="C9" s="427">
        <v>50</v>
      </c>
      <c r="D9" s="643"/>
      <c r="E9" s="644"/>
      <c r="F9" s="643"/>
      <c r="G9" s="644"/>
      <c r="H9" s="643"/>
      <c r="I9" s="644"/>
      <c r="J9" s="643"/>
      <c r="K9" s="644"/>
      <c r="L9" s="643"/>
      <c r="M9" s="644"/>
      <c r="N9" s="643"/>
      <c r="O9" s="644"/>
      <c r="P9" s="643"/>
      <c r="Q9" s="644"/>
      <c r="R9" s="643"/>
      <c r="S9" s="644"/>
      <c r="T9" s="643"/>
      <c r="U9" s="644"/>
      <c r="V9" s="643"/>
      <c r="W9" s="644"/>
      <c r="X9" s="643"/>
      <c r="Y9" s="644"/>
      <c r="Z9" s="643"/>
      <c r="AA9" s="644"/>
      <c r="AB9" s="643"/>
      <c r="AC9" s="644"/>
      <c r="AD9" s="643"/>
      <c r="AE9" s="644"/>
      <c r="AF9" s="643"/>
      <c r="AG9" s="644"/>
      <c r="AH9" s="643"/>
      <c r="AI9" s="644"/>
      <c r="AJ9" s="643"/>
      <c r="AK9" s="644"/>
      <c r="AL9" s="643"/>
      <c r="AM9" s="644"/>
      <c r="AN9" s="643"/>
      <c r="AO9" s="644"/>
      <c r="AP9" s="643"/>
      <c r="AQ9" s="644"/>
      <c r="AR9" s="643"/>
      <c r="AS9" s="644"/>
      <c r="AT9" s="643"/>
      <c r="AU9" s="644"/>
      <c r="AV9" s="643"/>
      <c r="AW9" s="644"/>
      <c r="AX9" s="643"/>
      <c r="AY9" s="644"/>
      <c r="AZ9" s="643"/>
      <c r="BA9" s="644"/>
      <c r="BB9" s="643"/>
      <c r="BC9" s="644"/>
      <c r="BD9" s="643"/>
      <c r="BE9" s="644"/>
      <c r="BF9" s="643"/>
      <c r="BG9" s="644"/>
      <c r="BH9" s="643"/>
      <c r="BI9" s="644"/>
      <c r="BJ9" s="643"/>
      <c r="BK9" s="644"/>
      <c r="BL9" s="643"/>
      <c r="BM9" s="644"/>
      <c r="BN9" s="643"/>
      <c r="BO9" s="644"/>
      <c r="BP9" s="643"/>
      <c r="BQ9" s="644"/>
      <c r="BR9" s="643"/>
      <c r="BS9" s="644"/>
      <c r="BT9" s="643"/>
      <c r="BU9" s="644"/>
      <c r="BV9" s="643"/>
      <c r="BW9" s="644"/>
      <c r="BX9" s="643"/>
      <c r="BY9" s="644"/>
      <c r="BZ9" s="643"/>
      <c r="CA9" s="644"/>
      <c r="CB9" s="643"/>
      <c r="CC9" s="644"/>
      <c r="CD9" s="643"/>
      <c r="CE9" s="644"/>
      <c r="CF9" s="643"/>
      <c r="CG9" s="644"/>
      <c r="CH9" s="643"/>
      <c r="CI9" s="644"/>
      <c r="CJ9" s="643"/>
      <c r="CK9" s="644"/>
      <c r="CL9" s="643"/>
      <c r="CM9" s="644"/>
      <c r="CN9" s="643"/>
      <c r="CO9" s="644"/>
      <c r="CP9" s="643"/>
      <c r="CQ9" s="644"/>
      <c r="CR9" s="643"/>
      <c r="CS9" s="644"/>
      <c r="CT9" s="643"/>
      <c r="CU9" s="644"/>
      <c r="CV9" s="643"/>
      <c r="CW9" s="644"/>
      <c r="CX9" s="643"/>
      <c r="CY9" s="644"/>
      <c r="CZ9" s="643"/>
      <c r="DA9" s="644"/>
      <c r="DB9" s="643"/>
      <c r="DC9" s="644"/>
      <c r="DD9" s="643"/>
      <c r="DE9" s="644"/>
      <c r="DF9" s="643"/>
      <c r="DG9" s="644"/>
      <c r="DH9" s="643"/>
      <c r="DI9" s="644"/>
      <c r="DJ9" s="643"/>
      <c r="DK9" s="644"/>
      <c r="DL9" s="643"/>
      <c r="DM9" s="644"/>
      <c r="DN9" s="643"/>
      <c r="DO9" s="644"/>
      <c r="DP9" s="643"/>
      <c r="DQ9" s="644"/>
      <c r="DR9" s="643"/>
      <c r="DS9" s="644"/>
      <c r="DT9" s="643"/>
      <c r="DU9" s="644"/>
      <c r="DV9" s="643"/>
      <c r="DW9" s="644"/>
      <c r="DX9" s="643"/>
      <c r="DY9" s="644"/>
      <c r="DZ9" s="643"/>
      <c r="EA9" s="644"/>
      <c r="EB9" s="643"/>
      <c r="EC9" s="644"/>
      <c r="ED9" s="643"/>
      <c r="EE9" s="644"/>
      <c r="EF9" s="643"/>
      <c r="EG9" s="644"/>
      <c r="EH9" s="643"/>
      <c r="EI9" s="644"/>
      <c r="EJ9" s="643"/>
      <c r="EK9" s="644"/>
      <c r="EL9" s="643"/>
      <c r="EM9" s="644"/>
      <c r="EN9" s="643"/>
      <c r="EO9" s="644"/>
      <c r="EP9" s="643"/>
      <c r="EQ9" s="644"/>
      <c r="ER9" s="643"/>
      <c r="ES9" s="644"/>
      <c r="ET9" s="643"/>
      <c r="EU9" s="644"/>
      <c r="EV9" s="643"/>
      <c r="EW9" s="644"/>
      <c r="EX9" s="643"/>
      <c r="EY9" s="644"/>
      <c r="EZ9" s="643"/>
      <c r="FA9" s="644"/>
      <c r="FB9" s="643"/>
      <c r="FC9" s="644"/>
      <c r="FD9" s="643"/>
      <c r="FE9" s="644"/>
      <c r="FF9" s="643"/>
      <c r="FG9" s="644"/>
      <c r="FH9" s="643"/>
      <c r="FI9" s="644"/>
      <c r="FJ9" s="643"/>
      <c r="FK9" s="644"/>
      <c r="FL9" s="643"/>
      <c r="FM9" s="644"/>
      <c r="FN9" s="643"/>
      <c r="FO9" s="644"/>
    </row>
    <row r="10" spans="1:171" ht="19.5" customHeight="1">
      <c r="A10" s="562" t="s">
        <v>8</v>
      </c>
      <c r="C10" s="569"/>
      <c r="D10" s="645"/>
      <c r="E10" s="646"/>
      <c r="F10" s="645"/>
      <c r="G10" s="646"/>
      <c r="H10" s="645"/>
      <c r="I10" s="646"/>
      <c r="J10" s="645"/>
      <c r="K10" s="646"/>
      <c r="L10" s="645"/>
      <c r="M10" s="646"/>
      <c r="N10" s="645"/>
      <c r="O10" s="646"/>
      <c r="P10" s="645"/>
      <c r="Q10" s="646"/>
      <c r="R10" s="645"/>
      <c r="S10" s="646"/>
      <c r="T10" s="645"/>
      <c r="U10" s="646"/>
      <c r="V10" s="645"/>
      <c r="W10" s="646"/>
      <c r="X10" s="645"/>
      <c r="Y10" s="646"/>
      <c r="Z10" s="645"/>
      <c r="AA10" s="646"/>
      <c r="AB10" s="645"/>
      <c r="AC10" s="646"/>
      <c r="AD10" s="645"/>
      <c r="AE10" s="646"/>
      <c r="AF10" s="645"/>
      <c r="AG10" s="646"/>
      <c r="AH10" s="645"/>
      <c r="AI10" s="646"/>
      <c r="AJ10" s="645"/>
      <c r="AK10" s="646"/>
      <c r="AL10" s="645"/>
      <c r="AM10" s="646"/>
      <c r="AN10" s="645"/>
      <c r="AO10" s="646"/>
      <c r="AP10" s="645"/>
      <c r="AQ10" s="646"/>
      <c r="AR10" s="645"/>
      <c r="AS10" s="646"/>
      <c r="AT10" s="645"/>
      <c r="AU10" s="646"/>
      <c r="AV10" s="645"/>
      <c r="AW10" s="646"/>
      <c r="AX10" s="645"/>
      <c r="AY10" s="646"/>
      <c r="AZ10" s="645"/>
      <c r="BA10" s="646"/>
      <c r="BB10" s="645"/>
      <c r="BC10" s="646"/>
      <c r="BD10" s="645"/>
      <c r="BE10" s="646"/>
      <c r="BF10" s="645"/>
      <c r="BG10" s="646"/>
      <c r="BH10" s="645"/>
      <c r="BI10" s="646"/>
      <c r="BJ10" s="645"/>
      <c r="BK10" s="646"/>
      <c r="BL10" s="645"/>
      <c r="BM10" s="646"/>
      <c r="BN10" s="645"/>
      <c r="BO10" s="646"/>
      <c r="BP10" s="645"/>
      <c r="BQ10" s="646"/>
      <c r="BR10" s="645"/>
      <c r="BS10" s="646"/>
      <c r="BT10" s="645"/>
      <c r="BU10" s="646"/>
      <c r="BV10" s="645"/>
      <c r="BW10" s="646"/>
      <c r="BX10" s="645"/>
      <c r="BY10" s="646"/>
      <c r="BZ10" s="645"/>
      <c r="CA10" s="646"/>
      <c r="CB10" s="645"/>
      <c r="CC10" s="646"/>
      <c r="CD10" s="645"/>
      <c r="CE10" s="646"/>
      <c r="CF10" s="645"/>
      <c r="CG10" s="646"/>
      <c r="CH10" s="645"/>
      <c r="CI10" s="646"/>
      <c r="CJ10" s="645"/>
      <c r="CK10" s="646"/>
      <c r="CL10" s="645"/>
      <c r="CM10" s="646"/>
      <c r="CN10" s="645"/>
      <c r="CO10" s="646"/>
      <c r="CP10" s="645"/>
      <c r="CQ10" s="646"/>
      <c r="CR10" s="645"/>
      <c r="CS10" s="646"/>
      <c r="CT10" s="645"/>
      <c r="CU10" s="646"/>
      <c r="CV10" s="645"/>
      <c r="CW10" s="646"/>
      <c r="CX10" s="645"/>
      <c r="CY10" s="646"/>
      <c r="CZ10" s="645"/>
      <c r="DA10" s="646"/>
      <c r="DB10" s="645"/>
      <c r="DC10" s="646"/>
      <c r="DD10" s="645"/>
      <c r="DE10" s="646"/>
      <c r="DF10" s="645"/>
      <c r="DG10" s="646"/>
      <c r="DH10" s="645"/>
      <c r="DI10" s="646"/>
      <c r="DJ10" s="645"/>
      <c r="DK10" s="646"/>
      <c r="DL10" s="645"/>
      <c r="DM10" s="646"/>
      <c r="DN10" s="645"/>
      <c r="DO10" s="646"/>
      <c r="DP10" s="645"/>
      <c r="DQ10" s="646"/>
      <c r="DR10" s="645"/>
      <c r="DS10" s="646"/>
      <c r="DT10" s="645"/>
      <c r="DU10" s="646"/>
      <c r="DV10" s="645"/>
      <c r="DW10" s="646"/>
      <c r="DX10" s="645"/>
      <c r="DY10" s="646"/>
      <c r="DZ10" s="645"/>
      <c r="EA10" s="646"/>
      <c r="EB10" s="645"/>
      <c r="EC10" s="646"/>
      <c r="ED10" s="645"/>
      <c r="EE10" s="646"/>
      <c r="EF10" s="645"/>
      <c r="EG10" s="646"/>
      <c r="EH10" s="645"/>
      <c r="EI10" s="646"/>
      <c r="EJ10" s="645"/>
      <c r="EK10" s="646"/>
      <c r="EL10" s="645"/>
      <c r="EM10" s="646"/>
      <c r="EN10" s="645"/>
      <c r="EO10" s="646"/>
      <c r="EP10" s="645"/>
      <c r="EQ10" s="646"/>
      <c r="ER10" s="645"/>
      <c r="ES10" s="646"/>
      <c r="ET10" s="645"/>
      <c r="EU10" s="646"/>
      <c r="EV10" s="645"/>
      <c r="EW10" s="646"/>
      <c r="EX10" s="645"/>
      <c r="EY10" s="646"/>
      <c r="EZ10" s="645"/>
      <c r="FA10" s="646"/>
      <c r="FB10" s="645"/>
      <c r="FC10" s="646"/>
      <c r="FD10" s="645"/>
      <c r="FE10" s="646"/>
      <c r="FF10" s="645"/>
      <c r="FG10" s="646"/>
      <c r="FH10" s="645"/>
      <c r="FI10" s="646"/>
      <c r="FJ10" s="645"/>
      <c r="FK10" s="646"/>
      <c r="FL10" s="645"/>
      <c r="FM10" s="646"/>
      <c r="FN10" s="645"/>
      <c r="FO10" s="646"/>
    </row>
    <row r="11" spans="1:171" ht="18" customHeight="1">
      <c r="A11" s="571"/>
      <c r="B11" s="432" t="s">
        <v>9</v>
      </c>
      <c r="C11" s="572" t="s">
        <v>10</v>
      </c>
      <c r="D11" s="645"/>
      <c r="E11" s="646"/>
      <c r="F11" s="645"/>
      <c r="G11" s="646"/>
      <c r="H11" s="645"/>
      <c r="I11" s="646"/>
      <c r="J11" s="645"/>
      <c r="K11" s="646"/>
      <c r="L11" s="645"/>
      <c r="M11" s="646"/>
      <c r="N11" s="645"/>
      <c r="O11" s="646"/>
      <c r="P11" s="645"/>
      <c r="Q11" s="646"/>
      <c r="R11" s="645"/>
      <c r="S11" s="646"/>
      <c r="T11" s="645"/>
      <c r="U11" s="646"/>
      <c r="V11" s="645"/>
      <c r="W11" s="646"/>
      <c r="X11" s="645"/>
      <c r="Y11" s="646"/>
      <c r="Z11" s="645"/>
      <c r="AA11" s="646"/>
      <c r="AB11" s="645"/>
      <c r="AC11" s="646"/>
      <c r="AD11" s="645"/>
      <c r="AE11" s="646"/>
      <c r="AF11" s="645"/>
      <c r="AG11" s="646"/>
      <c r="AH11" s="645"/>
      <c r="AI11" s="646"/>
      <c r="AJ11" s="645"/>
      <c r="AK11" s="646"/>
      <c r="AL11" s="645"/>
      <c r="AM11" s="646"/>
      <c r="AN11" s="645"/>
      <c r="AO11" s="646"/>
      <c r="AP11" s="645"/>
      <c r="AQ11" s="646"/>
      <c r="AR11" s="645"/>
      <c r="AS11" s="646"/>
      <c r="AT11" s="645"/>
      <c r="AU11" s="646"/>
      <c r="AV11" s="645"/>
      <c r="AW11" s="646"/>
      <c r="AX11" s="645"/>
      <c r="AY11" s="646"/>
      <c r="AZ11" s="645"/>
      <c r="BA11" s="646"/>
      <c r="BB11" s="645"/>
      <c r="BC11" s="646"/>
      <c r="BD11" s="645"/>
      <c r="BE11" s="646"/>
      <c r="BF11" s="645"/>
      <c r="BG11" s="646"/>
      <c r="BH11" s="645"/>
      <c r="BI11" s="646"/>
      <c r="BJ11" s="645"/>
      <c r="BK11" s="646"/>
      <c r="BL11" s="645"/>
      <c r="BM11" s="646"/>
      <c r="BN11" s="645"/>
      <c r="BO11" s="646"/>
      <c r="BP11" s="645"/>
      <c r="BQ11" s="646"/>
      <c r="BR11" s="645"/>
      <c r="BS11" s="646"/>
      <c r="BT11" s="645"/>
      <c r="BU11" s="646"/>
      <c r="BV11" s="645"/>
      <c r="BW11" s="646"/>
      <c r="BX11" s="645"/>
      <c r="BY11" s="646"/>
      <c r="BZ11" s="645"/>
      <c r="CA11" s="646"/>
      <c r="CB11" s="645"/>
      <c r="CC11" s="646"/>
      <c r="CD11" s="645"/>
      <c r="CE11" s="646"/>
      <c r="CF11" s="645"/>
      <c r="CG11" s="646"/>
      <c r="CH11" s="645"/>
      <c r="CI11" s="646"/>
      <c r="CJ11" s="645"/>
      <c r="CK11" s="646"/>
      <c r="CL11" s="645"/>
      <c r="CM11" s="646"/>
      <c r="CN11" s="645"/>
      <c r="CO11" s="646"/>
      <c r="CP11" s="645"/>
      <c r="CQ11" s="646"/>
      <c r="CR11" s="645"/>
      <c r="CS11" s="646"/>
      <c r="CT11" s="645"/>
      <c r="CU11" s="646"/>
      <c r="CV11" s="645"/>
      <c r="CW11" s="646"/>
      <c r="CX11" s="645"/>
      <c r="CY11" s="646"/>
      <c r="CZ11" s="645"/>
      <c r="DA11" s="646"/>
      <c r="DB11" s="645"/>
      <c r="DC11" s="646"/>
      <c r="DD11" s="645"/>
      <c r="DE11" s="646"/>
      <c r="DF11" s="645"/>
      <c r="DG11" s="646"/>
      <c r="DH11" s="645"/>
      <c r="DI11" s="646"/>
      <c r="DJ11" s="645"/>
      <c r="DK11" s="646"/>
      <c r="DL11" s="645"/>
      <c r="DM11" s="646"/>
      <c r="DN11" s="645"/>
      <c r="DO11" s="646"/>
      <c r="DP11" s="645"/>
      <c r="DQ11" s="646"/>
      <c r="DR11" s="645"/>
      <c r="DS11" s="646"/>
      <c r="DT11" s="645"/>
      <c r="DU11" s="646"/>
      <c r="DV11" s="645"/>
      <c r="DW11" s="646"/>
      <c r="DX11" s="645"/>
      <c r="DY11" s="646"/>
      <c r="DZ11" s="645"/>
      <c r="EA11" s="646"/>
      <c r="EB11" s="645"/>
      <c r="EC11" s="646"/>
      <c r="ED11" s="645"/>
      <c r="EE11" s="646"/>
      <c r="EF11" s="645"/>
      <c r="EG11" s="646"/>
      <c r="EH11" s="645"/>
      <c r="EI11" s="646"/>
      <c r="EJ11" s="645"/>
      <c r="EK11" s="646"/>
      <c r="EL11" s="645"/>
      <c r="EM11" s="646"/>
      <c r="EN11" s="645"/>
      <c r="EO11" s="646"/>
      <c r="EP11" s="645"/>
      <c r="EQ11" s="646"/>
      <c r="ER11" s="645"/>
      <c r="ES11" s="646"/>
      <c r="ET11" s="645"/>
      <c r="EU11" s="646"/>
      <c r="EV11" s="645"/>
      <c r="EW11" s="646"/>
      <c r="EX11" s="645"/>
      <c r="EY11" s="646"/>
      <c r="EZ11" s="645"/>
      <c r="FA11" s="646"/>
      <c r="FB11" s="645"/>
      <c r="FC11" s="646"/>
      <c r="FD11" s="645"/>
      <c r="FE11" s="646"/>
      <c r="FF11" s="645"/>
      <c r="FG11" s="646"/>
      <c r="FH11" s="645"/>
      <c r="FI11" s="646"/>
      <c r="FJ11" s="645"/>
      <c r="FK11" s="646"/>
      <c r="FL11" s="645"/>
      <c r="FM11" s="646"/>
      <c r="FN11" s="645"/>
      <c r="FO11" s="646"/>
    </row>
    <row r="12" spans="1:171" ht="18" customHeight="1">
      <c r="A12" s="573"/>
      <c r="B12" s="574" t="s">
        <v>11</v>
      </c>
      <c r="C12" s="575" t="s">
        <v>12</v>
      </c>
      <c r="D12" s="647"/>
      <c r="E12" s="648"/>
      <c r="F12" s="647"/>
      <c r="G12" s="648"/>
      <c r="H12" s="647"/>
      <c r="I12" s="648"/>
      <c r="J12" s="647"/>
      <c r="K12" s="648"/>
      <c r="L12" s="647"/>
      <c r="M12" s="648"/>
      <c r="N12" s="647"/>
      <c r="O12" s="648"/>
      <c r="P12" s="647"/>
      <c r="Q12" s="648"/>
      <c r="R12" s="647"/>
      <c r="S12" s="648"/>
      <c r="T12" s="647"/>
      <c r="U12" s="648"/>
      <c r="V12" s="647"/>
      <c r="W12" s="648"/>
      <c r="X12" s="647"/>
      <c r="Y12" s="648"/>
      <c r="Z12" s="647"/>
      <c r="AA12" s="648"/>
      <c r="AB12" s="647"/>
      <c r="AC12" s="648"/>
      <c r="AD12" s="647"/>
      <c r="AE12" s="648"/>
      <c r="AF12" s="647"/>
      <c r="AG12" s="648"/>
      <c r="AH12" s="647"/>
      <c r="AI12" s="648"/>
      <c r="AJ12" s="647"/>
      <c r="AK12" s="648"/>
      <c r="AL12" s="647"/>
      <c r="AM12" s="648"/>
      <c r="AN12" s="647"/>
      <c r="AO12" s="648"/>
      <c r="AP12" s="647"/>
      <c r="AQ12" s="648"/>
      <c r="AR12" s="647"/>
      <c r="AS12" s="648"/>
      <c r="AT12" s="647"/>
      <c r="AU12" s="648"/>
      <c r="AV12" s="647"/>
      <c r="AW12" s="648"/>
      <c r="AX12" s="647"/>
      <c r="AY12" s="648"/>
      <c r="AZ12" s="647"/>
      <c r="BA12" s="648"/>
      <c r="BB12" s="647"/>
      <c r="BC12" s="648"/>
      <c r="BD12" s="647"/>
      <c r="BE12" s="648"/>
      <c r="BF12" s="647"/>
      <c r="BG12" s="648"/>
      <c r="BH12" s="647"/>
      <c r="BI12" s="648"/>
      <c r="BJ12" s="647"/>
      <c r="BK12" s="648"/>
      <c r="BL12" s="647"/>
      <c r="BM12" s="648"/>
      <c r="BN12" s="647"/>
      <c r="BO12" s="648"/>
      <c r="BP12" s="647"/>
      <c r="BQ12" s="648"/>
      <c r="BR12" s="647"/>
      <c r="BS12" s="648"/>
      <c r="BT12" s="647"/>
      <c r="BU12" s="648"/>
      <c r="BV12" s="647"/>
      <c r="BW12" s="648"/>
      <c r="BX12" s="647"/>
      <c r="BY12" s="648"/>
      <c r="BZ12" s="647"/>
      <c r="CA12" s="648"/>
      <c r="CB12" s="647"/>
      <c r="CC12" s="648"/>
      <c r="CD12" s="647"/>
      <c r="CE12" s="648"/>
      <c r="CF12" s="647"/>
      <c r="CG12" s="648"/>
      <c r="CH12" s="647"/>
      <c r="CI12" s="648"/>
      <c r="CJ12" s="647"/>
      <c r="CK12" s="648"/>
      <c r="CL12" s="647"/>
      <c r="CM12" s="648"/>
      <c r="CN12" s="647"/>
      <c r="CO12" s="648"/>
      <c r="CP12" s="647"/>
      <c r="CQ12" s="648"/>
      <c r="CR12" s="647"/>
      <c r="CS12" s="648"/>
      <c r="CT12" s="647"/>
      <c r="CU12" s="648"/>
      <c r="CV12" s="647"/>
      <c r="CW12" s="648"/>
      <c r="CX12" s="647"/>
      <c r="CY12" s="648"/>
      <c r="CZ12" s="647"/>
      <c r="DA12" s="648"/>
      <c r="DB12" s="647"/>
      <c r="DC12" s="648"/>
      <c r="DD12" s="647"/>
      <c r="DE12" s="648"/>
      <c r="DF12" s="647"/>
      <c r="DG12" s="648"/>
      <c r="DH12" s="647"/>
      <c r="DI12" s="648"/>
      <c r="DJ12" s="647"/>
      <c r="DK12" s="648"/>
      <c r="DL12" s="647"/>
      <c r="DM12" s="648"/>
      <c r="DN12" s="647"/>
      <c r="DO12" s="648"/>
      <c r="DP12" s="647"/>
      <c r="DQ12" s="648"/>
      <c r="DR12" s="647"/>
      <c r="DS12" s="648"/>
      <c r="DT12" s="647"/>
      <c r="DU12" s="648"/>
      <c r="DV12" s="647"/>
      <c r="DW12" s="648"/>
      <c r="DX12" s="647"/>
      <c r="DY12" s="648"/>
      <c r="DZ12" s="647"/>
      <c r="EA12" s="648"/>
      <c r="EB12" s="647"/>
      <c r="EC12" s="648"/>
      <c r="ED12" s="647"/>
      <c r="EE12" s="648"/>
      <c r="EF12" s="647"/>
      <c r="EG12" s="648"/>
      <c r="EH12" s="647"/>
      <c r="EI12" s="648"/>
      <c r="EJ12" s="647"/>
      <c r="EK12" s="648"/>
      <c r="EL12" s="647"/>
      <c r="EM12" s="648"/>
      <c r="EN12" s="647"/>
      <c r="EO12" s="648"/>
      <c r="EP12" s="647"/>
      <c r="EQ12" s="648"/>
      <c r="ER12" s="647"/>
      <c r="ES12" s="648"/>
      <c r="ET12" s="647"/>
      <c r="EU12" s="648"/>
      <c r="EV12" s="647"/>
      <c r="EW12" s="648"/>
      <c r="EX12" s="647"/>
      <c r="EY12" s="648"/>
      <c r="EZ12" s="647"/>
      <c r="FA12" s="648"/>
      <c r="FB12" s="647"/>
      <c r="FC12" s="648"/>
      <c r="FD12" s="647"/>
      <c r="FE12" s="648"/>
      <c r="FF12" s="647"/>
      <c r="FG12" s="648"/>
      <c r="FH12" s="647"/>
      <c r="FI12" s="648"/>
      <c r="FJ12" s="647"/>
      <c r="FK12" s="648"/>
      <c r="FL12" s="647"/>
      <c r="FM12" s="648"/>
      <c r="FN12" s="647"/>
      <c r="FO12" s="648"/>
    </row>
    <row r="13" spans="1:171" ht="18" customHeight="1">
      <c r="A13" s="573"/>
      <c r="B13" s="574" t="s">
        <v>13</v>
      </c>
      <c r="C13" s="575" t="s">
        <v>14</v>
      </c>
      <c r="D13" s="647"/>
      <c r="E13" s="648"/>
      <c r="F13" s="647"/>
      <c r="G13" s="648"/>
      <c r="H13" s="647"/>
      <c r="I13" s="648"/>
      <c r="J13" s="647"/>
      <c r="K13" s="648"/>
      <c r="L13" s="647"/>
      <c r="M13" s="648"/>
      <c r="N13" s="647"/>
      <c r="O13" s="648"/>
      <c r="P13" s="647"/>
      <c r="Q13" s="648"/>
      <c r="R13" s="647"/>
      <c r="S13" s="648"/>
      <c r="T13" s="647"/>
      <c r="U13" s="648"/>
      <c r="V13" s="647"/>
      <c r="W13" s="648"/>
      <c r="X13" s="647"/>
      <c r="Y13" s="648"/>
      <c r="Z13" s="647"/>
      <c r="AA13" s="648"/>
      <c r="AB13" s="647"/>
      <c r="AC13" s="648"/>
      <c r="AD13" s="647"/>
      <c r="AE13" s="648"/>
      <c r="AF13" s="647"/>
      <c r="AG13" s="648"/>
      <c r="AH13" s="647"/>
      <c r="AI13" s="648"/>
      <c r="AJ13" s="647"/>
      <c r="AK13" s="648"/>
      <c r="AL13" s="647"/>
      <c r="AM13" s="648"/>
      <c r="AN13" s="647"/>
      <c r="AO13" s="648"/>
      <c r="AP13" s="647"/>
      <c r="AQ13" s="648"/>
      <c r="AR13" s="647"/>
      <c r="AS13" s="648"/>
      <c r="AT13" s="647"/>
      <c r="AU13" s="648"/>
      <c r="AV13" s="647"/>
      <c r="AW13" s="648"/>
      <c r="AX13" s="647"/>
      <c r="AY13" s="648"/>
      <c r="AZ13" s="647"/>
      <c r="BA13" s="648"/>
      <c r="BB13" s="647"/>
      <c r="BC13" s="648"/>
      <c r="BD13" s="647"/>
      <c r="BE13" s="648"/>
      <c r="BF13" s="647"/>
      <c r="BG13" s="648"/>
      <c r="BH13" s="647"/>
      <c r="BI13" s="648"/>
      <c r="BJ13" s="647"/>
      <c r="BK13" s="648"/>
      <c r="BL13" s="647"/>
      <c r="BM13" s="648"/>
      <c r="BN13" s="647"/>
      <c r="BO13" s="648"/>
      <c r="BP13" s="647"/>
      <c r="BQ13" s="648"/>
      <c r="BR13" s="647"/>
      <c r="BS13" s="648"/>
      <c r="BT13" s="647"/>
      <c r="BU13" s="648"/>
      <c r="BV13" s="647"/>
      <c r="BW13" s="648"/>
      <c r="BX13" s="647"/>
      <c r="BY13" s="648"/>
      <c r="BZ13" s="647"/>
      <c r="CA13" s="648"/>
      <c r="CB13" s="647"/>
      <c r="CC13" s="648"/>
      <c r="CD13" s="647"/>
      <c r="CE13" s="648"/>
      <c r="CF13" s="647"/>
      <c r="CG13" s="648"/>
      <c r="CH13" s="647"/>
      <c r="CI13" s="648"/>
      <c r="CJ13" s="647"/>
      <c r="CK13" s="648"/>
      <c r="CL13" s="647"/>
      <c r="CM13" s="648"/>
      <c r="CN13" s="647"/>
      <c r="CO13" s="648"/>
      <c r="CP13" s="647"/>
      <c r="CQ13" s="648"/>
      <c r="CR13" s="647"/>
      <c r="CS13" s="648"/>
      <c r="CT13" s="647"/>
      <c r="CU13" s="648"/>
      <c r="CV13" s="647"/>
      <c r="CW13" s="648"/>
      <c r="CX13" s="647"/>
      <c r="CY13" s="648"/>
      <c r="CZ13" s="647"/>
      <c r="DA13" s="648"/>
      <c r="DB13" s="647"/>
      <c r="DC13" s="648"/>
      <c r="DD13" s="647"/>
      <c r="DE13" s="648"/>
      <c r="DF13" s="647"/>
      <c r="DG13" s="648"/>
      <c r="DH13" s="647"/>
      <c r="DI13" s="648"/>
      <c r="DJ13" s="647"/>
      <c r="DK13" s="648"/>
      <c r="DL13" s="647"/>
      <c r="DM13" s="648"/>
      <c r="DN13" s="647"/>
      <c r="DO13" s="648"/>
      <c r="DP13" s="647"/>
      <c r="DQ13" s="648"/>
      <c r="DR13" s="647"/>
      <c r="DS13" s="648"/>
      <c r="DT13" s="647"/>
      <c r="DU13" s="648"/>
      <c r="DV13" s="647"/>
      <c r="DW13" s="648"/>
      <c r="DX13" s="647"/>
      <c r="DY13" s="648"/>
      <c r="DZ13" s="647"/>
      <c r="EA13" s="648"/>
      <c r="EB13" s="647"/>
      <c r="EC13" s="648"/>
      <c r="ED13" s="647"/>
      <c r="EE13" s="648"/>
      <c r="EF13" s="647"/>
      <c r="EG13" s="648"/>
      <c r="EH13" s="647"/>
      <c r="EI13" s="648"/>
      <c r="EJ13" s="647"/>
      <c r="EK13" s="648"/>
      <c r="EL13" s="647"/>
      <c r="EM13" s="648"/>
      <c r="EN13" s="647"/>
      <c r="EO13" s="648"/>
      <c r="EP13" s="647"/>
      <c r="EQ13" s="648"/>
      <c r="ER13" s="647"/>
      <c r="ES13" s="648"/>
      <c r="ET13" s="647"/>
      <c r="EU13" s="648"/>
      <c r="EV13" s="647"/>
      <c r="EW13" s="648"/>
      <c r="EX13" s="647"/>
      <c r="EY13" s="648"/>
      <c r="EZ13" s="647"/>
      <c r="FA13" s="648"/>
      <c r="FB13" s="647"/>
      <c r="FC13" s="648"/>
      <c r="FD13" s="647"/>
      <c r="FE13" s="648"/>
      <c r="FF13" s="647"/>
      <c r="FG13" s="648"/>
      <c r="FH13" s="647"/>
      <c r="FI13" s="648"/>
      <c r="FJ13" s="647"/>
      <c r="FK13" s="648"/>
      <c r="FL13" s="647"/>
      <c r="FM13" s="648"/>
      <c r="FN13" s="647"/>
      <c r="FO13" s="648"/>
    </row>
    <row r="14" spans="1:171" ht="18" customHeight="1">
      <c r="A14" s="573"/>
      <c r="B14" s="574" t="s">
        <v>15</v>
      </c>
      <c r="C14" s="575" t="s">
        <v>16</v>
      </c>
      <c r="D14" s="647"/>
      <c r="E14" s="648"/>
      <c r="F14" s="647"/>
      <c r="G14" s="648"/>
      <c r="H14" s="647"/>
      <c r="I14" s="648"/>
      <c r="J14" s="647"/>
      <c r="K14" s="648"/>
      <c r="L14" s="647"/>
      <c r="M14" s="648"/>
      <c r="N14" s="647"/>
      <c r="O14" s="648"/>
      <c r="P14" s="647"/>
      <c r="Q14" s="648"/>
      <c r="R14" s="647"/>
      <c r="S14" s="648"/>
      <c r="T14" s="647"/>
      <c r="U14" s="648"/>
      <c r="V14" s="647"/>
      <c r="W14" s="648"/>
      <c r="X14" s="647"/>
      <c r="Y14" s="648"/>
      <c r="Z14" s="647"/>
      <c r="AA14" s="648"/>
      <c r="AB14" s="647"/>
      <c r="AC14" s="648"/>
      <c r="AD14" s="647"/>
      <c r="AE14" s="648"/>
      <c r="AF14" s="647"/>
      <c r="AG14" s="648"/>
      <c r="AH14" s="647"/>
      <c r="AI14" s="648"/>
      <c r="AJ14" s="647"/>
      <c r="AK14" s="648"/>
      <c r="AL14" s="647"/>
      <c r="AM14" s="648"/>
      <c r="AN14" s="647"/>
      <c r="AO14" s="648"/>
      <c r="AP14" s="647"/>
      <c r="AQ14" s="648"/>
      <c r="AR14" s="647"/>
      <c r="AS14" s="648"/>
      <c r="AT14" s="647"/>
      <c r="AU14" s="648"/>
      <c r="AV14" s="647"/>
      <c r="AW14" s="648"/>
      <c r="AX14" s="647"/>
      <c r="AY14" s="648"/>
      <c r="AZ14" s="647"/>
      <c r="BA14" s="648"/>
      <c r="BB14" s="647"/>
      <c r="BC14" s="648"/>
      <c r="BD14" s="647"/>
      <c r="BE14" s="648"/>
      <c r="BF14" s="647"/>
      <c r="BG14" s="648"/>
      <c r="BH14" s="647"/>
      <c r="BI14" s="648"/>
      <c r="BJ14" s="647"/>
      <c r="BK14" s="648"/>
      <c r="BL14" s="647"/>
      <c r="BM14" s="648"/>
      <c r="BN14" s="647"/>
      <c r="BO14" s="648"/>
      <c r="BP14" s="647"/>
      <c r="BQ14" s="648"/>
      <c r="BR14" s="647"/>
      <c r="BS14" s="648"/>
      <c r="BT14" s="647"/>
      <c r="BU14" s="648"/>
      <c r="BV14" s="647"/>
      <c r="BW14" s="648"/>
      <c r="BX14" s="647"/>
      <c r="BY14" s="648"/>
      <c r="BZ14" s="647"/>
      <c r="CA14" s="648"/>
      <c r="CB14" s="647"/>
      <c r="CC14" s="648"/>
      <c r="CD14" s="647"/>
      <c r="CE14" s="648"/>
      <c r="CF14" s="647"/>
      <c r="CG14" s="648"/>
      <c r="CH14" s="647"/>
      <c r="CI14" s="648"/>
      <c r="CJ14" s="647"/>
      <c r="CK14" s="648"/>
      <c r="CL14" s="647"/>
      <c r="CM14" s="648"/>
      <c r="CN14" s="647"/>
      <c r="CO14" s="648"/>
      <c r="CP14" s="647"/>
      <c r="CQ14" s="648"/>
      <c r="CR14" s="647"/>
      <c r="CS14" s="648"/>
      <c r="CT14" s="647"/>
      <c r="CU14" s="648"/>
      <c r="CV14" s="647"/>
      <c r="CW14" s="648"/>
      <c r="CX14" s="647"/>
      <c r="CY14" s="648"/>
      <c r="CZ14" s="647"/>
      <c r="DA14" s="648"/>
      <c r="DB14" s="647"/>
      <c r="DC14" s="648"/>
      <c r="DD14" s="647"/>
      <c r="DE14" s="648"/>
      <c r="DF14" s="647"/>
      <c r="DG14" s="648"/>
      <c r="DH14" s="647"/>
      <c r="DI14" s="648"/>
      <c r="DJ14" s="647"/>
      <c r="DK14" s="648"/>
      <c r="DL14" s="647"/>
      <c r="DM14" s="648"/>
      <c r="DN14" s="647"/>
      <c r="DO14" s="648"/>
      <c r="DP14" s="647"/>
      <c r="DQ14" s="648"/>
      <c r="DR14" s="647"/>
      <c r="DS14" s="648"/>
      <c r="DT14" s="647"/>
      <c r="DU14" s="648"/>
      <c r="DV14" s="647"/>
      <c r="DW14" s="648"/>
      <c r="DX14" s="647"/>
      <c r="DY14" s="648"/>
      <c r="DZ14" s="647"/>
      <c r="EA14" s="648"/>
      <c r="EB14" s="647"/>
      <c r="EC14" s="648"/>
      <c r="ED14" s="647"/>
      <c r="EE14" s="648"/>
      <c r="EF14" s="647"/>
      <c r="EG14" s="648"/>
      <c r="EH14" s="647"/>
      <c r="EI14" s="648"/>
      <c r="EJ14" s="647"/>
      <c r="EK14" s="648"/>
      <c r="EL14" s="647"/>
      <c r="EM14" s="648"/>
      <c r="EN14" s="647"/>
      <c r="EO14" s="648"/>
      <c r="EP14" s="647"/>
      <c r="EQ14" s="648"/>
      <c r="ER14" s="647"/>
      <c r="ES14" s="648"/>
      <c r="ET14" s="647"/>
      <c r="EU14" s="648"/>
      <c r="EV14" s="647"/>
      <c r="EW14" s="648"/>
      <c r="EX14" s="647"/>
      <c r="EY14" s="648"/>
      <c r="EZ14" s="647"/>
      <c r="FA14" s="648"/>
      <c r="FB14" s="647"/>
      <c r="FC14" s="648"/>
      <c r="FD14" s="647"/>
      <c r="FE14" s="648"/>
      <c r="FF14" s="647"/>
      <c r="FG14" s="648"/>
      <c r="FH14" s="647"/>
      <c r="FI14" s="648"/>
      <c r="FJ14" s="647"/>
      <c r="FK14" s="648"/>
      <c r="FL14" s="647"/>
      <c r="FM14" s="648"/>
      <c r="FN14" s="647"/>
      <c r="FO14" s="648"/>
    </row>
    <row r="15" spans="1:171" ht="18" customHeight="1">
      <c r="A15" s="573"/>
      <c r="B15" s="574" t="s">
        <v>17</v>
      </c>
      <c r="C15" s="575" t="s">
        <v>18</v>
      </c>
      <c r="D15" s="647"/>
      <c r="E15" s="648"/>
      <c r="F15" s="647"/>
      <c r="G15" s="648"/>
      <c r="H15" s="647"/>
      <c r="I15" s="648"/>
      <c r="J15" s="647"/>
      <c r="K15" s="648"/>
      <c r="L15" s="647"/>
      <c r="M15" s="648"/>
      <c r="N15" s="647"/>
      <c r="O15" s="648"/>
      <c r="P15" s="647"/>
      <c r="Q15" s="648"/>
      <c r="R15" s="647"/>
      <c r="S15" s="648"/>
      <c r="T15" s="647"/>
      <c r="U15" s="648"/>
      <c r="V15" s="647"/>
      <c r="W15" s="648"/>
      <c r="X15" s="647"/>
      <c r="Y15" s="648"/>
      <c r="Z15" s="647"/>
      <c r="AA15" s="648"/>
      <c r="AB15" s="647"/>
      <c r="AC15" s="648"/>
      <c r="AD15" s="647"/>
      <c r="AE15" s="648"/>
      <c r="AF15" s="647"/>
      <c r="AG15" s="648"/>
      <c r="AH15" s="647"/>
      <c r="AI15" s="648"/>
      <c r="AJ15" s="647"/>
      <c r="AK15" s="648"/>
      <c r="AL15" s="647"/>
      <c r="AM15" s="648"/>
      <c r="AN15" s="647"/>
      <c r="AO15" s="648"/>
      <c r="AP15" s="647"/>
      <c r="AQ15" s="648"/>
      <c r="AR15" s="647"/>
      <c r="AS15" s="648"/>
      <c r="AT15" s="647"/>
      <c r="AU15" s="648"/>
      <c r="AV15" s="647"/>
      <c r="AW15" s="648"/>
      <c r="AX15" s="647"/>
      <c r="AY15" s="648"/>
      <c r="AZ15" s="647"/>
      <c r="BA15" s="648"/>
      <c r="BB15" s="647"/>
      <c r="BC15" s="648"/>
      <c r="BD15" s="647"/>
      <c r="BE15" s="648"/>
      <c r="BF15" s="647"/>
      <c r="BG15" s="648"/>
      <c r="BH15" s="647"/>
      <c r="BI15" s="648"/>
      <c r="BJ15" s="647"/>
      <c r="BK15" s="648"/>
      <c r="BL15" s="647"/>
      <c r="BM15" s="648"/>
      <c r="BN15" s="647"/>
      <c r="BO15" s="648"/>
      <c r="BP15" s="647"/>
      <c r="BQ15" s="648"/>
      <c r="BR15" s="647"/>
      <c r="BS15" s="648"/>
      <c r="BT15" s="647"/>
      <c r="BU15" s="648"/>
      <c r="BV15" s="647"/>
      <c r="BW15" s="648"/>
      <c r="BX15" s="647"/>
      <c r="BY15" s="648"/>
      <c r="BZ15" s="647"/>
      <c r="CA15" s="648"/>
      <c r="CB15" s="647"/>
      <c r="CC15" s="648"/>
      <c r="CD15" s="647"/>
      <c r="CE15" s="648"/>
      <c r="CF15" s="647"/>
      <c r="CG15" s="648"/>
      <c r="CH15" s="647"/>
      <c r="CI15" s="648"/>
      <c r="CJ15" s="647"/>
      <c r="CK15" s="648"/>
      <c r="CL15" s="647"/>
      <c r="CM15" s="648"/>
      <c r="CN15" s="647"/>
      <c r="CO15" s="648"/>
      <c r="CP15" s="647"/>
      <c r="CQ15" s="648"/>
      <c r="CR15" s="647"/>
      <c r="CS15" s="648"/>
      <c r="CT15" s="647"/>
      <c r="CU15" s="648"/>
      <c r="CV15" s="647"/>
      <c r="CW15" s="648"/>
      <c r="CX15" s="647"/>
      <c r="CY15" s="648"/>
      <c r="CZ15" s="647"/>
      <c r="DA15" s="648"/>
      <c r="DB15" s="647"/>
      <c r="DC15" s="648"/>
      <c r="DD15" s="647"/>
      <c r="DE15" s="648"/>
      <c r="DF15" s="647"/>
      <c r="DG15" s="648"/>
      <c r="DH15" s="647"/>
      <c r="DI15" s="648"/>
      <c r="DJ15" s="647"/>
      <c r="DK15" s="648"/>
      <c r="DL15" s="647"/>
      <c r="DM15" s="648"/>
      <c r="DN15" s="647"/>
      <c r="DO15" s="648"/>
      <c r="DP15" s="647"/>
      <c r="DQ15" s="648"/>
      <c r="DR15" s="647"/>
      <c r="DS15" s="648"/>
      <c r="DT15" s="647"/>
      <c r="DU15" s="648"/>
      <c r="DV15" s="647"/>
      <c r="DW15" s="648"/>
      <c r="DX15" s="647"/>
      <c r="DY15" s="648"/>
      <c r="DZ15" s="647"/>
      <c r="EA15" s="648"/>
      <c r="EB15" s="647"/>
      <c r="EC15" s="648"/>
      <c r="ED15" s="647"/>
      <c r="EE15" s="648"/>
      <c r="EF15" s="647"/>
      <c r="EG15" s="648"/>
      <c r="EH15" s="647"/>
      <c r="EI15" s="648"/>
      <c r="EJ15" s="647"/>
      <c r="EK15" s="648"/>
      <c r="EL15" s="647"/>
      <c r="EM15" s="648"/>
      <c r="EN15" s="647"/>
      <c r="EO15" s="648"/>
      <c r="EP15" s="647"/>
      <c r="EQ15" s="648"/>
      <c r="ER15" s="647"/>
      <c r="ES15" s="648"/>
      <c r="ET15" s="647"/>
      <c r="EU15" s="648"/>
      <c r="EV15" s="647"/>
      <c r="EW15" s="648"/>
      <c r="EX15" s="647"/>
      <c r="EY15" s="648"/>
      <c r="EZ15" s="647"/>
      <c r="FA15" s="648"/>
      <c r="FB15" s="647"/>
      <c r="FC15" s="648"/>
      <c r="FD15" s="647"/>
      <c r="FE15" s="648"/>
      <c r="FF15" s="647"/>
      <c r="FG15" s="648"/>
      <c r="FH15" s="647"/>
      <c r="FI15" s="648"/>
      <c r="FJ15" s="647"/>
      <c r="FK15" s="648"/>
      <c r="FL15" s="647"/>
      <c r="FM15" s="648"/>
      <c r="FN15" s="647"/>
      <c r="FO15" s="648"/>
    </row>
    <row r="16" spans="1:171" ht="18" customHeight="1">
      <c r="A16" s="573"/>
      <c r="B16" s="584" t="s">
        <v>19</v>
      </c>
      <c r="C16" s="575" t="s">
        <v>20</v>
      </c>
      <c r="D16" s="647"/>
      <c r="E16" s="648"/>
      <c r="F16" s="647"/>
      <c r="G16" s="648"/>
      <c r="H16" s="647"/>
      <c r="I16" s="648"/>
      <c r="J16" s="647"/>
      <c r="K16" s="648"/>
      <c r="L16" s="647"/>
      <c r="M16" s="648"/>
      <c r="N16" s="647"/>
      <c r="O16" s="648"/>
      <c r="P16" s="647"/>
      <c r="Q16" s="648"/>
      <c r="R16" s="647"/>
      <c r="S16" s="648"/>
      <c r="T16" s="647"/>
      <c r="U16" s="648"/>
      <c r="V16" s="647"/>
      <c r="W16" s="648"/>
      <c r="X16" s="647"/>
      <c r="Y16" s="648"/>
      <c r="Z16" s="647"/>
      <c r="AA16" s="648"/>
      <c r="AB16" s="647"/>
      <c r="AC16" s="648"/>
      <c r="AD16" s="647"/>
      <c r="AE16" s="648"/>
      <c r="AF16" s="647"/>
      <c r="AG16" s="648"/>
      <c r="AH16" s="647"/>
      <c r="AI16" s="648"/>
      <c r="AJ16" s="647"/>
      <c r="AK16" s="648"/>
      <c r="AL16" s="647"/>
      <c r="AM16" s="648"/>
      <c r="AN16" s="647"/>
      <c r="AO16" s="648"/>
      <c r="AP16" s="647"/>
      <c r="AQ16" s="648"/>
      <c r="AR16" s="647"/>
      <c r="AS16" s="648"/>
      <c r="AT16" s="647"/>
      <c r="AU16" s="648"/>
      <c r="AV16" s="647"/>
      <c r="AW16" s="648"/>
      <c r="AX16" s="647"/>
      <c r="AY16" s="648"/>
      <c r="AZ16" s="647"/>
      <c r="BA16" s="648"/>
      <c r="BB16" s="647"/>
      <c r="BC16" s="648"/>
      <c r="BD16" s="647"/>
      <c r="BE16" s="648"/>
      <c r="BF16" s="647"/>
      <c r="BG16" s="648"/>
      <c r="BH16" s="647"/>
      <c r="BI16" s="648"/>
      <c r="BJ16" s="647"/>
      <c r="BK16" s="648"/>
      <c r="BL16" s="647"/>
      <c r="BM16" s="648"/>
      <c r="BN16" s="647"/>
      <c r="BO16" s="648"/>
      <c r="BP16" s="647"/>
      <c r="BQ16" s="648"/>
      <c r="BR16" s="647"/>
      <c r="BS16" s="648"/>
      <c r="BT16" s="647"/>
      <c r="BU16" s="648"/>
      <c r="BV16" s="647"/>
      <c r="BW16" s="648"/>
      <c r="BX16" s="647"/>
      <c r="BY16" s="648"/>
      <c r="BZ16" s="647"/>
      <c r="CA16" s="648"/>
      <c r="CB16" s="647"/>
      <c r="CC16" s="648"/>
      <c r="CD16" s="647"/>
      <c r="CE16" s="648"/>
      <c r="CF16" s="647"/>
      <c r="CG16" s="648"/>
      <c r="CH16" s="647"/>
      <c r="CI16" s="648"/>
      <c r="CJ16" s="647"/>
      <c r="CK16" s="648"/>
      <c r="CL16" s="647"/>
      <c r="CM16" s="648"/>
      <c r="CN16" s="647"/>
      <c r="CO16" s="648"/>
      <c r="CP16" s="647"/>
      <c r="CQ16" s="648"/>
      <c r="CR16" s="647"/>
      <c r="CS16" s="648"/>
      <c r="CT16" s="647"/>
      <c r="CU16" s="648"/>
      <c r="CV16" s="647"/>
      <c r="CW16" s="648"/>
      <c r="CX16" s="647"/>
      <c r="CY16" s="648"/>
      <c r="CZ16" s="647"/>
      <c r="DA16" s="648"/>
      <c r="DB16" s="647"/>
      <c r="DC16" s="648"/>
      <c r="DD16" s="647"/>
      <c r="DE16" s="648"/>
      <c r="DF16" s="647"/>
      <c r="DG16" s="648"/>
      <c r="DH16" s="647"/>
      <c r="DI16" s="648"/>
      <c r="DJ16" s="647"/>
      <c r="DK16" s="648"/>
      <c r="DL16" s="647"/>
      <c r="DM16" s="648"/>
      <c r="DN16" s="647"/>
      <c r="DO16" s="648"/>
      <c r="DP16" s="647"/>
      <c r="DQ16" s="648"/>
      <c r="DR16" s="647"/>
      <c r="DS16" s="648"/>
      <c r="DT16" s="647"/>
      <c r="DU16" s="648"/>
      <c r="DV16" s="647"/>
      <c r="DW16" s="648"/>
      <c r="DX16" s="647"/>
      <c r="DY16" s="648"/>
      <c r="DZ16" s="647"/>
      <c r="EA16" s="648"/>
      <c r="EB16" s="647"/>
      <c r="EC16" s="648"/>
      <c r="ED16" s="647"/>
      <c r="EE16" s="648"/>
      <c r="EF16" s="647"/>
      <c r="EG16" s="648"/>
      <c r="EH16" s="647"/>
      <c r="EI16" s="648"/>
      <c r="EJ16" s="647"/>
      <c r="EK16" s="648"/>
      <c r="EL16" s="647"/>
      <c r="EM16" s="648"/>
      <c r="EN16" s="647"/>
      <c r="EO16" s="648"/>
      <c r="EP16" s="647"/>
      <c r="EQ16" s="648"/>
      <c r="ER16" s="647"/>
      <c r="ES16" s="648"/>
      <c r="ET16" s="647"/>
      <c r="EU16" s="648"/>
      <c r="EV16" s="647"/>
      <c r="EW16" s="648"/>
      <c r="EX16" s="647"/>
      <c r="EY16" s="648"/>
      <c r="EZ16" s="647"/>
      <c r="FA16" s="648"/>
      <c r="FB16" s="647"/>
      <c r="FC16" s="648"/>
      <c r="FD16" s="647"/>
      <c r="FE16" s="648"/>
      <c r="FF16" s="647"/>
      <c r="FG16" s="648"/>
      <c r="FH16" s="647"/>
      <c r="FI16" s="648"/>
      <c r="FJ16" s="647"/>
      <c r="FK16" s="648"/>
      <c r="FL16" s="647"/>
      <c r="FM16" s="648"/>
      <c r="FN16" s="647"/>
      <c r="FO16" s="648"/>
    </row>
    <row r="17" spans="1:171" ht="18" customHeight="1">
      <c r="A17" s="573"/>
      <c r="B17" s="694" t="s">
        <v>21</v>
      </c>
      <c r="C17" s="575" t="s">
        <v>22</v>
      </c>
      <c r="D17" s="647"/>
      <c r="E17" s="648"/>
      <c r="F17" s="647"/>
      <c r="G17" s="648"/>
      <c r="H17" s="647"/>
      <c r="I17" s="648"/>
      <c r="J17" s="647"/>
      <c r="K17" s="648"/>
      <c r="L17" s="647"/>
      <c r="M17" s="648"/>
      <c r="N17" s="647"/>
      <c r="O17" s="648"/>
      <c r="P17" s="647"/>
      <c r="Q17" s="648"/>
      <c r="R17" s="647"/>
      <c r="S17" s="648"/>
      <c r="T17" s="647"/>
      <c r="U17" s="648"/>
      <c r="V17" s="647"/>
      <c r="W17" s="648"/>
      <c r="X17" s="647"/>
      <c r="Y17" s="648"/>
      <c r="Z17" s="647"/>
      <c r="AA17" s="648"/>
      <c r="AB17" s="647"/>
      <c r="AC17" s="648"/>
      <c r="AD17" s="647"/>
      <c r="AE17" s="648"/>
      <c r="AF17" s="647"/>
      <c r="AG17" s="648"/>
      <c r="AH17" s="647"/>
      <c r="AI17" s="648"/>
      <c r="AJ17" s="647"/>
      <c r="AK17" s="648"/>
      <c r="AL17" s="647"/>
      <c r="AM17" s="648"/>
      <c r="AN17" s="647"/>
      <c r="AO17" s="648"/>
      <c r="AP17" s="647"/>
      <c r="AQ17" s="648"/>
      <c r="AR17" s="647"/>
      <c r="AS17" s="648"/>
      <c r="AT17" s="647"/>
      <c r="AU17" s="648"/>
      <c r="AV17" s="647"/>
      <c r="AW17" s="648"/>
      <c r="AX17" s="647"/>
      <c r="AY17" s="648"/>
      <c r="AZ17" s="647"/>
      <c r="BA17" s="648"/>
      <c r="BB17" s="647"/>
      <c r="BC17" s="648"/>
      <c r="BD17" s="647"/>
      <c r="BE17" s="648"/>
      <c r="BF17" s="647"/>
      <c r="BG17" s="648"/>
      <c r="BH17" s="647"/>
      <c r="BI17" s="648"/>
      <c r="BJ17" s="647"/>
      <c r="BK17" s="648"/>
      <c r="BL17" s="647"/>
      <c r="BM17" s="648"/>
      <c r="BN17" s="647"/>
      <c r="BO17" s="648"/>
      <c r="BP17" s="647"/>
      <c r="BQ17" s="648"/>
      <c r="BR17" s="647"/>
      <c r="BS17" s="648"/>
      <c r="BT17" s="647"/>
      <c r="BU17" s="648"/>
      <c r="BV17" s="647"/>
      <c r="BW17" s="648"/>
      <c r="BX17" s="647"/>
      <c r="BY17" s="648"/>
      <c r="BZ17" s="647"/>
      <c r="CA17" s="648"/>
      <c r="CB17" s="647"/>
      <c r="CC17" s="648"/>
      <c r="CD17" s="647"/>
      <c r="CE17" s="648"/>
      <c r="CF17" s="647"/>
      <c r="CG17" s="648"/>
      <c r="CH17" s="647"/>
      <c r="CI17" s="648"/>
      <c r="CJ17" s="647"/>
      <c r="CK17" s="648"/>
      <c r="CL17" s="647"/>
      <c r="CM17" s="648"/>
      <c r="CN17" s="647"/>
      <c r="CO17" s="648"/>
      <c r="CP17" s="647"/>
      <c r="CQ17" s="648"/>
      <c r="CR17" s="647"/>
      <c r="CS17" s="648"/>
      <c r="CT17" s="647"/>
      <c r="CU17" s="648"/>
      <c r="CV17" s="647"/>
      <c r="CW17" s="648"/>
      <c r="CX17" s="647"/>
      <c r="CY17" s="648"/>
      <c r="CZ17" s="647"/>
      <c r="DA17" s="648"/>
      <c r="DB17" s="647"/>
      <c r="DC17" s="648"/>
      <c r="DD17" s="647"/>
      <c r="DE17" s="648"/>
      <c r="DF17" s="647"/>
      <c r="DG17" s="648"/>
      <c r="DH17" s="647"/>
      <c r="DI17" s="648"/>
      <c r="DJ17" s="647"/>
      <c r="DK17" s="648"/>
      <c r="DL17" s="647"/>
      <c r="DM17" s="648"/>
      <c r="DN17" s="647"/>
      <c r="DO17" s="648"/>
      <c r="DP17" s="647"/>
      <c r="DQ17" s="648"/>
      <c r="DR17" s="647"/>
      <c r="DS17" s="648"/>
      <c r="DT17" s="647"/>
      <c r="DU17" s="648"/>
      <c r="DV17" s="647"/>
      <c r="DW17" s="648"/>
      <c r="DX17" s="647"/>
      <c r="DY17" s="648"/>
      <c r="DZ17" s="647"/>
      <c r="EA17" s="648"/>
      <c r="EB17" s="647"/>
      <c r="EC17" s="648"/>
      <c r="ED17" s="647"/>
      <c r="EE17" s="648"/>
      <c r="EF17" s="647"/>
      <c r="EG17" s="648"/>
      <c r="EH17" s="647"/>
      <c r="EI17" s="648"/>
      <c r="EJ17" s="647"/>
      <c r="EK17" s="648"/>
      <c r="EL17" s="647"/>
      <c r="EM17" s="648"/>
      <c r="EN17" s="647"/>
      <c r="EO17" s="648"/>
      <c r="EP17" s="647"/>
      <c r="EQ17" s="648"/>
      <c r="ER17" s="647"/>
      <c r="ES17" s="648"/>
      <c r="ET17" s="647"/>
      <c r="EU17" s="648"/>
      <c r="EV17" s="647"/>
      <c r="EW17" s="648"/>
      <c r="EX17" s="647"/>
      <c r="EY17" s="648"/>
      <c r="EZ17" s="647"/>
      <c r="FA17" s="648"/>
      <c r="FB17" s="647"/>
      <c r="FC17" s="648"/>
      <c r="FD17" s="647"/>
      <c r="FE17" s="648"/>
      <c r="FF17" s="647"/>
      <c r="FG17" s="648"/>
      <c r="FH17" s="647"/>
      <c r="FI17" s="648"/>
      <c r="FJ17" s="647"/>
      <c r="FK17" s="648"/>
      <c r="FL17" s="647"/>
      <c r="FM17" s="648"/>
      <c r="FN17" s="647"/>
      <c r="FO17" s="648"/>
    </row>
    <row r="18" spans="1:171">
      <c r="A18" s="401"/>
      <c r="B18" s="401"/>
      <c r="C18" s="581"/>
      <c r="D18" s="645"/>
      <c r="E18" s="646"/>
      <c r="F18" s="645"/>
      <c r="G18" s="646"/>
      <c r="H18" s="645"/>
      <c r="I18" s="646"/>
      <c r="J18" s="645"/>
      <c r="K18" s="646"/>
      <c r="L18" s="645"/>
      <c r="M18" s="646"/>
      <c r="N18" s="645"/>
      <c r="O18" s="646"/>
      <c r="P18" s="645"/>
      <c r="Q18" s="646"/>
      <c r="R18" s="645"/>
      <c r="S18" s="646"/>
      <c r="T18" s="645"/>
      <c r="U18" s="646"/>
      <c r="V18" s="645"/>
      <c r="W18" s="646"/>
      <c r="X18" s="645"/>
      <c r="Y18" s="646"/>
      <c r="Z18" s="645"/>
      <c r="AA18" s="646"/>
      <c r="AB18" s="645"/>
      <c r="AC18" s="646"/>
      <c r="AD18" s="645"/>
      <c r="AE18" s="646"/>
      <c r="AF18" s="645"/>
      <c r="AG18" s="646"/>
      <c r="AH18" s="645"/>
      <c r="AI18" s="646"/>
      <c r="AJ18" s="645"/>
      <c r="AK18" s="646"/>
      <c r="AL18" s="645"/>
      <c r="AM18" s="646"/>
      <c r="AN18" s="645"/>
      <c r="AO18" s="646"/>
      <c r="AP18" s="645"/>
      <c r="AQ18" s="646"/>
      <c r="AR18" s="645"/>
      <c r="AS18" s="646"/>
      <c r="AT18" s="645"/>
      <c r="AU18" s="646"/>
      <c r="AV18" s="645"/>
      <c r="AW18" s="646"/>
      <c r="AX18" s="645"/>
      <c r="AY18" s="646"/>
      <c r="AZ18" s="645"/>
      <c r="BA18" s="646"/>
      <c r="BB18" s="645"/>
      <c r="BC18" s="646"/>
      <c r="BD18" s="645"/>
      <c r="BE18" s="646"/>
      <c r="BF18" s="645"/>
      <c r="BG18" s="646"/>
      <c r="BH18" s="645"/>
      <c r="BI18" s="646"/>
      <c r="BJ18" s="645"/>
      <c r="BK18" s="646"/>
      <c r="BL18" s="645"/>
      <c r="BM18" s="646"/>
      <c r="BN18" s="645"/>
      <c r="BO18" s="646"/>
      <c r="BP18" s="645"/>
      <c r="BQ18" s="646"/>
      <c r="BR18" s="645"/>
      <c r="BS18" s="646"/>
      <c r="BT18" s="645"/>
      <c r="BU18" s="646"/>
      <c r="BV18" s="645"/>
      <c r="BW18" s="646"/>
      <c r="BX18" s="645"/>
      <c r="BY18" s="646"/>
      <c r="BZ18" s="645"/>
      <c r="CA18" s="646"/>
      <c r="CB18" s="645"/>
      <c r="CC18" s="646"/>
      <c r="CD18" s="645"/>
      <c r="CE18" s="646"/>
      <c r="CF18" s="645"/>
      <c r="CG18" s="646"/>
      <c r="CH18" s="645"/>
      <c r="CI18" s="646"/>
      <c r="CJ18" s="645"/>
      <c r="CK18" s="646"/>
      <c r="CL18" s="645"/>
      <c r="CM18" s="646"/>
      <c r="CN18" s="645"/>
      <c r="CO18" s="646"/>
      <c r="CP18" s="645"/>
      <c r="CQ18" s="646"/>
      <c r="CR18" s="645"/>
      <c r="CS18" s="646"/>
      <c r="CT18" s="645"/>
      <c r="CU18" s="646"/>
      <c r="CV18" s="645"/>
      <c r="CW18" s="646"/>
      <c r="CX18" s="645"/>
      <c r="CY18" s="646"/>
      <c r="CZ18" s="645"/>
      <c r="DA18" s="646"/>
      <c r="DB18" s="645"/>
      <c r="DC18" s="646"/>
      <c r="DD18" s="645"/>
      <c r="DE18" s="646"/>
      <c r="DF18" s="645"/>
      <c r="DG18" s="646"/>
      <c r="DH18" s="645"/>
      <c r="DI18" s="646"/>
      <c r="DJ18" s="645"/>
      <c r="DK18" s="646"/>
      <c r="DL18" s="645"/>
      <c r="DM18" s="646"/>
      <c r="DN18" s="645"/>
      <c r="DO18" s="646"/>
      <c r="DP18" s="645"/>
      <c r="DQ18" s="646"/>
      <c r="DR18" s="645"/>
      <c r="DS18" s="646"/>
      <c r="DT18" s="645"/>
      <c r="DU18" s="646"/>
      <c r="DV18" s="645"/>
      <c r="DW18" s="646"/>
      <c r="DX18" s="645"/>
      <c r="DY18" s="646"/>
      <c r="DZ18" s="645"/>
      <c r="EA18" s="646"/>
      <c r="EB18" s="645"/>
      <c r="EC18" s="646"/>
      <c r="ED18" s="645"/>
      <c r="EE18" s="646"/>
      <c r="EF18" s="645"/>
      <c r="EG18" s="646"/>
      <c r="EH18" s="645"/>
      <c r="EI18" s="646"/>
      <c r="EJ18" s="645"/>
      <c r="EK18" s="646"/>
      <c r="EL18" s="645"/>
      <c r="EM18" s="646"/>
      <c r="EN18" s="645"/>
      <c r="EO18" s="646"/>
      <c r="EP18" s="645"/>
      <c r="EQ18" s="646"/>
      <c r="ER18" s="645"/>
      <c r="ES18" s="646"/>
      <c r="ET18" s="645"/>
      <c r="EU18" s="646"/>
      <c r="EV18" s="645"/>
      <c r="EW18" s="646"/>
      <c r="EX18" s="645"/>
      <c r="EY18" s="646"/>
      <c r="EZ18" s="645"/>
      <c r="FA18" s="646"/>
      <c r="FB18" s="645"/>
      <c r="FC18" s="646"/>
      <c r="FD18" s="645"/>
      <c r="FE18" s="646"/>
      <c r="FF18" s="645"/>
      <c r="FG18" s="646"/>
      <c r="FH18" s="645"/>
      <c r="FI18" s="646"/>
      <c r="FJ18" s="645"/>
      <c r="FK18" s="646"/>
      <c r="FL18" s="645"/>
      <c r="FM18" s="646"/>
      <c r="FN18" s="645"/>
      <c r="FO18" s="646"/>
    </row>
    <row r="19" spans="1:171" ht="18" customHeight="1">
      <c r="A19" s="422" t="s">
        <v>23</v>
      </c>
      <c r="B19" s="410"/>
      <c r="C19" s="572" t="s">
        <v>24</v>
      </c>
      <c r="D19" s="640"/>
      <c r="E19" s="641"/>
      <c r="F19" s="640"/>
      <c r="G19" s="641"/>
      <c r="H19" s="640"/>
      <c r="I19" s="641"/>
      <c r="J19" s="640"/>
      <c r="K19" s="641"/>
      <c r="L19" s="640"/>
      <c r="M19" s="641"/>
      <c r="N19" s="640"/>
      <c r="O19" s="641"/>
      <c r="P19" s="640"/>
      <c r="Q19" s="641"/>
      <c r="R19" s="640"/>
      <c r="S19" s="641"/>
      <c r="T19" s="640"/>
      <c r="U19" s="641"/>
      <c r="V19" s="640"/>
      <c r="W19" s="641"/>
      <c r="X19" s="640"/>
      <c r="Y19" s="641"/>
      <c r="Z19" s="640"/>
      <c r="AA19" s="641"/>
      <c r="AB19" s="640"/>
      <c r="AC19" s="641"/>
      <c r="AD19" s="640"/>
      <c r="AE19" s="641"/>
      <c r="AF19" s="640"/>
      <c r="AG19" s="641"/>
      <c r="AH19" s="640"/>
      <c r="AI19" s="641"/>
      <c r="AJ19" s="640"/>
      <c r="AK19" s="641"/>
      <c r="AL19" s="640"/>
      <c r="AM19" s="641"/>
      <c r="AN19" s="640"/>
      <c r="AO19" s="641"/>
      <c r="AP19" s="640"/>
      <c r="AQ19" s="641"/>
      <c r="AR19" s="640"/>
      <c r="AS19" s="641"/>
      <c r="AT19" s="640"/>
      <c r="AU19" s="641"/>
      <c r="AV19" s="640"/>
      <c r="AW19" s="641"/>
      <c r="AX19" s="640"/>
      <c r="AY19" s="641"/>
      <c r="AZ19" s="640"/>
      <c r="BA19" s="641"/>
      <c r="BB19" s="640"/>
      <c r="BC19" s="641"/>
      <c r="BD19" s="640"/>
      <c r="BE19" s="641"/>
      <c r="BF19" s="640"/>
      <c r="BG19" s="641"/>
      <c r="BH19" s="640"/>
      <c r="BI19" s="641"/>
      <c r="BJ19" s="640"/>
      <c r="BK19" s="641"/>
      <c r="BL19" s="640"/>
      <c r="BM19" s="641"/>
      <c r="BN19" s="640"/>
      <c r="BO19" s="641"/>
      <c r="BP19" s="640"/>
      <c r="BQ19" s="641"/>
      <c r="BR19" s="640"/>
      <c r="BS19" s="641"/>
      <c r="BT19" s="640"/>
      <c r="BU19" s="641"/>
      <c r="BV19" s="640"/>
      <c r="BW19" s="641"/>
      <c r="BX19" s="640"/>
      <c r="BY19" s="641"/>
      <c r="BZ19" s="640"/>
      <c r="CA19" s="641"/>
      <c r="CB19" s="640"/>
      <c r="CC19" s="641"/>
      <c r="CD19" s="640"/>
      <c r="CE19" s="641"/>
      <c r="CF19" s="640"/>
      <c r="CG19" s="641"/>
      <c r="CH19" s="640"/>
      <c r="CI19" s="641"/>
      <c r="CJ19" s="640"/>
      <c r="CK19" s="641"/>
      <c r="CL19" s="640"/>
      <c r="CM19" s="641"/>
      <c r="CN19" s="640"/>
      <c r="CO19" s="641"/>
      <c r="CP19" s="640"/>
      <c r="CQ19" s="641"/>
      <c r="CR19" s="640"/>
      <c r="CS19" s="641"/>
      <c r="CT19" s="640"/>
      <c r="CU19" s="641"/>
      <c r="CV19" s="640"/>
      <c r="CW19" s="641"/>
      <c r="CX19" s="640"/>
      <c r="CY19" s="641"/>
      <c r="CZ19" s="640"/>
      <c r="DA19" s="641"/>
      <c r="DB19" s="640"/>
      <c r="DC19" s="641"/>
      <c r="DD19" s="640"/>
      <c r="DE19" s="641"/>
      <c r="DF19" s="640"/>
      <c r="DG19" s="641"/>
      <c r="DH19" s="640"/>
      <c r="DI19" s="641"/>
      <c r="DJ19" s="640"/>
      <c r="DK19" s="641"/>
      <c r="DL19" s="640"/>
      <c r="DM19" s="641"/>
      <c r="DN19" s="640"/>
      <c r="DO19" s="641"/>
      <c r="DP19" s="640"/>
      <c r="DQ19" s="641"/>
      <c r="DR19" s="640"/>
      <c r="DS19" s="641"/>
      <c r="DT19" s="640"/>
      <c r="DU19" s="641"/>
      <c r="DV19" s="640"/>
      <c r="DW19" s="641"/>
      <c r="DX19" s="640"/>
      <c r="DY19" s="641"/>
      <c r="DZ19" s="640"/>
      <c r="EA19" s="641"/>
      <c r="EB19" s="640"/>
      <c r="EC19" s="641"/>
      <c r="ED19" s="640"/>
      <c r="EE19" s="641"/>
      <c r="EF19" s="640"/>
      <c r="EG19" s="641"/>
      <c r="EH19" s="640"/>
      <c r="EI19" s="641"/>
      <c r="EJ19" s="640"/>
      <c r="EK19" s="641"/>
      <c r="EL19" s="640"/>
      <c r="EM19" s="641"/>
      <c r="EN19" s="640"/>
      <c r="EO19" s="641"/>
      <c r="EP19" s="640"/>
      <c r="EQ19" s="641"/>
      <c r="ER19" s="640"/>
      <c r="ES19" s="641"/>
      <c r="ET19" s="640"/>
      <c r="EU19" s="641"/>
      <c r="EV19" s="640"/>
      <c r="EW19" s="641"/>
      <c r="EX19" s="640"/>
      <c r="EY19" s="641"/>
      <c r="EZ19" s="640"/>
      <c r="FA19" s="641"/>
      <c r="FB19" s="640"/>
      <c r="FC19" s="641"/>
      <c r="FD19" s="640"/>
      <c r="FE19" s="641"/>
      <c r="FF19" s="640"/>
      <c r="FG19" s="641"/>
      <c r="FH19" s="640"/>
      <c r="FI19" s="641"/>
      <c r="FJ19" s="640"/>
      <c r="FK19" s="641"/>
      <c r="FL19" s="640"/>
      <c r="FM19" s="641"/>
      <c r="FN19" s="640"/>
      <c r="FO19" s="641"/>
    </row>
    <row r="20" spans="1:171">
      <c r="A20" s="401"/>
      <c r="B20" s="401"/>
      <c r="C20" s="569"/>
      <c r="D20" s="645"/>
      <c r="E20" s="649"/>
      <c r="F20" s="645"/>
      <c r="G20" s="649"/>
      <c r="H20" s="645"/>
      <c r="I20" s="649"/>
      <c r="J20" s="645"/>
      <c r="K20" s="649"/>
      <c r="L20" s="645"/>
      <c r="M20" s="649"/>
      <c r="N20" s="645"/>
      <c r="O20" s="649"/>
      <c r="P20" s="645"/>
      <c r="Q20" s="649"/>
      <c r="R20" s="645"/>
      <c r="S20" s="649"/>
      <c r="T20" s="645"/>
      <c r="U20" s="649"/>
      <c r="V20" s="645"/>
      <c r="W20" s="649"/>
      <c r="X20" s="645"/>
      <c r="Y20" s="649"/>
      <c r="Z20" s="645"/>
      <c r="AA20" s="649"/>
      <c r="AB20" s="645"/>
      <c r="AC20" s="649"/>
      <c r="AD20" s="645"/>
      <c r="AE20" s="649"/>
      <c r="AF20" s="645"/>
      <c r="AG20" s="649"/>
      <c r="AH20" s="645"/>
      <c r="AI20" s="649"/>
      <c r="AJ20" s="645"/>
      <c r="AK20" s="649"/>
      <c r="AL20" s="645"/>
      <c r="AM20" s="649"/>
      <c r="AN20" s="645"/>
      <c r="AO20" s="649"/>
      <c r="AP20" s="645"/>
      <c r="AQ20" s="649"/>
      <c r="AR20" s="645"/>
      <c r="AS20" s="649"/>
      <c r="AT20" s="645"/>
      <c r="AU20" s="649"/>
      <c r="AV20" s="645"/>
      <c r="AW20" s="649"/>
      <c r="AX20" s="645"/>
      <c r="AY20" s="649"/>
      <c r="AZ20" s="645"/>
      <c r="BA20" s="649"/>
      <c r="BB20" s="645"/>
      <c r="BC20" s="649"/>
      <c r="BD20" s="645"/>
      <c r="BE20" s="649"/>
      <c r="BF20" s="645"/>
      <c r="BG20" s="649"/>
      <c r="BH20" s="645"/>
      <c r="BI20" s="649"/>
      <c r="BJ20" s="645"/>
      <c r="BK20" s="649"/>
      <c r="BL20" s="645"/>
      <c r="BM20" s="649"/>
      <c r="BN20" s="645"/>
      <c r="BO20" s="649"/>
      <c r="BP20" s="645"/>
      <c r="BQ20" s="649"/>
      <c r="BR20" s="645"/>
      <c r="BS20" s="649"/>
      <c r="BT20" s="645"/>
      <c r="BU20" s="649"/>
      <c r="BV20" s="645"/>
      <c r="BW20" s="649"/>
      <c r="BX20" s="645"/>
      <c r="BY20" s="649"/>
      <c r="BZ20" s="645"/>
      <c r="CA20" s="649"/>
      <c r="CB20" s="645"/>
      <c r="CC20" s="649"/>
      <c r="CD20" s="645"/>
      <c r="CE20" s="649"/>
      <c r="CF20" s="645"/>
      <c r="CG20" s="649"/>
      <c r="CH20" s="645"/>
      <c r="CI20" s="649"/>
      <c r="CJ20" s="645"/>
      <c r="CK20" s="649"/>
      <c r="CL20" s="645"/>
      <c r="CM20" s="649"/>
      <c r="CN20" s="645"/>
      <c r="CO20" s="649"/>
      <c r="CP20" s="645"/>
      <c r="CQ20" s="649"/>
      <c r="CR20" s="645"/>
      <c r="CS20" s="649"/>
      <c r="CT20" s="645"/>
      <c r="CU20" s="649"/>
      <c r="CV20" s="645"/>
      <c r="CW20" s="649"/>
      <c r="CX20" s="645"/>
      <c r="CY20" s="649"/>
      <c r="CZ20" s="645"/>
      <c r="DA20" s="649"/>
      <c r="DB20" s="645"/>
      <c r="DC20" s="649"/>
      <c r="DD20" s="645"/>
      <c r="DE20" s="649"/>
      <c r="DF20" s="645"/>
      <c r="DG20" s="649"/>
      <c r="DH20" s="645"/>
      <c r="DI20" s="649"/>
      <c r="DJ20" s="645"/>
      <c r="DK20" s="649"/>
      <c r="DL20" s="645"/>
      <c r="DM20" s="649"/>
      <c r="DN20" s="645"/>
      <c r="DO20" s="649"/>
      <c r="DP20" s="645"/>
      <c r="DQ20" s="649"/>
      <c r="DR20" s="645"/>
      <c r="DS20" s="649"/>
      <c r="DT20" s="645"/>
      <c r="DU20" s="649"/>
      <c r="DV20" s="645"/>
      <c r="DW20" s="649"/>
      <c r="DX20" s="645"/>
      <c r="DY20" s="649"/>
      <c r="DZ20" s="645"/>
      <c r="EA20" s="649"/>
      <c r="EB20" s="645"/>
      <c r="EC20" s="649"/>
      <c r="ED20" s="645"/>
      <c r="EE20" s="649"/>
      <c r="EF20" s="645"/>
      <c r="EG20" s="649"/>
      <c r="EH20" s="645"/>
      <c r="EI20" s="649"/>
      <c r="EJ20" s="645"/>
      <c r="EK20" s="649"/>
      <c r="EL20" s="645"/>
      <c r="EM20" s="649"/>
      <c r="EN20" s="645"/>
      <c r="EO20" s="649"/>
      <c r="EP20" s="645"/>
      <c r="EQ20" s="649"/>
      <c r="ER20" s="645"/>
      <c r="ES20" s="649"/>
      <c r="ET20" s="645"/>
      <c r="EU20" s="649"/>
      <c r="EV20" s="645"/>
      <c r="EW20" s="649"/>
      <c r="EX20" s="645"/>
      <c r="EY20" s="649"/>
      <c r="EZ20" s="645"/>
      <c r="FA20" s="649"/>
      <c r="FB20" s="645"/>
      <c r="FC20" s="649"/>
      <c r="FD20" s="645"/>
      <c r="FE20" s="649"/>
      <c r="FF20" s="645"/>
      <c r="FG20" s="649"/>
      <c r="FH20" s="645"/>
      <c r="FI20" s="649"/>
      <c r="FJ20" s="645"/>
      <c r="FK20" s="649"/>
      <c r="FL20" s="645"/>
      <c r="FM20" s="649"/>
      <c r="FN20" s="645"/>
      <c r="FO20" s="649"/>
    </row>
    <row r="21" spans="1:171" ht="14.1" customHeight="1">
      <c r="A21" s="401" t="s">
        <v>25</v>
      </c>
      <c r="B21" s="401"/>
      <c r="C21" s="569"/>
      <c r="D21" s="645"/>
      <c r="E21" s="649"/>
      <c r="F21" s="645"/>
      <c r="G21" s="649"/>
      <c r="H21" s="645"/>
      <c r="I21" s="649"/>
      <c r="J21" s="645"/>
      <c r="K21" s="649"/>
      <c r="L21" s="645"/>
      <c r="M21" s="649"/>
      <c r="N21" s="645"/>
      <c r="O21" s="649"/>
      <c r="P21" s="645"/>
      <c r="Q21" s="649"/>
      <c r="R21" s="645"/>
      <c r="S21" s="649"/>
      <c r="T21" s="645"/>
      <c r="U21" s="649"/>
      <c r="V21" s="645"/>
      <c r="W21" s="649"/>
      <c r="X21" s="645"/>
      <c r="Y21" s="649"/>
      <c r="Z21" s="645"/>
      <c r="AA21" s="649"/>
      <c r="AB21" s="645"/>
      <c r="AC21" s="649"/>
      <c r="AD21" s="645"/>
      <c r="AE21" s="649"/>
      <c r="AF21" s="645"/>
      <c r="AG21" s="649"/>
      <c r="AH21" s="645"/>
      <c r="AI21" s="649"/>
      <c r="AJ21" s="645"/>
      <c r="AK21" s="649"/>
      <c r="AL21" s="645"/>
      <c r="AM21" s="649"/>
      <c r="AN21" s="645"/>
      <c r="AO21" s="649"/>
      <c r="AP21" s="645"/>
      <c r="AQ21" s="649"/>
      <c r="AR21" s="645"/>
      <c r="AS21" s="649"/>
      <c r="AT21" s="645"/>
      <c r="AU21" s="649"/>
      <c r="AV21" s="645"/>
      <c r="AW21" s="649"/>
      <c r="AX21" s="645"/>
      <c r="AY21" s="649"/>
      <c r="AZ21" s="645"/>
      <c r="BA21" s="649"/>
      <c r="BB21" s="645"/>
      <c r="BC21" s="649"/>
      <c r="BD21" s="645"/>
      <c r="BE21" s="649"/>
      <c r="BF21" s="645"/>
      <c r="BG21" s="649"/>
      <c r="BH21" s="645"/>
      <c r="BI21" s="649"/>
      <c r="BJ21" s="645"/>
      <c r="BK21" s="649"/>
      <c r="BL21" s="645"/>
      <c r="BM21" s="649"/>
      <c r="BN21" s="645"/>
      <c r="BO21" s="649"/>
      <c r="BP21" s="645"/>
      <c r="BQ21" s="649"/>
      <c r="BR21" s="645"/>
      <c r="BS21" s="649"/>
      <c r="BT21" s="645"/>
      <c r="BU21" s="649"/>
      <c r="BV21" s="645"/>
      <c r="BW21" s="649"/>
      <c r="BX21" s="645"/>
      <c r="BY21" s="649"/>
      <c r="BZ21" s="645"/>
      <c r="CA21" s="649"/>
      <c r="CB21" s="645"/>
      <c r="CC21" s="649"/>
      <c r="CD21" s="645"/>
      <c r="CE21" s="649"/>
      <c r="CF21" s="645"/>
      <c r="CG21" s="649"/>
      <c r="CH21" s="645"/>
      <c r="CI21" s="649"/>
      <c r="CJ21" s="645"/>
      <c r="CK21" s="649"/>
      <c r="CL21" s="645"/>
      <c r="CM21" s="649"/>
      <c r="CN21" s="645"/>
      <c r="CO21" s="649"/>
      <c r="CP21" s="645"/>
      <c r="CQ21" s="649"/>
      <c r="CR21" s="645"/>
      <c r="CS21" s="649"/>
      <c r="CT21" s="645"/>
      <c r="CU21" s="649"/>
      <c r="CV21" s="645"/>
      <c r="CW21" s="649"/>
      <c r="CX21" s="645"/>
      <c r="CY21" s="649"/>
      <c r="CZ21" s="645"/>
      <c r="DA21" s="649"/>
      <c r="DB21" s="645"/>
      <c r="DC21" s="649"/>
      <c r="DD21" s="645"/>
      <c r="DE21" s="649"/>
      <c r="DF21" s="645"/>
      <c r="DG21" s="649"/>
      <c r="DH21" s="645"/>
      <c r="DI21" s="649"/>
      <c r="DJ21" s="645"/>
      <c r="DK21" s="649"/>
      <c r="DL21" s="645"/>
      <c r="DM21" s="649"/>
      <c r="DN21" s="645"/>
      <c r="DO21" s="649"/>
      <c r="DP21" s="645"/>
      <c r="DQ21" s="649"/>
      <c r="DR21" s="645"/>
      <c r="DS21" s="649"/>
      <c r="DT21" s="645"/>
      <c r="DU21" s="649"/>
      <c r="DV21" s="645"/>
      <c r="DW21" s="649"/>
      <c r="DX21" s="645"/>
      <c r="DY21" s="649"/>
      <c r="DZ21" s="645"/>
      <c r="EA21" s="649"/>
      <c r="EB21" s="645"/>
      <c r="EC21" s="649"/>
      <c r="ED21" s="645"/>
      <c r="EE21" s="649"/>
      <c r="EF21" s="645"/>
      <c r="EG21" s="649"/>
      <c r="EH21" s="645"/>
      <c r="EI21" s="649"/>
      <c r="EJ21" s="645"/>
      <c r="EK21" s="649"/>
      <c r="EL21" s="645"/>
      <c r="EM21" s="649"/>
      <c r="EN21" s="645"/>
      <c r="EO21" s="649"/>
      <c r="EP21" s="645"/>
      <c r="EQ21" s="649"/>
      <c r="ER21" s="645"/>
      <c r="ES21" s="649"/>
      <c r="ET21" s="645"/>
      <c r="EU21" s="649"/>
      <c r="EV21" s="645"/>
      <c r="EW21" s="649"/>
      <c r="EX21" s="645"/>
      <c r="EY21" s="649"/>
      <c r="EZ21" s="645"/>
      <c r="FA21" s="649"/>
      <c r="FB21" s="645"/>
      <c r="FC21" s="649"/>
      <c r="FD21" s="645"/>
      <c r="FE21" s="649"/>
      <c r="FF21" s="645"/>
      <c r="FG21" s="649"/>
      <c r="FH21" s="645"/>
      <c r="FI21" s="649"/>
      <c r="FJ21" s="645"/>
      <c r="FK21" s="649"/>
      <c r="FL21" s="645"/>
      <c r="FM21" s="649"/>
      <c r="FN21" s="645"/>
      <c r="FO21" s="649"/>
    </row>
    <row r="22" spans="1:171" ht="18" customHeight="1">
      <c r="A22" s="571"/>
      <c r="B22" s="432" t="s">
        <v>26</v>
      </c>
      <c r="C22" s="572" t="s">
        <v>27</v>
      </c>
      <c r="D22" s="645"/>
      <c r="E22" s="649"/>
      <c r="F22" s="645"/>
      <c r="G22" s="649"/>
      <c r="H22" s="645"/>
      <c r="I22" s="649"/>
      <c r="J22" s="645"/>
      <c r="K22" s="649"/>
      <c r="L22" s="645"/>
      <c r="M22" s="649"/>
      <c r="N22" s="645"/>
      <c r="O22" s="649"/>
      <c r="P22" s="645"/>
      <c r="Q22" s="649"/>
      <c r="R22" s="645"/>
      <c r="S22" s="649"/>
      <c r="T22" s="645"/>
      <c r="U22" s="649"/>
      <c r="V22" s="645"/>
      <c r="W22" s="649"/>
      <c r="X22" s="645"/>
      <c r="Y22" s="649"/>
      <c r="Z22" s="645"/>
      <c r="AA22" s="649"/>
      <c r="AB22" s="645"/>
      <c r="AC22" s="649"/>
      <c r="AD22" s="645"/>
      <c r="AE22" s="649"/>
      <c r="AF22" s="645"/>
      <c r="AG22" s="649"/>
      <c r="AH22" s="645"/>
      <c r="AI22" s="649"/>
      <c r="AJ22" s="645"/>
      <c r="AK22" s="649"/>
      <c r="AL22" s="645"/>
      <c r="AM22" s="649"/>
      <c r="AN22" s="645"/>
      <c r="AO22" s="649"/>
      <c r="AP22" s="645"/>
      <c r="AQ22" s="649"/>
      <c r="AR22" s="645"/>
      <c r="AS22" s="649"/>
      <c r="AT22" s="645"/>
      <c r="AU22" s="649"/>
      <c r="AV22" s="645"/>
      <c r="AW22" s="649"/>
      <c r="AX22" s="645"/>
      <c r="AY22" s="649"/>
      <c r="AZ22" s="645"/>
      <c r="BA22" s="649"/>
      <c r="BB22" s="645"/>
      <c r="BC22" s="649"/>
      <c r="BD22" s="645"/>
      <c r="BE22" s="649"/>
      <c r="BF22" s="645"/>
      <c r="BG22" s="649"/>
      <c r="BH22" s="645"/>
      <c r="BI22" s="649"/>
      <c r="BJ22" s="645"/>
      <c r="BK22" s="649"/>
      <c r="BL22" s="645"/>
      <c r="BM22" s="649"/>
      <c r="BN22" s="645"/>
      <c r="BO22" s="649"/>
      <c r="BP22" s="645"/>
      <c r="BQ22" s="649"/>
      <c r="BR22" s="645"/>
      <c r="BS22" s="649"/>
      <c r="BT22" s="645"/>
      <c r="BU22" s="649"/>
      <c r="BV22" s="645"/>
      <c r="BW22" s="649"/>
      <c r="BX22" s="645"/>
      <c r="BY22" s="649"/>
      <c r="BZ22" s="645"/>
      <c r="CA22" s="649"/>
      <c r="CB22" s="645"/>
      <c r="CC22" s="649"/>
      <c r="CD22" s="645"/>
      <c r="CE22" s="649"/>
      <c r="CF22" s="645"/>
      <c r="CG22" s="649"/>
      <c r="CH22" s="645"/>
      <c r="CI22" s="649"/>
      <c r="CJ22" s="645"/>
      <c r="CK22" s="649"/>
      <c r="CL22" s="645"/>
      <c r="CM22" s="649"/>
      <c r="CN22" s="645"/>
      <c r="CO22" s="649"/>
      <c r="CP22" s="645"/>
      <c r="CQ22" s="649"/>
      <c r="CR22" s="645"/>
      <c r="CS22" s="649"/>
      <c r="CT22" s="645"/>
      <c r="CU22" s="649"/>
      <c r="CV22" s="645"/>
      <c r="CW22" s="649"/>
      <c r="CX22" s="645"/>
      <c r="CY22" s="649"/>
      <c r="CZ22" s="645"/>
      <c r="DA22" s="649"/>
      <c r="DB22" s="645"/>
      <c r="DC22" s="649"/>
      <c r="DD22" s="645"/>
      <c r="DE22" s="649"/>
      <c r="DF22" s="645"/>
      <c r="DG22" s="649"/>
      <c r="DH22" s="645"/>
      <c r="DI22" s="649"/>
      <c r="DJ22" s="645"/>
      <c r="DK22" s="649"/>
      <c r="DL22" s="645"/>
      <c r="DM22" s="649"/>
      <c r="DN22" s="645"/>
      <c r="DO22" s="649"/>
      <c r="DP22" s="645"/>
      <c r="DQ22" s="649"/>
      <c r="DR22" s="645"/>
      <c r="DS22" s="649"/>
      <c r="DT22" s="645"/>
      <c r="DU22" s="649"/>
      <c r="DV22" s="645"/>
      <c r="DW22" s="649"/>
      <c r="DX22" s="645"/>
      <c r="DY22" s="649"/>
      <c r="DZ22" s="645"/>
      <c r="EA22" s="649"/>
      <c r="EB22" s="645"/>
      <c r="EC22" s="649"/>
      <c r="ED22" s="645"/>
      <c r="EE22" s="649"/>
      <c r="EF22" s="645"/>
      <c r="EG22" s="649"/>
      <c r="EH22" s="645"/>
      <c r="EI22" s="649"/>
      <c r="EJ22" s="645"/>
      <c r="EK22" s="649"/>
      <c r="EL22" s="645"/>
      <c r="EM22" s="649"/>
      <c r="EN22" s="645"/>
      <c r="EO22" s="649"/>
      <c r="EP22" s="645"/>
      <c r="EQ22" s="649"/>
      <c r="ER22" s="645"/>
      <c r="ES22" s="649"/>
      <c r="ET22" s="645"/>
      <c r="EU22" s="649"/>
      <c r="EV22" s="645"/>
      <c r="EW22" s="649"/>
      <c r="EX22" s="645"/>
      <c r="EY22" s="649"/>
      <c r="EZ22" s="645"/>
      <c r="FA22" s="649"/>
      <c r="FB22" s="645"/>
      <c r="FC22" s="649"/>
      <c r="FD22" s="645"/>
      <c r="FE22" s="649"/>
      <c r="FF22" s="645"/>
      <c r="FG22" s="649"/>
      <c r="FH22" s="645"/>
      <c r="FI22" s="649"/>
      <c r="FJ22" s="645"/>
      <c r="FK22" s="649"/>
      <c r="FL22" s="645"/>
      <c r="FM22" s="649"/>
      <c r="FN22" s="645"/>
      <c r="FO22" s="649"/>
    </row>
    <row r="23" spans="1:171" ht="18" customHeight="1">
      <c r="A23" s="412"/>
      <c r="B23" s="584" t="s">
        <v>28</v>
      </c>
      <c r="C23" s="575" t="s">
        <v>29</v>
      </c>
      <c r="D23" s="647"/>
      <c r="E23" s="650"/>
      <c r="F23" s="647"/>
      <c r="G23" s="650"/>
      <c r="H23" s="647"/>
      <c r="I23" s="650"/>
      <c r="J23" s="647"/>
      <c r="K23" s="650"/>
      <c r="L23" s="647"/>
      <c r="M23" s="650"/>
      <c r="N23" s="647"/>
      <c r="O23" s="650"/>
      <c r="P23" s="647"/>
      <c r="Q23" s="650"/>
      <c r="R23" s="647"/>
      <c r="S23" s="650"/>
      <c r="T23" s="647"/>
      <c r="U23" s="650"/>
      <c r="V23" s="647"/>
      <c r="W23" s="650"/>
      <c r="X23" s="647"/>
      <c r="Y23" s="650"/>
      <c r="Z23" s="647"/>
      <c r="AA23" s="650"/>
      <c r="AB23" s="647"/>
      <c r="AC23" s="650"/>
      <c r="AD23" s="647"/>
      <c r="AE23" s="650"/>
      <c r="AF23" s="647"/>
      <c r="AG23" s="650"/>
      <c r="AH23" s="647"/>
      <c r="AI23" s="650"/>
      <c r="AJ23" s="647"/>
      <c r="AK23" s="650"/>
      <c r="AL23" s="647"/>
      <c r="AM23" s="650"/>
      <c r="AN23" s="647"/>
      <c r="AO23" s="650"/>
      <c r="AP23" s="647"/>
      <c r="AQ23" s="650"/>
      <c r="AR23" s="647"/>
      <c r="AS23" s="650"/>
      <c r="AT23" s="647"/>
      <c r="AU23" s="650"/>
      <c r="AV23" s="647"/>
      <c r="AW23" s="650"/>
      <c r="AX23" s="647"/>
      <c r="AY23" s="650"/>
      <c r="AZ23" s="647"/>
      <c r="BA23" s="650"/>
      <c r="BB23" s="647"/>
      <c r="BC23" s="650"/>
      <c r="BD23" s="647"/>
      <c r="BE23" s="650"/>
      <c r="BF23" s="647"/>
      <c r="BG23" s="650"/>
      <c r="BH23" s="647"/>
      <c r="BI23" s="650"/>
      <c r="BJ23" s="647"/>
      <c r="BK23" s="650"/>
      <c r="BL23" s="647"/>
      <c r="BM23" s="650"/>
      <c r="BN23" s="647"/>
      <c r="BO23" s="650"/>
      <c r="BP23" s="647"/>
      <c r="BQ23" s="650"/>
      <c r="BR23" s="647"/>
      <c r="BS23" s="650"/>
      <c r="BT23" s="647"/>
      <c r="BU23" s="650"/>
      <c r="BV23" s="647"/>
      <c r="BW23" s="650"/>
      <c r="BX23" s="647"/>
      <c r="BY23" s="650"/>
      <c r="BZ23" s="647"/>
      <c r="CA23" s="650"/>
      <c r="CB23" s="647"/>
      <c r="CC23" s="650"/>
      <c r="CD23" s="647"/>
      <c r="CE23" s="650"/>
      <c r="CF23" s="647"/>
      <c r="CG23" s="650"/>
      <c r="CH23" s="647"/>
      <c r="CI23" s="650"/>
      <c r="CJ23" s="647"/>
      <c r="CK23" s="650"/>
      <c r="CL23" s="647"/>
      <c r="CM23" s="650"/>
      <c r="CN23" s="647"/>
      <c r="CO23" s="650"/>
      <c r="CP23" s="647"/>
      <c r="CQ23" s="650"/>
      <c r="CR23" s="647"/>
      <c r="CS23" s="650"/>
      <c r="CT23" s="647"/>
      <c r="CU23" s="650"/>
      <c r="CV23" s="647"/>
      <c r="CW23" s="650"/>
      <c r="CX23" s="647"/>
      <c r="CY23" s="650"/>
      <c r="CZ23" s="647"/>
      <c r="DA23" s="650"/>
      <c r="DB23" s="647"/>
      <c r="DC23" s="650"/>
      <c r="DD23" s="647"/>
      <c r="DE23" s="650"/>
      <c r="DF23" s="647"/>
      <c r="DG23" s="650"/>
      <c r="DH23" s="647"/>
      <c r="DI23" s="650"/>
      <c r="DJ23" s="647"/>
      <c r="DK23" s="650"/>
      <c r="DL23" s="647"/>
      <c r="DM23" s="650"/>
      <c r="DN23" s="647"/>
      <c r="DO23" s="650"/>
      <c r="DP23" s="647"/>
      <c r="DQ23" s="650"/>
      <c r="DR23" s="647"/>
      <c r="DS23" s="650"/>
      <c r="DT23" s="647"/>
      <c r="DU23" s="650"/>
      <c r="DV23" s="647"/>
      <c r="DW23" s="650"/>
      <c r="DX23" s="647"/>
      <c r="DY23" s="650"/>
      <c r="DZ23" s="647"/>
      <c r="EA23" s="650"/>
      <c r="EB23" s="647"/>
      <c r="EC23" s="650"/>
      <c r="ED23" s="647"/>
      <c r="EE23" s="650"/>
      <c r="EF23" s="647"/>
      <c r="EG23" s="650"/>
      <c r="EH23" s="647"/>
      <c r="EI23" s="650"/>
      <c r="EJ23" s="647"/>
      <c r="EK23" s="650"/>
      <c r="EL23" s="647"/>
      <c r="EM23" s="650"/>
      <c r="EN23" s="647"/>
      <c r="EO23" s="650"/>
      <c r="EP23" s="647"/>
      <c r="EQ23" s="650"/>
      <c r="ER23" s="647"/>
      <c r="ES23" s="650"/>
      <c r="ET23" s="647"/>
      <c r="EU23" s="650"/>
      <c r="EV23" s="647"/>
      <c r="EW23" s="650"/>
      <c r="EX23" s="647"/>
      <c r="EY23" s="650"/>
      <c r="EZ23" s="647"/>
      <c r="FA23" s="650"/>
      <c r="FB23" s="647"/>
      <c r="FC23" s="650"/>
      <c r="FD23" s="647"/>
      <c r="FE23" s="650"/>
      <c r="FF23" s="647"/>
      <c r="FG23" s="650"/>
      <c r="FH23" s="647"/>
      <c r="FI23" s="650"/>
      <c r="FJ23" s="647"/>
      <c r="FK23" s="650"/>
      <c r="FL23" s="647"/>
      <c r="FM23" s="650"/>
      <c r="FN23" s="647"/>
      <c r="FO23" s="650"/>
    </row>
    <row r="24" spans="1:171" ht="18" customHeight="1">
      <c r="A24" s="412"/>
      <c r="B24" s="694" t="s">
        <v>30</v>
      </c>
      <c r="C24" s="575" t="s">
        <v>31</v>
      </c>
      <c r="D24" s="647"/>
      <c r="E24" s="650"/>
      <c r="F24" s="647"/>
      <c r="G24" s="650"/>
      <c r="H24" s="647"/>
      <c r="I24" s="650"/>
      <c r="J24" s="647"/>
      <c r="K24" s="650"/>
      <c r="L24" s="647"/>
      <c r="M24" s="650"/>
      <c r="N24" s="647"/>
      <c r="O24" s="650"/>
      <c r="P24" s="647"/>
      <c r="Q24" s="650"/>
      <c r="R24" s="647"/>
      <c r="S24" s="650"/>
      <c r="T24" s="647"/>
      <c r="U24" s="650"/>
      <c r="V24" s="647"/>
      <c r="W24" s="650"/>
      <c r="X24" s="647"/>
      <c r="Y24" s="650"/>
      <c r="Z24" s="647"/>
      <c r="AA24" s="650"/>
      <c r="AB24" s="647"/>
      <c r="AC24" s="650"/>
      <c r="AD24" s="647"/>
      <c r="AE24" s="650"/>
      <c r="AF24" s="647"/>
      <c r="AG24" s="650"/>
      <c r="AH24" s="647"/>
      <c r="AI24" s="650"/>
      <c r="AJ24" s="647"/>
      <c r="AK24" s="650"/>
      <c r="AL24" s="647"/>
      <c r="AM24" s="650"/>
      <c r="AN24" s="647"/>
      <c r="AO24" s="650"/>
      <c r="AP24" s="647"/>
      <c r="AQ24" s="650"/>
      <c r="AR24" s="647"/>
      <c r="AS24" s="650"/>
      <c r="AT24" s="647"/>
      <c r="AU24" s="650"/>
      <c r="AV24" s="647"/>
      <c r="AW24" s="650"/>
      <c r="AX24" s="647"/>
      <c r="AY24" s="650"/>
      <c r="AZ24" s="647"/>
      <c r="BA24" s="650"/>
      <c r="BB24" s="647"/>
      <c r="BC24" s="650"/>
      <c r="BD24" s="647"/>
      <c r="BE24" s="650"/>
      <c r="BF24" s="647"/>
      <c r="BG24" s="650"/>
      <c r="BH24" s="647"/>
      <c r="BI24" s="650"/>
      <c r="BJ24" s="647"/>
      <c r="BK24" s="650"/>
      <c r="BL24" s="647"/>
      <c r="BM24" s="650"/>
      <c r="BN24" s="647"/>
      <c r="BO24" s="650"/>
      <c r="BP24" s="647"/>
      <c r="BQ24" s="650"/>
      <c r="BR24" s="647"/>
      <c r="BS24" s="650"/>
      <c r="BT24" s="647"/>
      <c r="BU24" s="650"/>
      <c r="BV24" s="647"/>
      <c r="BW24" s="650"/>
      <c r="BX24" s="647"/>
      <c r="BY24" s="650"/>
      <c r="BZ24" s="647"/>
      <c r="CA24" s="650"/>
      <c r="CB24" s="647"/>
      <c r="CC24" s="650"/>
      <c r="CD24" s="647"/>
      <c r="CE24" s="650"/>
      <c r="CF24" s="647"/>
      <c r="CG24" s="650"/>
      <c r="CH24" s="647"/>
      <c r="CI24" s="650"/>
      <c r="CJ24" s="647"/>
      <c r="CK24" s="650"/>
      <c r="CL24" s="647"/>
      <c r="CM24" s="650"/>
      <c r="CN24" s="647"/>
      <c r="CO24" s="650"/>
      <c r="CP24" s="647"/>
      <c r="CQ24" s="650"/>
      <c r="CR24" s="647"/>
      <c r="CS24" s="650"/>
      <c r="CT24" s="647"/>
      <c r="CU24" s="650"/>
      <c r="CV24" s="647"/>
      <c r="CW24" s="650"/>
      <c r="CX24" s="647"/>
      <c r="CY24" s="650"/>
      <c r="CZ24" s="647"/>
      <c r="DA24" s="650"/>
      <c r="DB24" s="647"/>
      <c r="DC24" s="650"/>
      <c r="DD24" s="647"/>
      <c r="DE24" s="650"/>
      <c r="DF24" s="647"/>
      <c r="DG24" s="650"/>
      <c r="DH24" s="647"/>
      <c r="DI24" s="650"/>
      <c r="DJ24" s="647"/>
      <c r="DK24" s="650"/>
      <c r="DL24" s="647"/>
      <c r="DM24" s="650"/>
      <c r="DN24" s="647"/>
      <c r="DO24" s="650"/>
      <c r="DP24" s="647"/>
      <c r="DQ24" s="650"/>
      <c r="DR24" s="647"/>
      <c r="DS24" s="650"/>
      <c r="DT24" s="647"/>
      <c r="DU24" s="650"/>
      <c r="DV24" s="647"/>
      <c r="DW24" s="650"/>
      <c r="DX24" s="647"/>
      <c r="DY24" s="650"/>
      <c r="DZ24" s="647"/>
      <c r="EA24" s="650"/>
      <c r="EB24" s="647"/>
      <c r="EC24" s="650"/>
      <c r="ED24" s="647"/>
      <c r="EE24" s="650"/>
      <c r="EF24" s="647"/>
      <c r="EG24" s="650"/>
      <c r="EH24" s="647"/>
      <c r="EI24" s="650"/>
      <c r="EJ24" s="647"/>
      <c r="EK24" s="650"/>
      <c r="EL24" s="647"/>
      <c r="EM24" s="650"/>
      <c r="EN24" s="647"/>
      <c r="EO24" s="650"/>
      <c r="EP24" s="647"/>
      <c r="EQ24" s="650"/>
      <c r="ER24" s="647"/>
      <c r="ES24" s="650"/>
      <c r="ET24" s="647"/>
      <c r="EU24" s="650"/>
      <c r="EV24" s="647"/>
      <c r="EW24" s="650"/>
      <c r="EX24" s="647"/>
      <c r="EY24" s="650"/>
      <c r="EZ24" s="647"/>
      <c r="FA24" s="650"/>
      <c r="FB24" s="647"/>
      <c r="FC24" s="650"/>
      <c r="FD24" s="647"/>
      <c r="FE24" s="650"/>
      <c r="FF24" s="647"/>
      <c r="FG24" s="650"/>
      <c r="FH24" s="647"/>
      <c r="FI24" s="650"/>
      <c r="FJ24" s="647"/>
      <c r="FK24" s="650"/>
      <c r="FL24" s="647"/>
      <c r="FM24" s="650"/>
      <c r="FN24" s="647"/>
      <c r="FO24" s="650"/>
    </row>
    <row r="25" spans="1:171" ht="18" customHeight="1">
      <c r="A25" s="412"/>
      <c r="B25" s="694" t="s">
        <v>32</v>
      </c>
      <c r="C25" s="575" t="s">
        <v>33</v>
      </c>
      <c r="D25" s="647"/>
      <c r="E25" s="650"/>
      <c r="F25" s="647"/>
      <c r="G25" s="650"/>
      <c r="H25" s="647"/>
      <c r="I25" s="650"/>
      <c r="J25" s="647"/>
      <c r="K25" s="650"/>
      <c r="L25" s="647"/>
      <c r="M25" s="650"/>
      <c r="N25" s="647"/>
      <c r="O25" s="650"/>
      <c r="P25" s="647"/>
      <c r="Q25" s="650"/>
      <c r="R25" s="647"/>
      <c r="S25" s="650"/>
      <c r="T25" s="647"/>
      <c r="U25" s="650"/>
      <c r="V25" s="647"/>
      <c r="W25" s="650"/>
      <c r="X25" s="647"/>
      <c r="Y25" s="650"/>
      <c r="Z25" s="647"/>
      <c r="AA25" s="650"/>
      <c r="AB25" s="647"/>
      <c r="AC25" s="650"/>
      <c r="AD25" s="647"/>
      <c r="AE25" s="650"/>
      <c r="AF25" s="647"/>
      <c r="AG25" s="650"/>
      <c r="AH25" s="647"/>
      <c r="AI25" s="650"/>
      <c r="AJ25" s="647"/>
      <c r="AK25" s="650"/>
      <c r="AL25" s="647"/>
      <c r="AM25" s="650"/>
      <c r="AN25" s="647"/>
      <c r="AO25" s="650"/>
      <c r="AP25" s="647"/>
      <c r="AQ25" s="650"/>
      <c r="AR25" s="647"/>
      <c r="AS25" s="650"/>
      <c r="AT25" s="647"/>
      <c r="AU25" s="650"/>
      <c r="AV25" s="647"/>
      <c r="AW25" s="650"/>
      <c r="AX25" s="647"/>
      <c r="AY25" s="650"/>
      <c r="AZ25" s="647"/>
      <c r="BA25" s="650"/>
      <c r="BB25" s="647"/>
      <c r="BC25" s="650"/>
      <c r="BD25" s="647"/>
      <c r="BE25" s="650"/>
      <c r="BF25" s="647"/>
      <c r="BG25" s="650"/>
      <c r="BH25" s="647"/>
      <c r="BI25" s="650"/>
      <c r="BJ25" s="647"/>
      <c r="BK25" s="650"/>
      <c r="BL25" s="647"/>
      <c r="BM25" s="650"/>
      <c r="BN25" s="647"/>
      <c r="BO25" s="650"/>
      <c r="BP25" s="647"/>
      <c r="BQ25" s="650"/>
      <c r="BR25" s="647"/>
      <c r="BS25" s="650"/>
      <c r="BT25" s="647"/>
      <c r="BU25" s="650"/>
      <c r="BV25" s="647"/>
      <c r="BW25" s="650"/>
      <c r="BX25" s="647"/>
      <c r="BY25" s="650"/>
      <c r="BZ25" s="647"/>
      <c r="CA25" s="650"/>
      <c r="CB25" s="647"/>
      <c r="CC25" s="650"/>
      <c r="CD25" s="647"/>
      <c r="CE25" s="650"/>
      <c r="CF25" s="647"/>
      <c r="CG25" s="650"/>
      <c r="CH25" s="647"/>
      <c r="CI25" s="650"/>
      <c r="CJ25" s="647"/>
      <c r="CK25" s="650"/>
      <c r="CL25" s="647"/>
      <c r="CM25" s="650"/>
      <c r="CN25" s="647"/>
      <c r="CO25" s="650"/>
      <c r="CP25" s="647"/>
      <c r="CQ25" s="650"/>
      <c r="CR25" s="647"/>
      <c r="CS25" s="650"/>
      <c r="CT25" s="647"/>
      <c r="CU25" s="650"/>
      <c r="CV25" s="647"/>
      <c r="CW25" s="650"/>
      <c r="CX25" s="647"/>
      <c r="CY25" s="650"/>
      <c r="CZ25" s="647"/>
      <c r="DA25" s="650"/>
      <c r="DB25" s="647"/>
      <c r="DC25" s="650"/>
      <c r="DD25" s="647"/>
      <c r="DE25" s="650"/>
      <c r="DF25" s="647"/>
      <c r="DG25" s="650"/>
      <c r="DH25" s="647"/>
      <c r="DI25" s="650"/>
      <c r="DJ25" s="647"/>
      <c r="DK25" s="650"/>
      <c r="DL25" s="647"/>
      <c r="DM25" s="650"/>
      <c r="DN25" s="647"/>
      <c r="DO25" s="650"/>
      <c r="DP25" s="647"/>
      <c r="DQ25" s="650"/>
      <c r="DR25" s="647"/>
      <c r="DS25" s="650"/>
      <c r="DT25" s="647"/>
      <c r="DU25" s="650"/>
      <c r="DV25" s="647"/>
      <c r="DW25" s="650"/>
      <c r="DX25" s="647"/>
      <c r="DY25" s="650"/>
      <c r="DZ25" s="647"/>
      <c r="EA25" s="650"/>
      <c r="EB25" s="647"/>
      <c r="EC25" s="650"/>
      <c r="ED25" s="647"/>
      <c r="EE25" s="650"/>
      <c r="EF25" s="647"/>
      <c r="EG25" s="650"/>
      <c r="EH25" s="647"/>
      <c r="EI25" s="650"/>
      <c r="EJ25" s="647"/>
      <c r="EK25" s="650"/>
      <c r="EL25" s="647"/>
      <c r="EM25" s="650"/>
      <c r="EN25" s="647"/>
      <c r="EO25" s="650"/>
      <c r="EP25" s="647"/>
      <c r="EQ25" s="650"/>
      <c r="ER25" s="647"/>
      <c r="ES25" s="650"/>
      <c r="ET25" s="647"/>
      <c r="EU25" s="650"/>
      <c r="EV25" s="647"/>
      <c r="EW25" s="650"/>
      <c r="EX25" s="647"/>
      <c r="EY25" s="650"/>
      <c r="EZ25" s="647"/>
      <c r="FA25" s="650"/>
      <c r="FB25" s="647"/>
      <c r="FC25" s="650"/>
      <c r="FD25" s="647"/>
      <c r="FE25" s="650"/>
      <c r="FF25" s="647"/>
      <c r="FG25" s="650"/>
      <c r="FH25" s="647"/>
      <c r="FI25" s="650"/>
      <c r="FJ25" s="647"/>
      <c r="FK25" s="650"/>
      <c r="FL25" s="647"/>
      <c r="FM25" s="650"/>
      <c r="FN25" s="647"/>
      <c r="FO25" s="650"/>
    </row>
    <row r="26" spans="1:171" ht="18" customHeight="1">
      <c r="A26" s="412"/>
      <c r="B26" s="694" t="s">
        <v>34</v>
      </c>
      <c r="C26" s="575" t="s">
        <v>35</v>
      </c>
      <c r="D26" s="647"/>
      <c r="E26" s="650"/>
      <c r="F26" s="647"/>
      <c r="G26" s="650"/>
      <c r="H26" s="647"/>
      <c r="I26" s="650"/>
      <c r="J26" s="647"/>
      <c r="K26" s="650"/>
      <c r="L26" s="647"/>
      <c r="M26" s="650"/>
      <c r="N26" s="647"/>
      <c r="O26" s="650"/>
      <c r="P26" s="647"/>
      <c r="Q26" s="650"/>
      <c r="R26" s="647"/>
      <c r="S26" s="650"/>
      <c r="T26" s="647"/>
      <c r="U26" s="650"/>
      <c r="V26" s="647"/>
      <c r="W26" s="650"/>
      <c r="X26" s="647"/>
      <c r="Y26" s="650"/>
      <c r="Z26" s="647"/>
      <c r="AA26" s="650"/>
      <c r="AB26" s="647"/>
      <c r="AC26" s="650"/>
      <c r="AD26" s="647"/>
      <c r="AE26" s="650"/>
      <c r="AF26" s="647"/>
      <c r="AG26" s="650"/>
      <c r="AH26" s="647"/>
      <c r="AI26" s="650"/>
      <c r="AJ26" s="647"/>
      <c r="AK26" s="650"/>
      <c r="AL26" s="647"/>
      <c r="AM26" s="650"/>
      <c r="AN26" s="647"/>
      <c r="AO26" s="650"/>
      <c r="AP26" s="647"/>
      <c r="AQ26" s="650"/>
      <c r="AR26" s="647"/>
      <c r="AS26" s="650"/>
      <c r="AT26" s="647"/>
      <c r="AU26" s="650"/>
      <c r="AV26" s="647"/>
      <c r="AW26" s="650"/>
      <c r="AX26" s="647"/>
      <c r="AY26" s="650"/>
      <c r="AZ26" s="647"/>
      <c r="BA26" s="650"/>
      <c r="BB26" s="647"/>
      <c r="BC26" s="650"/>
      <c r="BD26" s="647"/>
      <c r="BE26" s="650"/>
      <c r="BF26" s="647"/>
      <c r="BG26" s="650"/>
      <c r="BH26" s="647"/>
      <c r="BI26" s="650"/>
      <c r="BJ26" s="647"/>
      <c r="BK26" s="650"/>
      <c r="BL26" s="647"/>
      <c r="BM26" s="650"/>
      <c r="BN26" s="647"/>
      <c r="BO26" s="650"/>
      <c r="BP26" s="647"/>
      <c r="BQ26" s="650"/>
      <c r="BR26" s="647"/>
      <c r="BS26" s="650"/>
      <c r="BT26" s="647"/>
      <c r="BU26" s="650"/>
      <c r="BV26" s="647"/>
      <c r="BW26" s="650"/>
      <c r="BX26" s="647"/>
      <c r="BY26" s="650"/>
      <c r="BZ26" s="647"/>
      <c r="CA26" s="650"/>
      <c r="CB26" s="647"/>
      <c r="CC26" s="650"/>
      <c r="CD26" s="647"/>
      <c r="CE26" s="650"/>
      <c r="CF26" s="647"/>
      <c r="CG26" s="650"/>
      <c r="CH26" s="647"/>
      <c r="CI26" s="650"/>
      <c r="CJ26" s="647"/>
      <c r="CK26" s="650"/>
      <c r="CL26" s="647"/>
      <c r="CM26" s="650"/>
      <c r="CN26" s="647"/>
      <c r="CO26" s="650"/>
      <c r="CP26" s="647"/>
      <c r="CQ26" s="650"/>
      <c r="CR26" s="647"/>
      <c r="CS26" s="650"/>
      <c r="CT26" s="647"/>
      <c r="CU26" s="650"/>
      <c r="CV26" s="647"/>
      <c r="CW26" s="650"/>
      <c r="CX26" s="647"/>
      <c r="CY26" s="650"/>
      <c r="CZ26" s="647"/>
      <c r="DA26" s="650"/>
      <c r="DB26" s="647"/>
      <c r="DC26" s="650"/>
      <c r="DD26" s="647"/>
      <c r="DE26" s="650"/>
      <c r="DF26" s="647"/>
      <c r="DG26" s="650"/>
      <c r="DH26" s="647"/>
      <c r="DI26" s="650"/>
      <c r="DJ26" s="647"/>
      <c r="DK26" s="650"/>
      <c r="DL26" s="647"/>
      <c r="DM26" s="650"/>
      <c r="DN26" s="647"/>
      <c r="DO26" s="650"/>
      <c r="DP26" s="647"/>
      <c r="DQ26" s="650"/>
      <c r="DR26" s="647"/>
      <c r="DS26" s="650"/>
      <c r="DT26" s="647"/>
      <c r="DU26" s="650"/>
      <c r="DV26" s="647"/>
      <c r="DW26" s="650"/>
      <c r="DX26" s="647"/>
      <c r="DY26" s="650"/>
      <c r="DZ26" s="647"/>
      <c r="EA26" s="650"/>
      <c r="EB26" s="647"/>
      <c r="EC26" s="650"/>
      <c r="ED26" s="647"/>
      <c r="EE26" s="650"/>
      <c r="EF26" s="647"/>
      <c r="EG26" s="650"/>
      <c r="EH26" s="647"/>
      <c r="EI26" s="650"/>
      <c r="EJ26" s="647"/>
      <c r="EK26" s="650"/>
      <c r="EL26" s="647"/>
      <c r="EM26" s="650"/>
      <c r="EN26" s="647"/>
      <c r="EO26" s="650"/>
      <c r="EP26" s="647"/>
      <c r="EQ26" s="650"/>
      <c r="ER26" s="647"/>
      <c r="ES26" s="650"/>
      <c r="ET26" s="647"/>
      <c r="EU26" s="650"/>
      <c r="EV26" s="647"/>
      <c r="EW26" s="650"/>
      <c r="EX26" s="647"/>
      <c r="EY26" s="650"/>
      <c r="EZ26" s="647"/>
      <c r="FA26" s="650"/>
      <c r="FB26" s="647"/>
      <c r="FC26" s="650"/>
      <c r="FD26" s="647"/>
      <c r="FE26" s="650"/>
      <c r="FF26" s="647"/>
      <c r="FG26" s="650"/>
      <c r="FH26" s="647"/>
      <c r="FI26" s="650"/>
      <c r="FJ26" s="647"/>
      <c r="FK26" s="650"/>
      <c r="FL26" s="647"/>
      <c r="FM26" s="650"/>
      <c r="FN26" s="647"/>
      <c r="FO26" s="650"/>
    </row>
    <row r="27" spans="1:171" ht="18" customHeight="1">
      <c r="A27" s="412"/>
      <c r="B27" s="695" t="s">
        <v>36</v>
      </c>
      <c r="C27" s="575" t="s">
        <v>37</v>
      </c>
      <c r="D27" s="645"/>
      <c r="E27" s="649"/>
      <c r="F27" s="645"/>
      <c r="G27" s="649"/>
      <c r="H27" s="645"/>
      <c r="I27" s="649"/>
      <c r="J27" s="645"/>
      <c r="K27" s="649"/>
      <c r="L27" s="645"/>
      <c r="M27" s="649"/>
      <c r="N27" s="645"/>
      <c r="O27" s="649"/>
      <c r="P27" s="645"/>
      <c r="Q27" s="649"/>
      <c r="R27" s="645"/>
      <c r="S27" s="649"/>
      <c r="T27" s="645"/>
      <c r="U27" s="649"/>
      <c r="V27" s="645"/>
      <c r="W27" s="649"/>
      <c r="X27" s="645"/>
      <c r="Y27" s="649"/>
      <c r="Z27" s="645"/>
      <c r="AA27" s="649"/>
      <c r="AB27" s="645"/>
      <c r="AC27" s="649"/>
      <c r="AD27" s="645"/>
      <c r="AE27" s="649"/>
      <c r="AF27" s="645"/>
      <c r="AG27" s="649"/>
      <c r="AH27" s="645"/>
      <c r="AI27" s="649"/>
      <c r="AJ27" s="645"/>
      <c r="AK27" s="649"/>
      <c r="AL27" s="645"/>
      <c r="AM27" s="649"/>
      <c r="AN27" s="645"/>
      <c r="AO27" s="649"/>
      <c r="AP27" s="645"/>
      <c r="AQ27" s="649"/>
      <c r="AR27" s="645"/>
      <c r="AS27" s="649"/>
      <c r="AT27" s="645"/>
      <c r="AU27" s="649"/>
      <c r="AV27" s="645"/>
      <c r="AW27" s="649"/>
      <c r="AX27" s="645"/>
      <c r="AY27" s="649"/>
      <c r="AZ27" s="645"/>
      <c r="BA27" s="649"/>
      <c r="BB27" s="645"/>
      <c r="BC27" s="649"/>
      <c r="BD27" s="645"/>
      <c r="BE27" s="649"/>
      <c r="BF27" s="645"/>
      <c r="BG27" s="649"/>
      <c r="BH27" s="645"/>
      <c r="BI27" s="649"/>
      <c r="BJ27" s="645"/>
      <c r="BK27" s="649"/>
      <c r="BL27" s="645"/>
      <c r="BM27" s="649"/>
      <c r="BN27" s="645"/>
      <c r="BO27" s="649"/>
      <c r="BP27" s="645"/>
      <c r="BQ27" s="649"/>
      <c r="BR27" s="645"/>
      <c r="BS27" s="649"/>
      <c r="BT27" s="645"/>
      <c r="BU27" s="649"/>
      <c r="BV27" s="645"/>
      <c r="BW27" s="649"/>
      <c r="BX27" s="645"/>
      <c r="BY27" s="649"/>
      <c r="BZ27" s="645"/>
      <c r="CA27" s="649"/>
      <c r="CB27" s="645"/>
      <c r="CC27" s="649"/>
      <c r="CD27" s="645"/>
      <c r="CE27" s="649"/>
      <c r="CF27" s="645"/>
      <c r="CG27" s="649"/>
      <c r="CH27" s="645"/>
      <c r="CI27" s="649"/>
      <c r="CJ27" s="645"/>
      <c r="CK27" s="649"/>
      <c r="CL27" s="645"/>
      <c r="CM27" s="649"/>
      <c r="CN27" s="645"/>
      <c r="CO27" s="649"/>
      <c r="CP27" s="645"/>
      <c r="CQ27" s="649"/>
      <c r="CR27" s="645"/>
      <c r="CS27" s="649"/>
      <c r="CT27" s="645"/>
      <c r="CU27" s="649"/>
      <c r="CV27" s="645"/>
      <c r="CW27" s="649"/>
      <c r="CX27" s="645"/>
      <c r="CY27" s="649"/>
      <c r="CZ27" s="645"/>
      <c r="DA27" s="649"/>
      <c r="DB27" s="645"/>
      <c r="DC27" s="649"/>
      <c r="DD27" s="645"/>
      <c r="DE27" s="649"/>
      <c r="DF27" s="645"/>
      <c r="DG27" s="649"/>
      <c r="DH27" s="645"/>
      <c r="DI27" s="649"/>
      <c r="DJ27" s="645"/>
      <c r="DK27" s="649"/>
      <c r="DL27" s="645"/>
      <c r="DM27" s="649"/>
      <c r="DN27" s="645"/>
      <c r="DO27" s="649"/>
      <c r="DP27" s="645"/>
      <c r="DQ27" s="649"/>
      <c r="DR27" s="645"/>
      <c r="DS27" s="649"/>
      <c r="DT27" s="645"/>
      <c r="DU27" s="649"/>
      <c r="DV27" s="645"/>
      <c r="DW27" s="649"/>
      <c r="DX27" s="645"/>
      <c r="DY27" s="649"/>
      <c r="DZ27" s="645"/>
      <c r="EA27" s="649"/>
      <c r="EB27" s="645"/>
      <c r="EC27" s="649"/>
      <c r="ED27" s="645"/>
      <c r="EE27" s="649"/>
      <c r="EF27" s="645"/>
      <c r="EG27" s="649"/>
      <c r="EH27" s="645"/>
      <c r="EI27" s="649"/>
      <c r="EJ27" s="645"/>
      <c r="EK27" s="649"/>
      <c r="EL27" s="645"/>
      <c r="EM27" s="649"/>
      <c r="EN27" s="645"/>
      <c r="EO27" s="649"/>
      <c r="EP27" s="645"/>
      <c r="EQ27" s="649"/>
      <c r="ER27" s="645"/>
      <c r="ES27" s="649"/>
      <c r="ET27" s="645"/>
      <c r="EU27" s="649"/>
      <c r="EV27" s="645"/>
      <c r="EW27" s="649"/>
      <c r="EX27" s="645"/>
      <c r="EY27" s="649"/>
      <c r="EZ27" s="645"/>
      <c r="FA27" s="649"/>
      <c r="FB27" s="645"/>
      <c r="FC27" s="649"/>
      <c r="FD27" s="645"/>
      <c r="FE27" s="649"/>
      <c r="FF27" s="645"/>
      <c r="FG27" s="649"/>
      <c r="FH27" s="645"/>
      <c r="FI27" s="649"/>
      <c r="FJ27" s="645"/>
      <c r="FK27" s="649"/>
      <c r="FL27" s="645"/>
      <c r="FM27" s="649"/>
      <c r="FN27" s="645"/>
      <c r="FO27" s="649"/>
    </row>
    <row r="28" spans="1:171" ht="18" customHeight="1">
      <c r="A28" s="412"/>
      <c r="B28" s="694" t="s">
        <v>38</v>
      </c>
      <c r="C28" s="575" t="s">
        <v>39</v>
      </c>
      <c r="D28" s="647"/>
      <c r="E28" s="650"/>
      <c r="F28" s="647"/>
      <c r="G28" s="650"/>
      <c r="H28" s="647"/>
      <c r="I28" s="650"/>
      <c r="J28" s="647"/>
      <c r="K28" s="650"/>
      <c r="L28" s="647"/>
      <c r="M28" s="650"/>
      <c r="N28" s="647"/>
      <c r="O28" s="650"/>
      <c r="P28" s="647"/>
      <c r="Q28" s="650"/>
      <c r="R28" s="647"/>
      <c r="S28" s="650"/>
      <c r="T28" s="647"/>
      <c r="U28" s="650"/>
      <c r="V28" s="647"/>
      <c r="W28" s="650"/>
      <c r="X28" s="647"/>
      <c r="Y28" s="650"/>
      <c r="Z28" s="647"/>
      <c r="AA28" s="650"/>
      <c r="AB28" s="647"/>
      <c r="AC28" s="650"/>
      <c r="AD28" s="647"/>
      <c r="AE28" s="650"/>
      <c r="AF28" s="647"/>
      <c r="AG28" s="650"/>
      <c r="AH28" s="647"/>
      <c r="AI28" s="650"/>
      <c r="AJ28" s="647"/>
      <c r="AK28" s="650"/>
      <c r="AL28" s="647"/>
      <c r="AM28" s="650"/>
      <c r="AN28" s="647"/>
      <c r="AO28" s="650"/>
      <c r="AP28" s="647"/>
      <c r="AQ28" s="650"/>
      <c r="AR28" s="647"/>
      <c r="AS28" s="650"/>
      <c r="AT28" s="647"/>
      <c r="AU28" s="650"/>
      <c r="AV28" s="647"/>
      <c r="AW28" s="650"/>
      <c r="AX28" s="647"/>
      <c r="AY28" s="650"/>
      <c r="AZ28" s="647"/>
      <c r="BA28" s="650"/>
      <c r="BB28" s="647"/>
      <c r="BC28" s="650"/>
      <c r="BD28" s="647"/>
      <c r="BE28" s="650"/>
      <c r="BF28" s="647"/>
      <c r="BG28" s="650"/>
      <c r="BH28" s="647"/>
      <c r="BI28" s="650"/>
      <c r="BJ28" s="647"/>
      <c r="BK28" s="650"/>
      <c r="BL28" s="647"/>
      <c r="BM28" s="650"/>
      <c r="BN28" s="647"/>
      <c r="BO28" s="650"/>
      <c r="BP28" s="647"/>
      <c r="BQ28" s="650"/>
      <c r="BR28" s="647"/>
      <c r="BS28" s="650"/>
      <c r="BT28" s="647"/>
      <c r="BU28" s="650"/>
      <c r="BV28" s="647"/>
      <c r="BW28" s="650"/>
      <c r="BX28" s="647"/>
      <c r="BY28" s="650"/>
      <c r="BZ28" s="647"/>
      <c r="CA28" s="650"/>
      <c r="CB28" s="647"/>
      <c r="CC28" s="650"/>
      <c r="CD28" s="647"/>
      <c r="CE28" s="650"/>
      <c r="CF28" s="647"/>
      <c r="CG28" s="650"/>
      <c r="CH28" s="647"/>
      <c r="CI28" s="650"/>
      <c r="CJ28" s="647"/>
      <c r="CK28" s="650"/>
      <c r="CL28" s="647"/>
      <c r="CM28" s="650"/>
      <c r="CN28" s="647"/>
      <c r="CO28" s="650"/>
      <c r="CP28" s="647"/>
      <c r="CQ28" s="650"/>
      <c r="CR28" s="647"/>
      <c r="CS28" s="650"/>
      <c r="CT28" s="647"/>
      <c r="CU28" s="650"/>
      <c r="CV28" s="647"/>
      <c r="CW28" s="650"/>
      <c r="CX28" s="647"/>
      <c r="CY28" s="650"/>
      <c r="CZ28" s="647"/>
      <c r="DA28" s="650"/>
      <c r="DB28" s="647"/>
      <c r="DC28" s="650"/>
      <c r="DD28" s="647"/>
      <c r="DE28" s="650"/>
      <c r="DF28" s="647"/>
      <c r="DG28" s="650"/>
      <c r="DH28" s="647"/>
      <c r="DI28" s="650"/>
      <c r="DJ28" s="647"/>
      <c r="DK28" s="650"/>
      <c r="DL28" s="647"/>
      <c r="DM28" s="650"/>
      <c r="DN28" s="647"/>
      <c r="DO28" s="650"/>
      <c r="DP28" s="647"/>
      <c r="DQ28" s="650"/>
      <c r="DR28" s="647"/>
      <c r="DS28" s="650"/>
      <c r="DT28" s="647"/>
      <c r="DU28" s="650"/>
      <c r="DV28" s="647"/>
      <c r="DW28" s="650"/>
      <c r="DX28" s="647"/>
      <c r="DY28" s="650"/>
      <c r="DZ28" s="647"/>
      <c r="EA28" s="650"/>
      <c r="EB28" s="647"/>
      <c r="EC28" s="650"/>
      <c r="ED28" s="647"/>
      <c r="EE28" s="650"/>
      <c r="EF28" s="647"/>
      <c r="EG28" s="650"/>
      <c r="EH28" s="647"/>
      <c r="EI28" s="650"/>
      <c r="EJ28" s="647"/>
      <c r="EK28" s="650"/>
      <c r="EL28" s="647"/>
      <c r="EM28" s="650"/>
      <c r="EN28" s="647"/>
      <c r="EO28" s="650"/>
      <c r="EP28" s="647"/>
      <c r="EQ28" s="650"/>
      <c r="ER28" s="647"/>
      <c r="ES28" s="650"/>
      <c r="ET28" s="647"/>
      <c r="EU28" s="650"/>
      <c r="EV28" s="647"/>
      <c r="EW28" s="650"/>
      <c r="EX28" s="647"/>
      <c r="EY28" s="650"/>
      <c r="EZ28" s="647"/>
      <c r="FA28" s="650"/>
      <c r="FB28" s="647"/>
      <c r="FC28" s="650"/>
      <c r="FD28" s="647"/>
      <c r="FE28" s="650"/>
      <c r="FF28" s="647"/>
      <c r="FG28" s="650"/>
      <c r="FH28" s="647"/>
      <c r="FI28" s="650"/>
      <c r="FJ28" s="647"/>
      <c r="FK28" s="650"/>
      <c r="FL28" s="647"/>
      <c r="FM28" s="650"/>
      <c r="FN28" s="647"/>
      <c r="FO28" s="650"/>
    </row>
    <row r="29" spans="1:171">
      <c r="A29" s="401"/>
      <c r="B29" s="401"/>
      <c r="C29" s="569"/>
      <c r="D29" s="645"/>
      <c r="E29" s="649"/>
      <c r="F29" s="645"/>
      <c r="G29" s="649"/>
      <c r="H29" s="645"/>
      <c r="I29" s="649"/>
      <c r="J29" s="645"/>
      <c r="K29" s="649"/>
      <c r="L29" s="645"/>
      <c r="M29" s="649"/>
      <c r="N29" s="645"/>
      <c r="O29" s="649"/>
      <c r="P29" s="645"/>
      <c r="Q29" s="649"/>
      <c r="R29" s="645"/>
      <c r="S29" s="649"/>
      <c r="T29" s="645"/>
      <c r="U29" s="649"/>
      <c r="V29" s="645"/>
      <c r="W29" s="649"/>
      <c r="X29" s="645"/>
      <c r="Y29" s="649"/>
      <c r="Z29" s="645"/>
      <c r="AA29" s="649"/>
      <c r="AB29" s="645"/>
      <c r="AC29" s="649"/>
      <c r="AD29" s="645"/>
      <c r="AE29" s="649"/>
      <c r="AF29" s="645"/>
      <c r="AG29" s="649"/>
      <c r="AH29" s="645"/>
      <c r="AI29" s="649"/>
      <c r="AJ29" s="645"/>
      <c r="AK29" s="649"/>
      <c r="AL29" s="645"/>
      <c r="AM29" s="649"/>
      <c r="AN29" s="645"/>
      <c r="AO29" s="649"/>
      <c r="AP29" s="645"/>
      <c r="AQ29" s="649"/>
      <c r="AR29" s="645"/>
      <c r="AS29" s="649"/>
      <c r="AT29" s="645"/>
      <c r="AU29" s="649"/>
      <c r="AV29" s="645"/>
      <c r="AW29" s="649"/>
      <c r="AX29" s="645"/>
      <c r="AY29" s="649"/>
      <c r="AZ29" s="645"/>
      <c r="BA29" s="649"/>
      <c r="BB29" s="645"/>
      <c r="BC29" s="649"/>
      <c r="BD29" s="645"/>
      <c r="BE29" s="649"/>
      <c r="BF29" s="645"/>
      <c r="BG29" s="649"/>
      <c r="BH29" s="645"/>
      <c r="BI29" s="649"/>
      <c r="BJ29" s="645"/>
      <c r="BK29" s="649"/>
      <c r="BL29" s="645"/>
      <c r="BM29" s="649"/>
      <c r="BN29" s="645"/>
      <c r="BO29" s="649"/>
      <c r="BP29" s="645"/>
      <c r="BQ29" s="649"/>
      <c r="BR29" s="645"/>
      <c r="BS29" s="649"/>
      <c r="BT29" s="645"/>
      <c r="BU29" s="649"/>
      <c r="BV29" s="645"/>
      <c r="BW29" s="649"/>
      <c r="BX29" s="645"/>
      <c r="BY29" s="649"/>
      <c r="BZ29" s="645"/>
      <c r="CA29" s="649"/>
      <c r="CB29" s="645"/>
      <c r="CC29" s="649"/>
      <c r="CD29" s="645"/>
      <c r="CE29" s="649"/>
      <c r="CF29" s="645"/>
      <c r="CG29" s="649"/>
      <c r="CH29" s="645"/>
      <c r="CI29" s="649"/>
      <c r="CJ29" s="645"/>
      <c r="CK29" s="649"/>
      <c r="CL29" s="645"/>
      <c r="CM29" s="649"/>
      <c r="CN29" s="645"/>
      <c r="CO29" s="649"/>
      <c r="CP29" s="645"/>
      <c r="CQ29" s="649"/>
      <c r="CR29" s="645"/>
      <c r="CS29" s="649"/>
      <c r="CT29" s="645"/>
      <c r="CU29" s="649"/>
      <c r="CV29" s="645"/>
      <c r="CW29" s="649"/>
      <c r="CX29" s="645"/>
      <c r="CY29" s="649"/>
      <c r="CZ29" s="645"/>
      <c r="DA29" s="649"/>
      <c r="DB29" s="645"/>
      <c r="DC29" s="649"/>
      <c r="DD29" s="645"/>
      <c r="DE29" s="649"/>
      <c r="DF29" s="645"/>
      <c r="DG29" s="649"/>
      <c r="DH29" s="645"/>
      <c r="DI29" s="649"/>
      <c r="DJ29" s="645"/>
      <c r="DK29" s="649"/>
      <c r="DL29" s="645"/>
      <c r="DM29" s="649"/>
      <c r="DN29" s="645"/>
      <c r="DO29" s="649"/>
      <c r="DP29" s="645"/>
      <c r="DQ29" s="649"/>
      <c r="DR29" s="645"/>
      <c r="DS29" s="649"/>
      <c r="DT29" s="645"/>
      <c r="DU29" s="649"/>
      <c r="DV29" s="645"/>
      <c r="DW29" s="649"/>
      <c r="DX29" s="645"/>
      <c r="DY29" s="649"/>
      <c r="DZ29" s="645"/>
      <c r="EA29" s="649"/>
      <c r="EB29" s="645"/>
      <c r="EC29" s="649"/>
      <c r="ED29" s="645"/>
      <c r="EE29" s="649"/>
      <c r="EF29" s="645"/>
      <c r="EG29" s="649"/>
      <c r="EH29" s="645"/>
      <c r="EI29" s="649"/>
      <c r="EJ29" s="645"/>
      <c r="EK29" s="649"/>
      <c r="EL29" s="645"/>
      <c r="EM29" s="649"/>
      <c r="EN29" s="645"/>
      <c r="EO29" s="649"/>
      <c r="EP29" s="645"/>
      <c r="EQ29" s="649"/>
      <c r="ER29" s="645"/>
      <c r="ES29" s="649"/>
      <c r="ET29" s="645"/>
      <c r="EU29" s="649"/>
      <c r="EV29" s="645"/>
      <c r="EW29" s="649"/>
      <c r="EX29" s="645"/>
      <c r="EY29" s="649"/>
      <c r="EZ29" s="645"/>
      <c r="FA29" s="649"/>
      <c r="FB29" s="645"/>
      <c r="FC29" s="649"/>
      <c r="FD29" s="645"/>
      <c r="FE29" s="649"/>
      <c r="FF29" s="645"/>
      <c r="FG29" s="649"/>
      <c r="FH29" s="645"/>
      <c r="FI29" s="649"/>
      <c r="FJ29" s="645"/>
      <c r="FK29" s="649"/>
      <c r="FL29" s="645"/>
      <c r="FM29" s="649"/>
      <c r="FN29" s="645"/>
      <c r="FO29" s="649"/>
    </row>
    <row r="30" spans="1:171" ht="14.1" customHeight="1">
      <c r="A30" s="401" t="s">
        <v>40</v>
      </c>
      <c r="B30" s="401"/>
      <c r="C30" s="569"/>
      <c r="D30" s="645"/>
      <c r="E30" s="649"/>
      <c r="F30" s="645"/>
      <c r="G30" s="649"/>
      <c r="H30" s="645"/>
      <c r="I30" s="649"/>
      <c r="J30" s="645"/>
      <c r="K30" s="649"/>
      <c r="L30" s="645"/>
      <c r="M30" s="649"/>
      <c r="N30" s="645"/>
      <c r="O30" s="649"/>
      <c r="P30" s="645"/>
      <c r="Q30" s="649"/>
      <c r="R30" s="645"/>
      <c r="S30" s="649"/>
      <c r="T30" s="645"/>
      <c r="U30" s="649"/>
      <c r="V30" s="645"/>
      <c r="W30" s="649"/>
      <c r="X30" s="645"/>
      <c r="Y30" s="649"/>
      <c r="Z30" s="645"/>
      <c r="AA30" s="649"/>
      <c r="AB30" s="645"/>
      <c r="AC30" s="649"/>
      <c r="AD30" s="645"/>
      <c r="AE30" s="649"/>
      <c r="AF30" s="645"/>
      <c r="AG30" s="649"/>
      <c r="AH30" s="645"/>
      <c r="AI30" s="649"/>
      <c r="AJ30" s="645"/>
      <c r="AK30" s="649"/>
      <c r="AL30" s="645"/>
      <c r="AM30" s="649"/>
      <c r="AN30" s="645"/>
      <c r="AO30" s="649"/>
      <c r="AP30" s="645"/>
      <c r="AQ30" s="649"/>
      <c r="AR30" s="645"/>
      <c r="AS30" s="649"/>
      <c r="AT30" s="645"/>
      <c r="AU30" s="649"/>
      <c r="AV30" s="645"/>
      <c r="AW30" s="649"/>
      <c r="AX30" s="645"/>
      <c r="AY30" s="649"/>
      <c r="AZ30" s="645"/>
      <c r="BA30" s="649"/>
      <c r="BB30" s="645"/>
      <c r="BC30" s="649"/>
      <c r="BD30" s="645"/>
      <c r="BE30" s="649"/>
      <c r="BF30" s="645"/>
      <c r="BG30" s="649"/>
      <c r="BH30" s="645"/>
      <c r="BI30" s="649"/>
      <c r="BJ30" s="645"/>
      <c r="BK30" s="649"/>
      <c r="BL30" s="645"/>
      <c r="BM30" s="649"/>
      <c r="BN30" s="645"/>
      <c r="BO30" s="649"/>
      <c r="BP30" s="645"/>
      <c r="BQ30" s="649"/>
      <c r="BR30" s="645"/>
      <c r="BS30" s="649"/>
      <c r="BT30" s="645"/>
      <c r="BU30" s="649"/>
      <c r="BV30" s="645"/>
      <c r="BW30" s="649"/>
      <c r="BX30" s="645"/>
      <c r="BY30" s="649"/>
      <c r="BZ30" s="645"/>
      <c r="CA30" s="649"/>
      <c r="CB30" s="645"/>
      <c r="CC30" s="649"/>
      <c r="CD30" s="645"/>
      <c r="CE30" s="649"/>
      <c r="CF30" s="645"/>
      <c r="CG30" s="649"/>
      <c r="CH30" s="645"/>
      <c r="CI30" s="649"/>
      <c r="CJ30" s="645"/>
      <c r="CK30" s="649"/>
      <c r="CL30" s="645"/>
      <c r="CM30" s="649"/>
      <c r="CN30" s="645"/>
      <c r="CO30" s="649"/>
      <c r="CP30" s="645"/>
      <c r="CQ30" s="649"/>
      <c r="CR30" s="645"/>
      <c r="CS30" s="649"/>
      <c r="CT30" s="645"/>
      <c r="CU30" s="649"/>
      <c r="CV30" s="645"/>
      <c r="CW30" s="649"/>
      <c r="CX30" s="645"/>
      <c r="CY30" s="649"/>
      <c r="CZ30" s="645"/>
      <c r="DA30" s="649"/>
      <c r="DB30" s="645"/>
      <c r="DC30" s="649"/>
      <c r="DD30" s="645"/>
      <c r="DE30" s="649"/>
      <c r="DF30" s="645"/>
      <c r="DG30" s="649"/>
      <c r="DH30" s="645"/>
      <c r="DI30" s="649"/>
      <c r="DJ30" s="645"/>
      <c r="DK30" s="649"/>
      <c r="DL30" s="645"/>
      <c r="DM30" s="649"/>
      <c r="DN30" s="645"/>
      <c r="DO30" s="649"/>
      <c r="DP30" s="645"/>
      <c r="DQ30" s="649"/>
      <c r="DR30" s="645"/>
      <c r="DS30" s="649"/>
      <c r="DT30" s="645"/>
      <c r="DU30" s="649"/>
      <c r="DV30" s="645"/>
      <c r="DW30" s="649"/>
      <c r="DX30" s="645"/>
      <c r="DY30" s="649"/>
      <c r="DZ30" s="645"/>
      <c r="EA30" s="649"/>
      <c r="EB30" s="645"/>
      <c r="EC30" s="649"/>
      <c r="ED30" s="645"/>
      <c r="EE30" s="649"/>
      <c r="EF30" s="645"/>
      <c r="EG30" s="649"/>
      <c r="EH30" s="645"/>
      <c r="EI30" s="649"/>
      <c r="EJ30" s="645"/>
      <c r="EK30" s="649"/>
      <c r="EL30" s="645"/>
      <c r="EM30" s="649"/>
      <c r="EN30" s="645"/>
      <c r="EO30" s="649"/>
      <c r="EP30" s="645"/>
      <c r="EQ30" s="649"/>
      <c r="ER30" s="645"/>
      <c r="ES30" s="649"/>
      <c r="ET30" s="645"/>
      <c r="EU30" s="649"/>
      <c r="EV30" s="645"/>
      <c r="EW30" s="649"/>
      <c r="EX30" s="645"/>
      <c r="EY30" s="649"/>
      <c r="EZ30" s="645"/>
      <c r="FA30" s="649"/>
      <c r="FB30" s="645"/>
      <c r="FC30" s="649"/>
      <c r="FD30" s="645"/>
      <c r="FE30" s="649"/>
      <c r="FF30" s="645"/>
      <c r="FG30" s="649"/>
      <c r="FH30" s="645"/>
      <c r="FI30" s="649"/>
      <c r="FJ30" s="645"/>
      <c r="FK30" s="649"/>
      <c r="FL30" s="645"/>
      <c r="FM30" s="649"/>
      <c r="FN30" s="645"/>
      <c r="FO30" s="649"/>
    </row>
    <row r="31" spans="1:171" ht="18" customHeight="1">
      <c r="A31" s="410"/>
      <c r="B31" s="432" t="s">
        <v>41</v>
      </c>
      <c r="C31" s="651">
        <v>30</v>
      </c>
      <c r="D31" s="645"/>
      <c r="E31" s="649"/>
      <c r="F31" s="645"/>
      <c r="G31" s="649"/>
      <c r="H31" s="645"/>
      <c r="I31" s="649"/>
      <c r="J31" s="645"/>
      <c r="K31" s="649"/>
      <c r="L31" s="645"/>
      <c r="M31" s="649"/>
      <c r="N31" s="645"/>
      <c r="O31" s="649"/>
      <c r="P31" s="645"/>
      <c r="Q31" s="649"/>
      <c r="R31" s="645"/>
      <c r="S31" s="649"/>
      <c r="T31" s="645"/>
      <c r="U31" s="649"/>
      <c r="V31" s="645"/>
      <c r="W31" s="649"/>
      <c r="X31" s="645"/>
      <c r="Y31" s="649"/>
      <c r="Z31" s="645"/>
      <c r="AA31" s="649"/>
      <c r="AB31" s="645"/>
      <c r="AC31" s="649"/>
      <c r="AD31" s="645"/>
      <c r="AE31" s="649"/>
      <c r="AF31" s="645"/>
      <c r="AG31" s="649"/>
      <c r="AH31" s="645"/>
      <c r="AI31" s="649"/>
      <c r="AJ31" s="645"/>
      <c r="AK31" s="649"/>
      <c r="AL31" s="645"/>
      <c r="AM31" s="649"/>
      <c r="AN31" s="645"/>
      <c r="AO31" s="649"/>
      <c r="AP31" s="645"/>
      <c r="AQ31" s="649"/>
      <c r="AR31" s="645"/>
      <c r="AS31" s="649"/>
      <c r="AT31" s="645"/>
      <c r="AU31" s="649"/>
      <c r="AV31" s="645"/>
      <c r="AW31" s="649"/>
      <c r="AX31" s="645"/>
      <c r="AY31" s="649"/>
      <c r="AZ31" s="645"/>
      <c r="BA31" s="649"/>
      <c r="BB31" s="645"/>
      <c r="BC31" s="649"/>
      <c r="BD31" s="645"/>
      <c r="BE31" s="649"/>
      <c r="BF31" s="645"/>
      <c r="BG31" s="649"/>
      <c r="BH31" s="645"/>
      <c r="BI31" s="649"/>
      <c r="BJ31" s="645"/>
      <c r="BK31" s="649"/>
      <c r="BL31" s="645"/>
      <c r="BM31" s="649"/>
      <c r="BN31" s="645"/>
      <c r="BO31" s="649"/>
      <c r="BP31" s="645"/>
      <c r="BQ31" s="649"/>
      <c r="BR31" s="645"/>
      <c r="BS31" s="649"/>
      <c r="BT31" s="645"/>
      <c r="BU31" s="649"/>
      <c r="BV31" s="645"/>
      <c r="BW31" s="649"/>
      <c r="BX31" s="645"/>
      <c r="BY31" s="649"/>
      <c r="BZ31" s="645"/>
      <c r="CA31" s="649"/>
      <c r="CB31" s="645"/>
      <c r="CC31" s="649"/>
      <c r="CD31" s="645"/>
      <c r="CE31" s="649"/>
      <c r="CF31" s="645"/>
      <c r="CG31" s="649"/>
      <c r="CH31" s="645"/>
      <c r="CI31" s="649"/>
      <c r="CJ31" s="645"/>
      <c r="CK31" s="649"/>
      <c r="CL31" s="645"/>
      <c r="CM31" s="649"/>
      <c r="CN31" s="645"/>
      <c r="CO31" s="649"/>
      <c r="CP31" s="645"/>
      <c r="CQ31" s="649"/>
      <c r="CR31" s="645"/>
      <c r="CS31" s="649"/>
      <c r="CT31" s="645"/>
      <c r="CU31" s="649"/>
      <c r="CV31" s="645"/>
      <c r="CW31" s="649"/>
      <c r="CX31" s="645"/>
      <c r="CY31" s="649"/>
      <c r="CZ31" s="645"/>
      <c r="DA31" s="649"/>
      <c r="DB31" s="645"/>
      <c r="DC31" s="649"/>
      <c r="DD31" s="645"/>
      <c r="DE31" s="649"/>
      <c r="DF31" s="645"/>
      <c r="DG31" s="649"/>
      <c r="DH31" s="645"/>
      <c r="DI31" s="649"/>
      <c r="DJ31" s="645"/>
      <c r="DK31" s="649"/>
      <c r="DL31" s="645"/>
      <c r="DM31" s="649"/>
      <c r="DN31" s="645"/>
      <c r="DO31" s="649"/>
      <c r="DP31" s="645"/>
      <c r="DQ31" s="649"/>
      <c r="DR31" s="645"/>
      <c r="DS31" s="649"/>
      <c r="DT31" s="645"/>
      <c r="DU31" s="649"/>
      <c r="DV31" s="645"/>
      <c r="DW31" s="649"/>
      <c r="DX31" s="645"/>
      <c r="DY31" s="649"/>
      <c r="DZ31" s="645"/>
      <c r="EA31" s="649"/>
      <c r="EB31" s="645"/>
      <c r="EC31" s="649"/>
      <c r="ED31" s="645"/>
      <c r="EE31" s="649"/>
      <c r="EF31" s="645"/>
      <c r="EG31" s="649"/>
      <c r="EH31" s="645"/>
      <c r="EI31" s="649"/>
      <c r="EJ31" s="645"/>
      <c r="EK31" s="649"/>
      <c r="EL31" s="645"/>
      <c r="EM31" s="649"/>
      <c r="EN31" s="645"/>
      <c r="EO31" s="649"/>
      <c r="EP31" s="645"/>
      <c r="EQ31" s="649"/>
      <c r="ER31" s="645"/>
      <c r="ES31" s="649"/>
      <c r="ET31" s="645"/>
      <c r="EU31" s="649"/>
      <c r="EV31" s="645"/>
      <c r="EW31" s="649"/>
      <c r="EX31" s="645"/>
      <c r="EY31" s="649"/>
      <c r="EZ31" s="645"/>
      <c r="FA31" s="649"/>
      <c r="FB31" s="645"/>
      <c r="FC31" s="649"/>
      <c r="FD31" s="645"/>
      <c r="FE31" s="649"/>
      <c r="FF31" s="645"/>
      <c r="FG31" s="649"/>
      <c r="FH31" s="645"/>
      <c r="FI31" s="649"/>
      <c r="FJ31" s="645"/>
      <c r="FK31" s="649"/>
      <c r="FL31" s="645"/>
      <c r="FM31" s="649"/>
      <c r="FN31" s="645"/>
      <c r="FO31" s="649"/>
    </row>
    <row r="32" spans="1:171" ht="18" customHeight="1">
      <c r="A32" s="412"/>
      <c r="B32" s="694" t="s">
        <v>42</v>
      </c>
      <c r="C32" s="575" t="s">
        <v>43</v>
      </c>
      <c r="D32" s="647"/>
      <c r="E32" s="650"/>
      <c r="F32" s="647"/>
      <c r="G32" s="650"/>
      <c r="H32" s="647"/>
      <c r="I32" s="650"/>
      <c r="J32" s="647"/>
      <c r="K32" s="650"/>
      <c r="L32" s="647"/>
      <c r="M32" s="650"/>
      <c r="N32" s="647"/>
      <c r="O32" s="650"/>
      <c r="P32" s="647"/>
      <c r="Q32" s="650"/>
      <c r="R32" s="647"/>
      <c r="S32" s="650"/>
      <c r="T32" s="647"/>
      <c r="U32" s="650"/>
      <c r="V32" s="647"/>
      <c r="W32" s="650"/>
      <c r="X32" s="647"/>
      <c r="Y32" s="650"/>
      <c r="Z32" s="647"/>
      <c r="AA32" s="650"/>
      <c r="AB32" s="647"/>
      <c r="AC32" s="650"/>
      <c r="AD32" s="647"/>
      <c r="AE32" s="650"/>
      <c r="AF32" s="647"/>
      <c r="AG32" s="650"/>
      <c r="AH32" s="647"/>
      <c r="AI32" s="650"/>
      <c r="AJ32" s="647"/>
      <c r="AK32" s="650"/>
      <c r="AL32" s="647"/>
      <c r="AM32" s="650"/>
      <c r="AN32" s="647"/>
      <c r="AO32" s="650"/>
      <c r="AP32" s="647"/>
      <c r="AQ32" s="650"/>
      <c r="AR32" s="647"/>
      <c r="AS32" s="650"/>
      <c r="AT32" s="647"/>
      <c r="AU32" s="650"/>
      <c r="AV32" s="647"/>
      <c r="AW32" s="650"/>
      <c r="AX32" s="647"/>
      <c r="AY32" s="650"/>
      <c r="AZ32" s="647"/>
      <c r="BA32" s="650"/>
      <c r="BB32" s="647"/>
      <c r="BC32" s="650"/>
      <c r="BD32" s="647"/>
      <c r="BE32" s="650"/>
      <c r="BF32" s="647"/>
      <c r="BG32" s="650"/>
      <c r="BH32" s="647"/>
      <c r="BI32" s="650"/>
      <c r="BJ32" s="647"/>
      <c r="BK32" s="650"/>
      <c r="BL32" s="647"/>
      <c r="BM32" s="650"/>
      <c r="BN32" s="647"/>
      <c r="BO32" s="650"/>
      <c r="BP32" s="647"/>
      <c r="BQ32" s="650"/>
      <c r="BR32" s="647"/>
      <c r="BS32" s="650"/>
      <c r="BT32" s="647"/>
      <c r="BU32" s="650"/>
      <c r="BV32" s="647"/>
      <c r="BW32" s="650"/>
      <c r="BX32" s="647"/>
      <c r="BY32" s="650"/>
      <c r="BZ32" s="647"/>
      <c r="CA32" s="650"/>
      <c r="CB32" s="647"/>
      <c r="CC32" s="650"/>
      <c r="CD32" s="647"/>
      <c r="CE32" s="650"/>
      <c r="CF32" s="647"/>
      <c r="CG32" s="650"/>
      <c r="CH32" s="647"/>
      <c r="CI32" s="650"/>
      <c r="CJ32" s="647"/>
      <c r="CK32" s="650"/>
      <c r="CL32" s="647"/>
      <c r="CM32" s="650"/>
      <c r="CN32" s="647"/>
      <c r="CO32" s="650"/>
      <c r="CP32" s="647"/>
      <c r="CQ32" s="650"/>
      <c r="CR32" s="647"/>
      <c r="CS32" s="650"/>
      <c r="CT32" s="647"/>
      <c r="CU32" s="650"/>
      <c r="CV32" s="647"/>
      <c r="CW32" s="650"/>
      <c r="CX32" s="647"/>
      <c r="CY32" s="650"/>
      <c r="CZ32" s="647"/>
      <c r="DA32" s="650"/>
      <c r="DB32" s="647"/>
      <c r="DC32" s="650"/>
      <c r="DD32" s="647"/>
      <c r="DE32" s="650"/>
      <c r="DF32" s="647"/>
      <c r="DG32" s="650"/>
      <c r="DH32" s="647"/>
      <c r="DI32" s="650"/>
      <c r="DJ32" s="647"/>
      <c r="DK32" s="650"/>
      <c r="DL32" s="647"/>
      <c r="DM32" s="650"/>
      <c r="DN32" s="647"/>
      <c r="DO32" s="650"/>
      <c r="DP32" s="647"/>
      <c r="DQ32" s="650"/>
      <c r="DR32" s="647"/>
      <c r="DS32" s="650"/>
      <c r="DT32" s="647"/>
      <c r="DU32" s="650"/>
      <c r="DV32" s="647"/>
      <c r="DW32" s="650"/>
      <c r="DX32" s="647"/>
      <c r="DY32" s="650"/>
      <c r="DZ32" s="647"/>
      <c r="EA32" s="650"/>
      <c r="EB32" s="647"/>
      <c r="EC32" s="650"/>
      <c r="ED32" s="647"/>
      <c r="EE32" s="650"/>
      <c r="EF32" s="647"/>
      <c r="EG32" s="650"/>
      <c r="EH32" s="647"/>
      <c r="EI32" s="650"/>
      <c r="EJ32" s="647"/>
      <c r="EK32" s="650"/>
      <c r="EL32" s="647"/>
      <c r="EM32" s="650"/>
      <c r="EN32" s="647"/>
      <c r="EO32" s="650"/>
      <c r="EP32" s="647"/>
      <c r="EQ32" s="650"/>
      <c r="ER32" s="647"/>
      <c r="ES32" s="650"/>
      <c r="ET32" s="647"/>
      <c r="EU32" s="650"/>
      <c r="EV32" s="647"/>
      <c r="EW32" s="650"/>
      <c r="EX32" s="647"/>
      <c r="EY32" s="650"/>
      <c r="EZ32" s="647"/>
      <c r="FA32" s="650"/>
      <c r="FB32" s="647"/>
      <c r="FC32" s="650"/>
      <c r="FD32" s="647"/>
      <c r="FE32" s="650"/>
      <c r="FF32" s="647"/>
      <c r="FG32" s="650"/>
      <c r="FH32" s="647"/>
      <c r="FI32" s="650"/>
      <c r="FJ32" s="647"/>
      <c r="FK32" s="650"/>
      <c r="FL32" s="647"/>
      <c r="FM32" s="650"/>
      <c r="FN32" s="647"/>
      <c r="FO32" s="650"/>
    </row>
    <row r="33" spans="1:171" ht="18" customHeight="1">
      <c r="A33" s="694" t="s">
        <v>44</v>
      </c>
      <c r="B33" s="412"/>
      <c r="C33" s="652">
        <v>37</v>
      </c>
      <c r="D33" s="647"/>
      <c r="E33" s="650"/>
      <c r="F33" s="647"/>
      <c r="G33" s="650"/>
      <c r="H33" s="647"/>
      <c r="I33" s="650"/>
      <c r="J33" s="647"/>
      <c r="K33" s="650"/>
      <c r="L33" s="647"/>
      <c r="M33" s="650"/>
      <c r="N33" s="647"/>
      <c r="O33" s="650"/>
      <c r="P33" s="647"/>
      <c r="Q33" s="650"/>
      <c r="R33" s="647"/>
      <c r="S33" s="650"/>
      <c r="T33" s="647"/>
      <c r="U33" s="650"/>
      <c r="V33" s="647"/>
      <c r="W33" s="650"/>
      <c r="X33" s="647"/>
      <c r="Y33" s="650"/>
      <c r="Z33" s="647"/>
      <c r="AA33" s="650"/>
      <c r="AB33" s="647"/>
      <c r="AC33" s="650"/>
      <c r="AD33" s="647"/>
      <c r="AE33" s="650"/>
      <c r="AF33" s="647"/>
      <c r="AG33" s="650"/>
      <c r="AH33" s="647"/>
      <c r="AI33" s="650"/>
      <c r="AJ33" s="647"/>
      <c r="AK33" s="650"/>
      <c r="AL33" s="647"/>
      <c r="AM33" s="650"/>
      <c r="AN33" s="647"/>
      <c r="AO33" s="650"/>
      <c r="AP33" s="647"/>
      <c r="AQ33" s="650"/>
      <c r="AR33" s="647"/>
      <c r="AS33" s="650"/>
      <c r="AT33" s="647"/>
      <c r="AU33" s="650"/>
      <c r="AV33" s="647"/>
      <c r="AW33" s="650"/>
      <c r="AX33" s="647"/>
      <c r="AY33" s="650"/>
      <c r="AZ33" s="647"/>
      <c r="BA33" s="650"/>
      <c r="BB33" s="647"/>
      <c r="BC33" s="650"/>
      <c r="BD33" s="647"/>
      <c r="BE33" s="650"/>
      <c r="BF33" s="647"/>
      <c r="BG33" s="650"/>
      <c r="BH33" s="647"/>
      <c r="BI33" s="650"/>
      <c r="BJ33" s="647"/>
      <c r="BK33" s="650"/>
      <c r="BL33" s="647"/>
      <c r="BM33" s="650"/>
      <c r="BN33" s="647"/>
      <c r="BO33" s="650"/>
      <c r="BP33" s="647"/>
      <c r="BQ33" s="650"/>
      <c r="BR33" s="647"/>
      <c r="BS33" s="650"/>
      <c r="BT33" s="647"/>
      <c r="BU33" s="650"/>
      <c r="BV33" s="647"/>
      <c r="BW33" s="650"/>
      <c r="BX33" s="647"/>
      <c r="BY33" s="650"/>
      <c r="BZ33" s="647"/>
      <c r="CA33" s="650"/>
      <c r="CB33" s="647"/>
      <c r="CC33" s="650"/>
      <c r="CD33" s="647"/>
      <c r="CE33" s="650"/>
      <c r="CF33" s="647"/>
      <c r="CG33" s="650"/>
      <c r="CH33" s="647"/>
      <c r="CI33" s="650"/>
      <c r="CJ33" s="647"/>
      <c r="CK33" s="650"/>
      <c r="CL33" s="647"/>
      <c r="CM33" s="650"/>
      <c r="CN33" s="647"/>
      <c r="CO33" s="650"/>
      <c r="CP33" s="647"/>
      <c r="CQ33" s="650"/>
      <c r="CR33" s="647"/>
      <c r="CS33" s="650"/>
      <c r="CT33" s="647"/>
      <c r="CU33" s="650"/>
      <c r="CV33" s="647"/>
      <c r="CW33" s="650"/>
      <c r="CX33" s="647"/>
      <c r="CY33" s="650"/>
      <c r="CZ33" s="647"/>
      <c r="DA33" s="650"/>
      <c r="DB33" s="647"/>
      <c r="DC33" s="650"/>
      <c r="DD33" s="647"/>
      <c r="DE33" s="650"/>
      <c r="DF33" s="647"/>
      <c r="DG33" s="650"/>
      <c r="DH33" s="647"/>
      <c r="DI33" s="650"/>
      <c r="DJ33" s="647"/>
      <c r="DK33" s="650"/>
      <c r="DL33" s="647"/>
      <c r="DM33" s="650"/>
      <c r="DN33" s="647"/>
      <c r="DO33" s="650"/>
      <c r="DP33" s="647"/>
      <c r="DQ33" s="650"/>
      <c r="DR33" s="647"/>
      <c r="DS33" s="650"/>
      <c r="DT33" s="647"/>
      <c r="DU33" s="650"/>
      <c r="DV33" s="647"/>
      <c r="DW33" s="650"/>
      <c r="DX33" s="647"/>
      <c r="DY33" s="650"/>
      <c r="DZ33" s="647"/>
      <c r="EA33" s="650"/>
      <c r="EB33" s="647"/>
      <c r="EC33" s="650"/>
      <c r="ED33" s="647"/>
      <c r="EE33" s="650"/>
      <c r="EF33" s="647"/>
      <c r="EG33" s="650"/>
      <c r="EH33" s="647"/>
      <c r="EI33" s="650"/>
      <c r="EJ33" s="647"/>
      <c r="EK33" s="650"/>
      <c r="EL33" s="647"/>
      <c r="EM33" s="650"/>
      <c r="EN33" s="647"/>
      <c r="EO33" s="650"/>
      <c r="EP33" s="647"/>
      <c r="EQ33" s="650"/>
      <c r="ER33" s="647"/>
      <c r="ES33" s="650"/>
      <c r="ET33" s="647"/>
      <c r="EU33" s="650"/>
      <c r="EV33" s="647"/>
      <c r="EW33" s="650"/>
      <c r="EX33" s="647"/>
      <c r="EY33" s="650"/>
      <c r="EZ33" s="647"/>
      <c r="FA33" s="650"/>
      <c r="FB33" s="647"/>
      <c r="FC33" s="650"/>
      <c r="FD33" s="647"/>
      <c r="FE33" s="650"/>
      <c r="FF33" s="647"/>
      <c r="FG33" s="650"/>
      <c r="FH33" s="647"/>
      <c r="FI33" s="650"/>
      <c r="FJ33" s="647"/>
      <c r="FK33" s="650"/>
      <c r="FL33" s="647"/>
      <c r="FM33" s="650"/>
      <c r="FN33" s="647"/>
      <c r="FO33" s="650"/>
    </row>
    <row r="34" spans="1:171" ht="18" customHeight="1">
      <c r="A34" s="429" t="s">
        <v>512</v>
      </c>
      <c r="B34" s="428"/>
      <c r="C34" s="653"/>
      <c r="D34" s="645"/>
      <c r="E34" s="649"/>
      <c r="F34" s="645"/>
      <c r="G34" s="649"/>
      <c r="H34" s="645"/>
      <c r="I34" s="649"/>
      <c r="J34" s="645"/>
      <c r="K34" s="649"/>
      <c r="L34" s="645"/>
      <c r="M34" s="649"/>
      <c r="N34" s="645"/>
      <c r="O34" s="649"/>
      <c r="P34" s="645"/>
      <c r="Q34" s="649"/>
      <c r="R34" s="645"/>
      <c r="S34" s="649"/>
      <c r="T34" s="645"/>
      <c r="U34" s="649"/>
      <c r="V34" s="645"/>
      <c r="W34" s="649"/>
      <c r="X34" s="645"/>
      <c r="Y34" s="649"/>
      <c r="Z34" s="645"/>
      <c r="AA34" s="649"/>
      <c r="AB34" s="645"/>
      <c r="AC34" s="649"/>
      <c r="AD34" s="645"/>
      <c r="AE34" s="649"/>
      <c r="AF34" s="645"/>
      <c r="AG34" s="649"/>
      <c r="AH34" s="645"/>
      <c r="AI34" s="649"/>
      <c r="AJ34" s="645"/>
      <c r="AK34" s="649"/>
      <c r="AL34" s="645"/>
      <c r="AM34" s="649"/>
      <c r="AN34" s="645"/>
      <c r="AO34" s="649"/>
      <c r="AP34" s="645"/>
      <c r="AQ34" s="649"/>
      <c r="AR34" s="645"/>
      <c r="AS34" s="649"/>
      <c r="AT34" s="645"/>
      <c r="AU34" s="649"/>
      <c r="AV34" s="645"/>
      <c r="AW34" s="649"/>
      <c r="AX34" s="645"/>
      <c r="AY34" s="649"/>
      <c r="AZ34" s="645"/>
      <c r="BA34" s="649"/>
      <c r="BB34" s="645"/>
      <c r="BC34" s="649"/>
      <c r="BD34" s="645"/>
      <c r="BE34" s="649"/>
      <c r="BF34" s="645"/>
      <c r="BG34" s="649"/>
      <c r="BH34" s="645"/>
      <c r="BI34" s="649"/>
      <c r="BJ34" s="645"/>
      <c r="BK34" s="649"/>
      <c r="BL34" s="645"/>
      <c r="BM34" s="649"/>
      <c r="BN34" s="645"/>
      <c r="BO34" s="649"/>
      <c r="BP34" s="645"/>
      <c r="BQ34" s="649"/>
      <c r="BR34" s="645"/>
      <c r="BS34" s="649"/>
      <c r="BT34" s="645"/>
      <c r="BU34" s="649"/>
      <c r="BV34" s="645"/>
      <c r="BW34" s="649"/>
      <c r="BX34" s="645"/>
      <c r="BY34" s="649"/>
      <c r="BZ34" s="645"/>
      <c r="CA34" s="649"/>
      <c r="CB34" s="645"/>
      <c r="CC34" s="649"/>
      <c r="CD34" s="645"/>
      <c r="CE34" s="649"/>
      <c r="CF34" s="645"/>
      <c r="CG34" s="649"/>
      <c r="CH34" s="645"/>
      <c r="CI34" s="649"/>
      <c r="CJ34" s="645"/>
      <c r="CK34" s="649"/>
      <c r="CL34" s="645"/>
      <c r="CM34" s="649"/>
      <c r="CN34" s="645"/>
      <c r="CO34" s="649"/>
      <c r="CP34" s="645"/>
      <c r="CQ34" s="649"/>
      <c r="CR34" s="645"/>
      <c r="CS34" s="649"/>
      <c r="CT34" s="645"/>
      <c r="CU34" s="649"/>
      <c r="CV34" s="645"/>
      <c r="CW34" s="649"/>
      <c r="CX34" s="645"/>
      <c r="CY34" s="649"/>
      <c r="CZ34" s="645"/>
      <c r="DA34" s="649"/>
      <c r="DB34" s="645"/>
      <c r="DC34" s="649"/>
      <c r="DD34" s="645"/>
      <c r="DE34" s="649"/>
      <c r="DF34" s="645"/>
      <c r="DG34" s="649"/>
      <c r="DH34" s="645"/>
      <c r="DI34" s="649"/>
      <c r="DJ34" s="645"/>
      <c r="DK34" s="649"/>
      <c r="DL34" s="645"/>
      <c r="DM34" s="649"/>
      <c r="DN34" s="645"/>
      <c r="DO34" s="649"/>
      <c r="DP34" s="645"/>
      <c r="DQ34" s="649"/>
      <c r="DR34" s="645"/>
      <c r="DS34" s="649"/>
      <c r="DT34" s="645"/>
      <c r="DU34" s="649"/>
      <c r="DV34" s="645"/>
      <c r="DW34" s="649"/>
      <c r="DX34" s="645"/>
      <c r="DY34" s="649"/>
      <c r="DZ34" s="645"/>
      <c r="EA34" s="649"/>
      <c r="EB34" s="645"/>
      <c r="EC34" s="649"/>
      <c r="ED34" s="645"/>
      <c r="EE34" s="649"/>
      <c r="EF34" s="645"/>
      <c r="EG34" s="649"/>
      <c r="EH34" s="645"/>
      <c r="EI34" s="649"/>
      <c r="EJ34" s="645"/>
      <c r="EK34" s="649"/>
      <c r="EL34" s="645"/>
      <c r="EM34" s="649"/>
      <c r="EN34" s="645"/>
      <c r="EO34" s="649"/>
      <c r="EP34" s="645"/>
      <c r="EQ34" s="649"/>
      <c r="ER34" s="645"/>
      <c r="ES34" s="649"/>
      <c r="ET34" s="645"/>
      <c r="EU34" s="649"/>
      <c r="EV34" s="645"/>
      <c r="EW34" s="649"/>
      <c r="EX34" s="645"/>
      <c r="EY34" s="649"/>
      <c r="EZ34" s="645"/>
      <c r="FA34" s="649"/>
      <c r="FB34" s="645"/>
      <c r="FC34" s="649"/>
      <c r="FD34" s="645"/>
      <c r="FE34" s="649"/>
      <c r="FF34" s="645"/>
      <c r="FG34" s="649"/>
      <c r="FH34" s="645"/>
      <c r="FI34" s="649"/>
      <c r="FJ34" s="645"/>
      <c r="FK34" s="649"/>
      <c r="FL34" s="645"/>
      <c r="FM34" s="649"/>
      <c r="FN34" s="645"/>
      <c r="FO34" s="649"/>
    </row>
    <row r="35" spans="1:171" s="401" customFormat="1" ht="33" customHeight="1">
      <c r="A35" s="654"/>
      <c r="B35" s="654" t="s">
        <v>45</v>
      </c>
      <c r="C35" s="423">
        <v>40</v>
      </c>
      <c r="D35" s="655"/>
      <c r="E35" s="656"/>
      <c r="F35" s="657"/>
      <c r="G35" s="656"/>
      <c r="H35" s="657"/>
      <c r="I35" s="656"/>
      <c r="J35" s="657"/>
      <c r="K35" s="656"/>
      <c r="L35" s="657"/>
      <c r="M35" s="656"/>
      <c r="N35" s="657"/>
      <c r="O35" s="656"/>
      <c r="P35" s="657"/>
      <c r="Q35" s="656"/>
      <c r="R35" s="657"/>
      <c r="S35" s="656"/>
      <c r="T35" s="657"/>
      <c r="U35" s="656"/>
      <c r="V35" s="657"/>
      <c r="W35" s="656"/>
      <c r="X35" s="657"/>
      <c r="Y35" s="656"/>
      <c r="Z35" s="657"/>
      <c r="AA35" s="656"/>
      <c r="AB35" s="657"/>
      <c r="AC35" s="656"/>
      <c r="AD35" s="657"/>
      <c r="AE35" s="656"/>
      <c r="AF35" s="657"/>
      <c r="AG35" s="656"/>
      <c r="AH35" s="657"/>
      <c r="AI35" s="656"/>
      <c r="AJ35" s="657"/>
      <c r="AK35" s="656"/>
      <c r="AL35" s="657"/>
      <c r="AM35" s="656"/>
      <c r="AN35" s="657"/>
      <c r="AO35" s="656"/>
      <c r="AP35" s="657"/>
      <c r="AQ35" s="656"/>
      <c r="AR35" s="657"/>
      <c r="AS35" s="656"/>
      <c r="AT35" s="657"/>
      <c r="AU35" s="656"/>
      <c r="AV35" s="657"/>
      <c r="AW35" s="656"/>
      <c r="AX35" s="657"/>
      <c r="AY35" s="656"/>
      <c r="AZ35" s="657"/>
      <c r="BA35" s="656"/>
      <c r="BB35" s="657"/>
      <c r="BC35" s="656"/>
      <c r="BD35" s="657"/>
      <c r="BE35" s="656"/>
      <c r="BF35" s="657"/>
      <c r="BG35" s="656"/>
      <c r="BH35" s="657"/>
      <c r="BI35" s="656"/>
      <c r="BJ35" s="657"/>
      <c r="BK35" s="656"/>
      <c r="BL35" s="657"/>
      <c r="BM35" s="656"/>
      <c r="BN35" s="657"/>
      <c r="BO35" s="656"/>
      <c r="BP35" s="657"/>
      <c r="BQ35" s="656"/>
      <c r="BR35" s="657"/>
      <c r="BS35" s="656"/>
      <c r="BT35" s="657"/>
      <c r="BU35" s="656"/>
      <c r="BV35" s="657"/>
      <c r="BW35" s="656"/>
      <c r="BX35" s="657"/>
      <c r="BY35" s="656"/>
      <c r="BZ35" s="657"/>
      <c r="CA35" s="656"/>
      <c r="CB35" s="657"/>
      <c r="CC35" s="656"/>
      <c r="CD35" s="657"/>
      <c r="CE35" s="656"/>
      <c r="CF35" s="657"/>
      <c r="CG35" s="656"/>
      <c r="CH35" s="657"/>
      <c r="CI35" s="656"/>
      <c r="CJ35" s="657"/>
      <c r="CK35" s="656"/>
      <c r="CL35" s="657"/>
      <c r="CM35" s="656"/>
      <c r="CN35" s="657"/>
      <c r="CO35" s="656"/>
      <c r="CP35" s="657"/>
      <c r="CQ35" s="656"/>
      <c r="CR35" s="657"/>
      <c r="CS35" s="656"/>
      <c r="CT35" s="657"/>
      <c r="CU35" s="656"/>
      <c r="CV35" s="657"/>
      <c r="CW35" s="656"/>
      <c r="CX35" s="657"/>
      <c r="CY35" s="656"/>
      <c r="CZ35" s="657"/>
      <c r="DA35" s="656"/>
      <c r="DB35" s="657"/>
      <c r="DC35" s="656"/>
      <c r="DD35" s="657"/>
      <c r="DE35" s="656"/>
      <c r="DF35" s="657"/>
      <c r="DG35" s="656"/>
      <c r="DH35" s="657"/>
      <c r="DI35" s="656"/>
      <c r="DJ35" s="657"/>
      <c r="DK35" s="656"/>
      <c r="DL35" s="657"/>
      <c r="DM35" s="656"/>
      <c r="DN35" s="657"/>
      <c r="DO35" s="656"/>
      <c r="DP35" s="657"/>
      <c r="DQ35" s="656"/>
      <c r="DR35" s="657"/>
      <c r="DS35" s="656"/>
      <c r="DT35" s="657"/>
      <c r="DU35" s="656"/>
      <c r="DV35" s="657"/>
      <c r="DW35" s="656"/>
      <c r="DX35" s="657"/>
      <c r="DY35" s="656"/>
      <c r="DZ35" s="657"/>
      <c r="EA35" s="656"/>
      <c r="EB35" s="657"/>
      <c r="EC35" s="656"/>
      <c r="ED35" s="657"/>
      <c r="EE35" s="656"/>
      <c r="EF35" s="657"/>
      <c r="EG35" s="656"/>
      <c r="EH35" s="657"/>
      <c r="EI35" s="656"/>
      <c r="EJ35" s="657"/>
      <c r="EK35" s="656"/>
      <c r="EL35" s="657"/>
      <c r="EM35" s="656"/>
      <c r="EN35" s="657"/>
      <c r="EO35" s="656"/>
      <c r="EP35" s="657"/>
      <c r="EQ35" s="656"/>
      <c r="ER35" s="657"/>
      <c r="ES35" s="656"/>
      <c r="ET35" s="657"/>
      <c r="EU35" s="656"/>
      <c r="EV35" s="657"/>
      <c r="EW35" s="656"/>
      <c r="EX35" s="657"/>
      <c r="EY35" s="656"/>
      <c r="EZ35" s="657"/>
      <c r="FA35" s="656"/>
      <c r="FB35" s="657"/>
      <c r="FC35" s="656"/>
      <c r="FD35" s="657"/>
      <c r="FE35" s="656"/>
      <c r="FF35" s="657"/>
      <c r="FG35" s="656"/>
      <c r="FH35" s="657"/>
      <c r="FI35" s="656"/>
      <c r="FJ35" s="657"/>
      <c r="FK35" s="656"/>
      <c r="FL35" s="657"/>
      <c r="FM35" s="656"/>
      <c r="FN35" s="657"/>
      <c r="FO35" s="656"/>
    </row>
    <row r="36" spans="1:171" s="401" customFormat="1">
      <c r="A36" s="658"/>
      <c r="B36" s="658" t="s">
        <v>513</v>
      </c>
      <c r="C36" s="423">
        <v>45</v>
      </c>
      <c r="D36" s="659"/>
      <c r="E36" s="660"/>
      <c r="F36" s="659"/>
      <c r="G36" s="660"/>
      <c r="H36" s="659"/>
      <c r="I36" s="660"/>
      <c r="J36" s="659"/>
      <c r="K36" s="660"/>
      <c r="L36" s="659"/>
      <c r="M36" s="660"/>
      <c r="N36" s="659"/>
      <c r="O36" s="660"/>
      <c r="P36" s="659"/>
      <c r="Q36" s="660"/>
      <c r="R36" s="659"/>
      <c r="S36" s="660"/>
      <c r="T36" s="659"/>
      <c r="U36" s="660"/>
      <c r="V36" s="659"/>
      <c r="W36" s="660"/>
      <c r="X36" s="659"/>
      <c r="Y36" s="660"/>
      <c r="Z36" s="659"/>
      <c r="AA36" s="660"/>
      <c r="AB36" s="659"/>
      <c r="AC36" s="660"/>
      <c r="AD36" s="659"/>
      <c r="AE36" s="660"/>
      <c r="AF36" s="659"/>
      <c r="AG36" s="660"/>
      <c r="AH36" s="659"/>
      <c r="AI36" s="660"/>
      <c r="AJ36" s="659"/>
      <c r="AK36" s="660"/>
      <c r="AL36" s="659"/>
      <c r="AM36" s="660"/>
      <c r="AN36" s="659"/>
      <c r="AO36" s="660"/>
      <c r="AP36" s="659"/>
      <c r="AQ36" s="660"/>
      <c r="AR36" s="659"/>
      <c r="AS36" s="660"/>
      <c r="AT36" s="659"/>
      <c r="AU36" s="660"/>
      <c r="AV36" s="659"/>
      <c r="AW36" s="660"/>
      <c r="AX36" s="659"/>
      <c r="AY36" s="660"/>
      <c r="AZ36" s="659"/>
      <c r="BA36" s="660"/>
      <c r="BB36" s="659"/>
      <c r="BC36" s="660"/>
      <c r="BD36" s="659"/>
      <c r="BE36" s="660"/>
      <c r="BF36" s="659"/>
      <c r="BG36" s="660"/>
      <c r="BH36" s="659"/>
      <c r="BI36" s="660"/>
      <c r="BJ36" s="659"/>
      <c r="BK36" s="660"/>
      <c r="BL36" s="659"/>
      <c r="BM36" s="660"/>
      <c r="BN36" s="659"/>
      <c r="BO36" s="660"/>
      <c r="BP36" s="659"/>
      <c r="BQ36" s="660"/>
      <c r="BR36" s="659"/>
      <c r="BS36" s="660"/>
      <c r="BT36" s="659"/>
      <c r="BU36" s="660"/>
      <c r="BV36" s="659"/>
      <c r="BW36" s="660"/>
      <c r="BX36" s="659"/>
      <c r="BY36" s="660"/>
      <c r="BZ36" s="659"/>
      <c r="CA36" s="660"/>
      <c r="CB36" s="659"/>
      <c r="CC36" s="660"/>
      <c r="CD36" s="659"/>
      <c r="CE36" s="660"/>
      <c r="CF36" s="659"/>
      <c r="CG36" s="660"/>
      <c r="CH36" s="659"/>
      <c r="CI36" s="660"/>
      <c r="CJ36" s="659"/>
      <c r="CK36" s="660"/>
      <c r="CL36" s="659"/>
      <c r="CM36" s="660"/>
      <c r="CN36" s="659"/>
      <c r="CO36" s="660"/>
      <c r="CP36" s="659"/>
      <c r="CQ36" s="660"/>
      <c r="CR36" s="659"/>
      <c r="CS36" s="660"/>
      <c r="CT36" s="659"/>
      <c r="CU36" s="660"/>
      <c r="CV36" s="659"/>
      <c r="CW36" s="660"/>
      <c r="CX36" s="659"/>
      <c r="CY36" s="660"/>
      <c r="CZ36" s="659"/>
      <c r="DA36" s="660"/>
      <c r="DB36" s="659"/>
      <c r="DC36" s="660"/>
      <c r="DD36" s="659"/>
      <c r="DE36" s="660"/>
      <c r="DF36" s="659"/>
      <c r="DG36" s="660"/>
      <c r="DH36" s="659"/>
      <c r="DI36" s="660"/>
      <c r="DJ36" s="659"/>
      <c r="DK36" s="660"/>
      <c r="DL36" s="659"/>
      <c r="DM36" s="660"/>
      <c r="DN36" s="659"/>
      <c r="DO36" s="660"/>
      <c r="DP36" s="659"/>
      <c r="DQ36" s="660"/>
      <c r="DR36" s="659"/>
      <c r="DS36" s="660"/>
      <c r="DT36" s="659"/>
      <c r="DU36" s="660"/>
      <c r="DV36" s="659"/>
      <c r="DW36" s="660"/>
      <c r="DX36" s="659"/>
      <c r="DY36" s="660"/>
      <c r="DZ36" s="659"/>
      <c r="EA36" s="660"/>
      <c r="EB36" s="659"/>
      <c r="EC36" s="660"/>
      <c r="ED36" s="659"/>
      <c r="EE36" s="660"/>
      <c r="EF36" s="659"/>
      <c r="EG36" s="660"/>
      <c r="EH36" s="659"/>
      <c r="EI36" s="660"/>
      <c r="EJ36" s="659"/>
      <c r="EK36" s="660"/>
      <c r="EL36" s="659"/>
      <c r="EM36" s="660"/>
      <c r="EN36" s="659"/>
      <c r="EO36" s="660"/>
      <c r="EP36" s="659"/>
      <c r="EQ36" s="660"/>
      <c r="ER36" s="659"/>
      <c r="ES36" s="660"/>
      <c r="ET36" s="659"/>
      <c r="EU36" s="660"/>
      <c r="EV36" s="659"/>
      <c r="EW36" s="660"/>
      <c r="EX36" s="659"/>
      <c r="EY36" s="660"/>
      <c r="EZ36" s="659"/>
      <c r="FA36" s="660"/>
      <c r="FB36" s="659"/>
      <c r="FC36" s="660"/>
      <c r="FD36" s="659"/>
      <c r="FE36" s="660"/>
      <c r="FF36" s="659"/>
      <c r="FG36" s="660"/>
      <c r="FH36" s="659"/>
      <c r="FI36" s="660"/>
      <c r="FJ36" s="659"/>
      <c r="FK36" s="660"/>
      <c r="FL36" s="659"/>
      <c r="FM36" s="660"/>
      <c r="FN36" s="659"/>
      <c r="FO36" s="660"/>
    </row>
    <row r="37" spans="1:171" s="401" customFormat="1" ht="18" customHeight="1">
      <c r="A37" s="694" t="s">
        <v>46</v>
      </c>
      <c r="B37" s="412"/>
      <c r="C37" s="424" t="s">
        <v>47</v>
      </c>
      <c r="D37" s="643"/>
      <c r="E37" s="644"/>
      <c r="F37" s="643"/>
      <c r="G37" s="644"/>
      <c r="H37" s="643"/>
      <c r="I37" s="644"/>
      <c r="J37" s="643"/>
      <c r="K37" s="644"/>
      <c r="L37" s="643"/>
      <c r="M37" s="644"/>
      <c r="N37" s="643"/>
      <c r="O37" s="644"/>
      <c r="P37" s="643"/>
      <c r="Q37" s="644"/>
      <c r="R37" s="643"/>
      <c r="S37" s="644"/>
      <c r="T37" s="643"/>
      <c r="U37" s="644"/>
      <c r="V37" s="643"/>
      <c r="W37" s="644"/>
      <c r="X37" s="643"/>
      <c r="Y37" s="644"/>
      <c r="Z37" s="643"/>
      <c r="AA37" s="644"/>
      <c r="AB37" s="643"/>
      <c r="AC37" s="644"/>
      <c r="AD37" s="643"/>
      <c r="AE37" s="644"/>
      <c r="AF37" s="643"/>
      <c r="AG37" s="644"/>
      <c r="AH37" s="643"/>
      <c r="AI37" s="644"/>
      <c r="AJ37" s="643"/>
      <c r="AK37" s="644"/>
      <c r="AL37" s="643"/>
      <c r="AM37" s="644"/>
      <c r="AN37" s="643"/>
      <c r="AO37" s="644"/>
      <c r="AP37" s="643"/>
      <c r="AQ37" s="644"/>
      <c r="AR37" s="643"/>
      <c r="AS37" s="644"/>
      <c r="AT37" s="643"/>
      <c r="AU37" s="644"/>
      <c r="AV37" s="643"/>
      <c r="AW37" s="644"/>
      <c r="AX37" s="643"/>
      <c r="AY37" s="644"/>
      <c r="AZ37" s="643"/>
      <c r="BA37" s="644"/>
      <c r="BB37" s="643"/>
      <c r="BC37" s="644"/>
      <c r="BD37" s="643"/>
      <c r="BE37" s="644"/>
      <c r="BF37" s="643"/>
      <c r="BG37" s="644"/>
      <c r="BH37" s="643"/>
      <c r="BI37" s="644"/>
      <c r="BJ37" s="643"/>
      <c r="BK37" s="644"/>
      <c r="BL37" s="643"/>
      <c r="BM37" s="644"/>
      <c r="BN37" s="643"/>
      <c r="BO37" s="644"/>
      <c r="BP37" s="643"/>
      <c r="BQ37" s="644"/>
      <c r="BR37" s="643"/>
      <c r="BS37" s="644"/>
      <c r="BT37" s="643"/>
      <c r="BU37" s="644"/>
      <c r="BV37" s="643"/>
      <c r="BW37" s="644"/>
      <c r="BX37" s="643"/>
      <c r="BY37" s="644"/>
      <c r="BZ37" s="643"/>
      <c r="CA37" s="644"/>
      <c r="CB37" s="643"/>
      <c r="CC37" s="644"/>
      <c r="CD37" s="643"/>
      <c r="CE37" s="644"/>
      <c r="CF37" s="643"/>
      <c r="CG37" s="644"/>
      <c r="CH37" s="643"/>
      <c r="CI37" s="644"/>
      <c r="CJ37" s="643"/>
      <c r="CK37" s="644"/>
      <c r="CL37" s="643"/>
      <c r="CM37" s="644"/>
      <c r="CN37" s="643"/>
      <c r="CO37" s="644"/>
      <c r="CP37" s="643"/>
      <c r="CQ37" s="644"/>
      <c r="CR37" s="643"/>
      <c r="CS37" s="644"/>
      <c r="CT37" s="643"/>
      <c r="CU37" s="644"/>
      <c r="CV37" s="643"/>
      <c r="CW37" s="644"/>
      <c r="CX37" s="643"/>
      <c r="CY37" s="644"/>
      <c r="CZ37" s="643"/>
      <c r="DA37" s="644"/>
      <c r="DB37" s="643"/>
      <c r="DC37" s="644"/>
      <c r="DD37" s="643"/>
      <c r="DE37" s="644"/>
      <c r="DF37" s="643"/>
      <c r="DG37" s="644"/>
      <c r="DH37" s="643"/>
      <c r="DI37" s="644"/>
      <c r="DJ37" s="643"/>
      <c r="DK37" s="644"/>
      <c r="DL37" s="643"/>
      <c r="DM37" s="644"/>
      <c r="DN37" s="643"/>
      <c r="DO37" s="644"/>
      <c r="DP37" s="643"/>
      <c r="DQ37" s="644"/>
      <c r="DR37" s="643"/>
      <c r="DS37" s="644"/>
      <c r="DT37" s="643"/>
      <c r="DU37" s="644"/>
      <c r="DV37" s="643"/>
      <c r="DW37" s="644"/>
      <c r="DX37" s="643"/>
      <c r="DY37" s="644"/>
      <c r="DZ37" s="643"/>
      <c r="EA37" s="644"/>
      <c r="EB37" s="643"/>
      <c r="EC37" s="644"/>
      <c r="ED37" s="643"/>
      <c r="EE37" s="644"/>
      <c r="EF37" s="643"/>
      <c r="EG37" s="644"/>
      <c r="EH37" s="643"/>
      <c r="EI37" s="644"/>
      <c r="EJ37" s="643"/>
      <c r="EK37" s="644"/>
      <c r="EL37" s="643"/>
      <c r="EM37" s="644"/>
      <c r="EN37" s="643"/>
      <c r="EO37" s="644"/>
      <c r="EP37" s="643"/>
      <c r="EQ37" s="644"/>
      <c r="ER37" s="643"/>
      <c r="ES37" s="644"/>
      <c r="ET37" s="643"/>
      <c r="EU37" s="644"/>
      <c r="EV37" s="643"/>
      <c r="EW37" s="644"/>
      <c r="EX37" s="643"/>
      <c r="EY37" s="644"/>
      <c r="EZ37" s="643"/>
      <c r="FA37" s="644"/>
      <c r="FB37" s="643"/>
      <c r="FC37" s="644"/>
      <c r="FD37" s="643"/>
      <c r="FE37" s="644"/>
      <c r="FF37" s="643"/>
      <c r="FG37" s="644"/>
      <c r="FH37" s="643"/>
      <c r="FI37" s="644"/>
      <c r="FJ37" s="643"/>
      <c r="FK37" s="644"/>
      <c r="FL37" s="643"/>
      <c r="FM37" s="644"/>
      <c r="FN37" s="643"/>
      <c r="FO37" s="644"/>
    </row>
    <row r="38" spans="1:171" s="401" customFormat="1" ht="18" customHeight="1">
      <c r="A38" s="694" t="s">
        <v>48</v>
      </c>
      <c r="B38" s="412"/>
      <c r="C38" s="424" t="s">
        <v>49</v>
      </c>
      <c r="D38" s="643"/>
      <c r="E38" s="650"/>
      <c r="F38" s="643"/>
      <c r="G38" s="650"/>
      <c r="H38" s="643"/>
      <c r="I38" s="650"/>
      <c r="J38" s="643"/>
      <c r="K38" s="650"/>
      <c r="L38" s="643"/>
      <c r="M38" s="650"/>
      <c r="N38" s="643"/>
      <c r="O38" s="650"/>
      <c r="P38" s="643"/>
      <c r="Q38" s="650"/>
      <c r="R38" s="643"/>
      <c r="S38" s="650"/>
      <c r="T38" s="643"/>
      <c r="U38" s="650"/>
      <c r="V38" s="643"/>
      <c r="W38" s="650"/>
      <c r="X38" s="643"/>
      <c r="Y38" s="650"/>
      <c r="Z38" s="643"/>
      <c r="AA38" s="650"/>
      <c r="AB38" s="643"/>
      <c r="AC38" s="650"/>
      <c r="AD38" s="643"/>
      <c r="AE38" s="650"/>
      <c r="AF38" s="643"/>
      <c r="AG38" s="650"/>
      <c r="AH38" s="643"/>
      <c r="AI38" s="650"/>
      <c r="AJ38" s="643"/>
      <c r="AK38" s="650"/>
      <c r="AL38" s="643"/>
      <c r="AM38" s="650"/>
      <c r="AN38" s="643"/>
      <c r="AO38" s="650"/>
      <c r="AP38" s="643"/>
      <c r="AQ38" s="650"/>
      <c r="AR38" s="643"/>
      <c r="AS38" s="650"/>
      <c r="AT38" s="643"/>
      <c r="AU38" s="650"/>
      <c r="AV38" s="643"/>
      <c r="AW38" s="650"/>
      <c r="AX38" s="643"/>
      <c r="AY38" s="650"/>
      <c r="AZ38" s="643"/>
      <c r="BA38" s="650"/>
      <c r="BB38" s="643"/>
      <c r="BC38" s="650"/>
      <c r="BD38" s="643"/>
      <c r="BE38" s="650"/>
      <c r="BF38" s="643"/>
      <c r="BG38" s="650"/>
      <c r="BH38" s="643"/>
      <c r="BI38" s="650"/>
      <c r="BJ38" s="643"/>
      <c r="BK38" s="650"/>
      <c r="BL38" s="643"/>
      <c r="BM38" s="650"/>
      <c r="BN38" s="643"/>
      <c r="BO38" s="650"/>
      <c r="BP38" s="643"/>
      <c r="BQ38" s="650"/>
      <c r="BR38" s="643"/>
      <c r="BS38" s="650"/>
      <c r="BT38" s="643"/>
      <c r="BU38" s="650"/>
      <c r="BV38" s="643"/>
      <c r="BW38" s="650"/>
      <c r="BX38" s="643"/>
      <c r="BY38" s="650"/>
      <c r="BZ38" s="643"/>
      <c r="CA38" s="650"/>
      <c r="CB38" s="643"/>
      <c r="CC38" s="650"/>
      <c r="CD38" s="643"/>
      <c r="CE38" s="650"/>
      <c r="CF38" s="643"/>
      <c r="CG38" s="650"/>
      <c r="CH38" s="643"/>
      <c r="CI38" s="650"/>
      <c r="CJ38" s="643"/>
      <c r="CK38" s="650"/>
      <c r="CL38" s="643"/>
      <c r="CM38" s="650"/>
      <c r="CN38" s="643"/>
      <c r="CO38" s="650"/>
      <c r="CP38" s="643"/>
      <c r="CQ38" s="650"/>
      <c r="CR38" s="643"/>
      <c r="CS38" s="650"/>
      <c r="CT38" s="643"/>
      <c r="CU38" s="650"/>
      <c r="CV38" s="643"/>
      <c r="CW38" s="650"/>
      <c r="CX38" s="643"/>
      <c r="CY38" s="650"/>
      <c r="CZ38" s="643"/>
      <c r="DA38" s="650"/>
      <c r="DB38" s="643"/>
      <c r="DC38" s="650"/>
      <c r="DD38" s="643"/>
      <c r="DE38" s="650"/>
      <c r="DF38" s="643"/>
      <c r="DG38" s="650"/>
      <c r="DH38" s="643"/>
      <c r="DI38" s="650"/>
      <c r="DJ38" s="643"/>
      <c r="DK38" s="650"/>
      <c r="DL38" s="643"/>
      <c r="DM38" s="650"/>
      <c r="DN38" s="643"/>
      <c r="DO38" s="650"/>
      <c r="DP38" s="643"/>
      <c r="DQ38" s="650"/>
      <c r="DR38" s="643"/>
      <c r="DS38" s="650"/>
      <c r="DT38" s="643"/>
      <c r="DU38" s="650"/>
      <c r="DV38" s="643"/>
      <c r="DW38" s="650"/>
      <c r="DX38" s="643"/>
      <c r="DY38" s="650"/>
      <c r="DZ38" s="643"/>
      <c r="EA38" s="650"/>
      <c r="EB38" s="643"/>
      <c r="EC38" s="650"/>
      <c r="ED38" s="643"/>
      <c r="EE38" s="650"/>
      <c r="EF38" s="643"/>
      <c r="EG38" s="650"/>
      <c r="EH38" s="643"/>
      <c r="EI38" s="650"/>
      <c r="EJ38" s="643"/>
      <c r="EK38" s="650"/>
      <c r="EL38" s="643"/>
      <c r="EM38" s="650"/>
      <c r="EN38" s="643"/>
      <c r="EO38" s="650"/>
      <c r="EP38" s="643"/>
      <c r="EQ38" s="650"/>
      <c r="ER38" s="643"/>
      <c r="ES38" s="650"/>
      <c r="ET38" s="643"/>
      <c r="EU38" s="650"/>
      <c r="EV38" s="643"/>
      <c r="EW38" s="650"/>
      <c r="EX38" s="643"/>
      <c r="EY38" s="650"/>
      <c r="EZ38" s="643"/>
      <c r="FA38" s="650"/>
      <c r="FB38" s="643"/>
      <c r="FC38" s="650"/>
      <c r="FD38" s="643"/>
      <c r="FE38" s="650"/>
      <c r="FF38" s="643"/>
      <c r="FG38" s="650"/>
      <c r="FH38" s="643"/>
      <c r="FI38" s="650"/>
      <c r="FJ38" s="643"/>
      <c r="FK38" s="650"/>
      <c r="FL38" s="643"/>
      <c r="FM38" s="650"/>
      <c r="FN38" s="643"/>
      <c r="FO38" s="650"/>
    </row>
    <row r="39" spans="1:171" s="401" customFormat="1" ht="18" customHeight="1">
      <c r="A39" s="584" t="s">
        <v>50</v>
      </c>
      <c r="B39" s="412"/>
      <c r="C39" s="427">
        <v>52</v>
      </c>
      <c r="D39" s="643"/>
      <c r="E39" s="650"/>
      <c r="F39" s="643"/>
      <c r="G39" s="650"/>
      <c r="H39" s="643"/>
      <c r="I39" s="650"/>
      <c r="J39" s="643"/>
      <c r="K39" s="650"/>
      <c r="L39" s="643"/>
      <c r="M39" s="650"/>
      <c r="N39" s="643"/>
      <c r="O39" s="650"/>
      <c r="P39" s="643"/>
      <c r="Q39" s="650"/>
      <c r="R39" s="643"/>
      <c r="S39" s="650"/>
      <c r="T39" s="643"/>
      <c r="U39" s="650"/>
      <c r="V39" s="643"/>
      <c r="W39" s="650"/>
      <c r="X39" s="643"/>
      <c r="Y39" s="650"/>
      <c r="Z39" s="643"/>
      <c r="AA39" s="650"/>
      <c r="AB39" s="643"/>
      <c r="AC39" s="650"/>
      <c r="AD39" s="643"/>
      <c r="AE39" s="650"/>
      <c r="AF39" s="643"/>
      <c r="AG39" s="650"/>
      <c r="AH39" s="643"/>
      <c r="AI39" s="650"/>
      <c r="AJ39" s="643"/>
      <c r="AK39" s="650"/>
      <c r="AL39" s="643"/>
      <c r="AM39" s="650"/>
      <c r="AN39" s="643"/>
      <c r="AO39" s="650"/>
      <c r="AP39" s="643"/>
      <c r="AQ39" s="650"/>
      <c r="AR39" s="643"/>
      <c r="AS39" s="650"/>
      <c r="AT39" s="643"/>
      <c r="AU39" s="650"/>
      <c r="AV39" s="643"/>
      <c r="AW39" s="650"/>
      <c r="AX39" s="643"/>
      <c r="AY39" s="650"/>
      <c r="AZ39" s="643"/>
      <c r="BA39" s="650"/>
      <c r="BB39" s="643"/>
      <c r="BC39" s="650"/>
      <c r="BD39" s="643"/>
      <c r="BE39" s="650"/>
      <c r="BF39" s="643"/>
      <c r="BG39" s="650"/>
      <c r="BH39" s="643"/>
      <c r="BI39" s="650"/>
      <c r="BJ39" s="643"/>
      <c r="BK39" s="650"/>
      <c r="BL39" s="643"/>
      <c r="BM39" s="650"/>
      <c r="BN39" s="643"/>
      <c r="BO39" s="650"/>
      <c r="BP39" s="643"/>
      <c r="BQ39" s="650"/>
      <c r="BR39" s="643"/>
      <c r="BS39" s="650"/>
      <c r="BT39" s="643"/>
      <c r="BU39" s="650"/>
      <c r="BV39" s="643"/>
      <c r="BW39" s="650"/>
      <c r="BX39" s="643"/>
      <c r="BY39" s="650"/>
      <c r="BZ39" s="643"/>
      <c r="CA39" s="650"/>
      <c r="CB39" s="643"/>
      <c r="CC39" s="650"/>
      <c r="CD39" s="643"/>
      <c r="CE39" s="650"/>
      <c r="CF39" s="643"/>
      <c r="CG39" s="650"/>
      <c r="CH39" s="643"/>
      <c r="CI39" s="650"/>
      <c r="CJ39" s="643"/>
      <c r="CK39" s="650"/>
      <c r="CL39" s="643"/>
      <c r="CM39" s="650"/>
      <c r="CN39" s="643"/>
      <c r="CO39" s="650"/>
      <c r="CP39" s="643"/>
      <c r="CQ39" s="650"/>
      <c r="CR39" s="643"/>
      <c r="CS39" s="650"/>
      <c r="CT39" s="643"/>
      <c r="CU39" s="650"/>
      <c r="CV39" s="643"/>
      <c r="CW39" s="650"/>
      <c r="CX39" s="643"/>
      <c r="CY39" s="650"/>
      <c r="CZ39" s="643"/>
      <c r="DA39" s="650"/>
      <c r="DB39" s="643"/>
      <c r="DC39" s="650"/>
      <c r="DD39" s="643"/>
      <c r="DE39" s="650"/>
      <c r="DF39" s="643"/>
      <c r="DG39" s="650"/>
      <c r="DH39" s="643"/>
      <c r="DI39" s="650"/>
      <c r="DJ39" s="643"/>
      <c r="DK39" s="650"/>
      <c r="DL39" s="643"/>
      <c r="DM39" s="650"/>
      <c r="DN39" s="643"/>
      <c r="DO39" s="650"/>
      <c r="DP39" s="643"/>
      <c r="DQ39" s="650"/>
      <c r="DR39" s="643"/>
      <c r="DS39" s="650"/>
      <c r="DT39" s="643"/>
      <c r="DU39" s="650"/>
      <c r="DV39" s="643"/>
      <c r="DW39" s="650"/>
      <c r="DX39" s="643"/>
      <c r="DY39" s="650"/>
      <c r="DZ39" s="643"/>
      <c r="EA39" s="650"/>
      <c r="EB39" s="643"/>
      <c r="EC39" s="650"/>
      <c r="ED39" s="643"/>
      <c r="EE39" s="650"/>
      <c r="EF39" s="643"/>
      <c r="EG39" s="650"/>
      <c r="EH39" s="643"/>
      <c r="EI39" s="650"/>
      <c r="EJ39" s="643"/>
      <c r="EK39" s="650"/>
      <c r="EL39" s="643"/>
      <c r="EM39" s="650"/>
      <c r="EN39" s="643"/>
      <c r="EO39" s="650"/>
      <c r="EP39" s="643"/>
      <c r="EQ39" s="650"/>
      <c r="ER39" s="643"/>
      <c r="ES39" s="650"/>
      <c r="ET39" s="643"/>
      <c r="EU39" s="650"/>
      <c r="EV39" s="643"/>
      <c r="EW39" s="650"/>
      <c r="EX39" s="643"/>
      <c r="EY39" s="650"/>
      <c r="EZ39" s="643"/>
      <c r="FA39" s="650"/>
      <c r="FB39" s="643"/>
      <c r="FC39" s="650"/>
      <c r="FD39" s="643"/>
      <c r="FE39" s="650"/>
      <c r="FF39" s="643"/>
      <c r="FG39" s="650"/>
      <c r="FH39" s="643"/>
      <c r="FI39" s="650"/>
      <c r="FJ39" s="643"/>
      <c r="FK39" s="650"/>
      <c r="FL39" s="643"/>
      <c r="FM39" s="650"/>
      <c r="FN39" s="643"/>
      <c r="FO39" s="650"/>
    </row>
    <row r="40" spans="1:171" s="401" customFormat="1" ht="18" customHeight="1">
      <c r="A40" s="694" t="s">
        <v>51</v>
      </c>
      <c r="B40" s="412"/>
      <c r="C40" s="424" t="s">
        <v>52</v>
      </c>
      <c r="D40" s="643"/>
      <c r="E40" s="650"/>
      <c r="F40" s="643"/>
      <c r="G40" s="650"/>
      <c r="H40" s="643"/>
      <c r="I40" s="650"/>
      <c r="J40" s="643"/>
      <c r="K40" s="650"/>
      <c r="L40" s="643"/>
      <c r="M40" s="650"/>
      <c r="N40" s="643"/>
      <c r="O40" s="650"/>
      <c r="P40" s="643"/>
      <c r="Q40" s="650"/>
      <c r="R40" s="643"/>
      <c r="S40" s="650"/>
      <c r="T40" s="643"/>
      <c r="U40" s="650"/>
      <c r="V40" s="643"/>
      <c r="W40" s="650"/>
      <c r="X40" s="643"/>
      <c r="Y40" s="650"/>
      <c r="Z40" s="643"/>
      <c r="AA40" s="650"/>
      <c r="AB40" s="643"/>
      <c r="AC40" s="650"/>
      <c r="AD40" s="643"/>
      <c r="AE40" s="650"/>
      <c r="AF40" s="643"/>
      <c r="AG40" s="650"/>
      <c r="AH40" s="643"/>
      <c r="AI40" s="650"/>
      <c r="AJ40" s="643"/>
      <c r="AK40" s="650"/>
      <c r="AL40" s="643"/>
      <c r="AM40" s="650"/>
      <c r="AN40" s="643"/>
      <c r="AO40" s="650"/>
      <c r="AP40" s="643"/>
      <c r="AQ40" s="650"/>
      <c r="AR40" s="643"/>
      <c r="AS40" s="650"/>
      <c r="AT40" s="643"/>
      <c r="AU40" s="650"/>
      <c r="AV40" s="643"/>
      <c r="AW40" s="650"/>
      <c r="AX40" s="643"/>
      <c r="AY40" s="650"/>
      <c r="AZ40" s="643"/>
      <c r="BA40" s="650"/>
      <c r="BB40" s="643"/>
      <c r="BC40" s="650"/>
      <c r="BD40" s="643"/>
      <c r="BE40" s="650"/>
      <c r="BF40" s="643"/>
      <c r="BG40" s="650"/>
      <c r="BH40" s="643"/>
      <c r="BI40" s="650"/>
      <c r="BJ40" s="643"/>
      <c r="BK40" s="650"/>
      <c r="BL40" s="643"/>
      <c r="BM40" s="650"/>
      <c r="BN40" s="643"/>
      <c r="BO40" s="650"/>
      <c r="BP40" s="643"/>
      <c r="BQ40" s="650"/>
      <c r="BR40" s="643"/>
      <c r="BS40" s="650"/>
      <c r="BT40" s="643"/>
      <c r="BU40" s="650"/>
      <c r="BV40" s="643"/>
      <c r="BW40" s="650"/>
      <c r="BX40" s="643"/>
      <c r="BY40" s="650"/>
      <c r="BZ40" s="643"/>
      <c r="CA40" s="650"/>
      <c r="CB40" s="643"/>
      <c r="CC40" s="650"/>
      <c r="CD40" s="643"/>
      <c r="CE40" s="650"/>
      <c r="CF40" s="643"/>
      <c r="CG40" s="650"/>
      <c r="CH40" s="643"/>
      <c r="CI40" s="650"/>
      <c r="CJ40" s="643"/>
      <c r="CK40" s="650"/>
      <c r="CL40" s="643"/>
      <c r="CM40" s="650"/>
      <c r="CN40" s="643"/>
      <c r="CO40" s="650"/>
      <c r="CP40" s="643"/>
      <c r="CQ40" s="650"/>
      <c r="CR40" s="643"/>
      <c r="CS40" s="650"/>
      <c r="CT40" s="643"/>
      <c r="CU40" s="650"/>
      <c r="CV40" s="643"/>
      <c r="CW40" s="650"/>
      <c r="CX40" s="643"/>
      <c r="CY40" s="650"/>
      <c r="CZ40" s="643"/>
      <c r="DA40" s="650"/>
      <c r="DB40" s="643"/>
      <c r="DC40" s="650"/>
      <c r="DD40" s="643"/>
      <c r="DE40" s="650"/>
      <c r="DF40" s="643"/>
      <c r="DG40" s="650"/>
      <c r="DH40" s="643"/>
      <c r="DI40" s="650"/>
      <c r="DJ40" s="643"/>
      <c r="DK40" s="650"/>
      <c r="DL40" s="643"/>
      <c r="DM40" s="650"/>
      <c r="DN40" s="643"/>
      <c r="DO40" s="650"/>
      <c r="DP40" s="643"/>
      <c r="DQ40" s="650"/>
      <c r="DR40" s="643"/>
      <c r="DS40" s="650"/>
      <c r="DT40" s="643"/>
      <c r="DU40" s="650"/>
      <c r="DV40" s="643"/>
      <c r="DW40" s="650"/>
      <c r="DX40" s="643"/>
      <c r="DY40" s="650"/>
      <c r="DZ40" s="643"/>
      <c r="EA40" s="650"/>
      <c r="EB40" s="643"/>
      <c r="EC40" s="650"/>
      <c r="ED40" s="643"/>
      <c r="EE40" s="650"/>
      <c r="EF40" s="643"/>
      <c r="EG40" s="650"/>
      <c r="EH40" s="643"/>
      <c r="EI40" s="650"/>
      <c r="EJ40" s="643"/>
      <c r="EK40" s="650"/>
      <c r="EL40" s="643"/>
      <c r="EM40" s="650"/>
      <c r="EN40" s="643"/>
      <c r="EO40" s="650"/>
      <c r="EP40" s="643"/>
      <c r="EQ40" s="650"/>
      <c r="ER40" s="643"/>
      <c r="ES40" s="650"/>
      <c r="ET40" s="643"/>
      <c r="EU40" s="650"/>
      <c r="EV40" s="643"/>
      <c r="EW40" s="650"/>
      <c r="EX40" s="643"/>
      <c r="EY40" s="650"/>
      <c r="EZ40" s="643"/>
      <c r="FA40" s="650"/>
      <c r="FB40" s="643"/>
      <c r="FC40" s="650"/>
      <c r="FD40" s="643"/>
      <c r="FE40" s="650"/>
      <c r="FF40" s="643"/>
      <c r="FG40" s="650"/>
      <c r="FH40" s="643"/>
      <c r="FI40" s="650"/>
      <c r="FJ40" s="643"/>
      <c r="FK40" s="650"/>
      <c r="FL40" s="643"/>
      <c r="FM40" s="650"/>
      <c r="FN40" s="643"/>
      <c r="FO40" s="650"/>
    </row>
    <row r="41" spans="1:171" s="401" customFormat="1" ht="18" customHeight="1">
      <c r="A41" s="584" t="s">
        <v>53</v>
      </c>
      <c r="B41" s="412"/>
      <c r="C41" s="427">
        <v>54</v>
      </c>
      <c r="D41" s="643"/>
      <c r="E41" s="650"/>
      <c r="F41" s="643"/>
      <c r="G41" s="650"/>
      <c r="H41" s="643"/>
      <c r="I41" s="650"/>
      <c r="J41" s="643"/>
      <c r="K41" s="650"/>
      <c r="L41" s="643"/>
      <c r="M41" s="650"/>
      <c r="N41" s="643"/>
      <c r="O41" s="650"/>
      <c r="P41" s="643"/>
      <c r="Q41" s="650"/>
      <c r="R41" s="643"/>
      <c r="S41" s="650"/>
      <c r="T41" s="643"/>
      <c r="U41" s="650"/>
      <c r="V41" s="643"/>
      <c r="W41" s="650"/>
      <c r="X41" s="643"/>
      <c r="Y41" s="650"/>
      <c r="Z41" s="643"/>
      <c r="AA41" s="650"/>
      <c r="AB41" s="643"/>
      <c r="AC41" s="650"/>
      <c r="AD41" s="643"/>
      <c r="AE41" s="650"/>
      <c r="AF41" s="643"/>
      <c r="AG41" s="650"/>
      <c r="AH41" s="643"/>
      <c r="AI41" s="650"/>
      <c r="AJ41" s="643"/>
      <c r="AK41" s="650"/>
      <c r="AL41" s="643"/>
      <c r="AM41" s="650"/>
      <c r="AN41" s="643"/>
      <c r="AO41" s="650"/>
      <c r="AP41" s="643"/>
      <c r="AQ41" s="650"/>
      <c r="AR41" s="643"/>
      <c r="AS41" s="650"/>
      <c r="AT41" s="643"/>
      <c r="AU41" s="650"/>
      <c r="AV41" s="643"/>
      <c r="AW41" s="650"/>
      <c r="AX41" s="643"/>
      <c r="AY41" s="650"/>
      <c r="AZ41" s="643"/>
      <c r="BA41" s="650"/>
      <c r="BB41" s="643"/>
      <c r="BC41" s="650"/>
      <c r="BD41" s="643"/>
      <c r="BE41" s="650"/>
      <c r="BF41" s="643"/>
      <c r="BG41" s="650"/>
      <c r="BH41" s="643"/>
      <c r="BI41" s="650"/>
      <c r="BJ41" s="643"/>
      <c r="BK41" s="650"/>
      <c r="BL41" s="643"/>
      <c r="BM41" s="650"/>
      <c r="BN41" s="643"/>
      <c r="BO41" s="650"/>
      <c r="BP41" s="643"/>
      <c r="BQ41" s="650"/>
      <c r="BR41" s="643"/>
      <c r="BS41" s="650"/>
      <c r="BT41" s="643"/>
      <c r="BU41" s="650"/>
      <c r="BV41" s="643"/>
      <c r="BW41" s="650"/>
      <c r="BX41" s="643"/>
      <c r="BY41" s="650"/>
      <c r="BZ41" s="643"/>
      <c r="CA41" s="650"/>
      <c r="CB41" s="643"/>
      <c r="CC41" s="650"/>
      <c r="CD41" s="643"/>
      <c r="CE41" s="650"/>
      <c r="CF41" s="643"/>
      <c r="CG41" s="650"/>
      <c r="CH41" s="643"/>
      <c r="CI41" s="650"/>
      <c r="CJ41" s="643"/>
      <c r="CK41" s="650"/>
      <c r="CL41" s="643"/>
      <c r="CM41" s="650"/>
      <c r="CN41" s="643"/>
      <c r="CO41" s="650"/>
      <c r="CP41" s="643"/>
      <c r="CQ41" s="650"/>
      <c r="CR41" s="643"/>
      <c r="CS41" s="650"/>
      <c r="CT41" s="643"/>
      <c r="CU41" s="650"/>
      <c r="CV41" s="643"/>
      <c r="CW41" s="650"/>
      <c r="CX41" s="643"/>
      <c r="CY41" s="650"/>
      <c r="CZ41" s="643"/>
      <c r="DA41" s="650"/>
      <c r="DB41" s="643"/>
      <c r="DC41" s="650"/>
      <c r="DD41" s="643"/>
      <c r="DE41" s="650"/>
      <c r="DF41" s="643"/>
      <c r="DG41" s="650"/>
      <c r="DH41" s="643"/>
      <c r="DI41" s="650"/>
      <c r="DJ41" s="643"/>
      <c r="DK41" s="650"/>
      <c r="DL41" s="643"/>
      <c r="DM41" s="650"/>
      <c r="DN41" s="643"/>
      <c r="DO41" s="650"/>
      <c r="DP41" s="643"/>
      <c r="DQ41" s="650"/>
      <c r="DR41" s="643"/>
      <c r="DS41" s="650"/>
      <c r="DT41" s="643"/>
      <c r="DU41" s="650"/>
      <c r="DV41" s="643"/>
      <c r="DW41" s="650"/>
      <c r="DX41" s="643"/>
      <c r="DY41" s="650"/>
      <c r="DZ41" s="643"/>
      <c r="EA41" s="650"/>
      <c r="EB41" s="643"/>
      <c r="EC41" s="650"/>
      <c r="ED41" s="643"/>
      <c r="EE41" s="650"/>
      <c r="EF41" s="643"/>
      <c r="EG41" s="650"/>
      <c r="EH41" s="643"/>
      <c r="EI41" s="650"/>
      <c r="EJ41" s="643"/>
      <c r="EK41" s="650"/>
      <c r="EL41" s="643"/>
      <c r="EM41" s="650"/>
      <c r="EN41" s="643"/>
      <c r="EO41" s="650"/>
      <c r="EP41" s="643"/>
      <c r="EQ41" s="650"/>
      <c r="ER41" s="643"/>
      <c r="ES41" s="650"/>
      <c r="ET41" s="643"/>
      <c r="EU41" s="650"/>
      <c r="EV41" s="643"/>
      <c r="EW41" s="650"/>
      <c r="EX41" s="643"/>
      <c r="EY41" s="650"/>
      <c r="EZ41" s="643"/>
      <c r="FA41" s="650"/>
      <c r="FB41" s="643"/>
      <c r="FC41" s="650"/>
      <c r="FD41" s="643"/>
      <c r="FE41" s="650"/>
      <c r="FF41" s="643"/>
      <c r="FG41" s="650"/>
      <c r="FH41" s="643"/>
      <c r="FI41" s="650"/>
      <c r="FJ41" s="643"/>
      <c r="FK41" s="650"/>
      <c r="FL41" s="643"/>
      <c r="FM41" s="650"/>
      <c r="FN41" s="643"/>
      <c r="FO41" s="650"/>
    </row>
    <row r="42" spans="1:171" s="401" customFormat="1" ht="18" customHeight="1">
      <c r="A42" s="584" t="s">
        <v>54</v>
      </c>
      <c r="B42" s="412"/>
      <c r="C42" s="427">
        <v>56</v>
      </c>
      <c r="D42" s="643"/>
      <c r="E42" s="650"/>
      <c r="F42" s="643"/>
      <c r="G42" s="650"/>
      <c r="H42" s="643"/>
      <c r="I42" s="650"/>
      <c r="J42" s="643"/>
      <c r="K42" s="650"/>
      <c r="L42" s="643"/>
      <c r="M42" s="650"/>
      <c r="N42" s="643"/>
      <c r="O42" s="650"/>
      <c r="P42" s="643"/>
      <c r="Q42" s="650"/>
      <c r="R42" s="643"/>
      <c r="S42" s="650"/>
      <c r="T42" s="643"/>
      <c r="U42" s="650"/>
      <c r="V42" s="643"/>
      <c r="W42" s="650"/>
      <c r="X42" s="643"/>
      <c r="Y42" s="650"/>
      <c r="Z42" s="643"/>
      <c r="AA42" s="650"/>
      <c r="AB42" s="643"/>
      <c r="AC42" s="650"/>
      <c r="AD42" s="643"/>
      <c r="AE42" s="650"/>
      <c r="AF42" s="643"/>
      <c r="AG42" s="650"/>
      <c r="AH42" s="643"/>
      <c r="AI42" s="650"/>
      <c r="AJ42" s="643"/>
      <c r="AK42" s="650"/>
      <c r="AL42" s="643"/>
      <c r="AM42" s="650"/>
      <c r="AN42" s="643"/>
      <c r="AO42" s="650"/>
      <c r="AP42" s="643"/>
      <c r="AQ42" s="650"/>
      <c r="AR42" s="643"/>
      <c r="AS42" s="650"/>
      <c r="AT42" s="643"/>
      <c r="AU42" s="650"/>
      <c r="AV42" s="643"/>
      <c r="AW42" s="650"/>
      <c r="AX42" s="643"/>
      <c r="AY42" s="650"/>
      <c r="AZ42" s="643"/>
      <c r="BA42" s="650"/>
      <c r="BB42" s="643"/>
      <c r="BC42" s="650"/>
      <c r="BD42" s="643"/>
      <c r="BE42" s="650"/>
      <c r="BF42" s="643"/>
      <c r="BG42" s="650"/>
      <c r="BH42" s="643"/>
      <c r="BI42" s="650"/>
      <c r="BJ42" s="643"/>
      <c r="BK42" s="650"/>
      <c r="BL42" s="643"/>
      <c r="BM42" s="650"/>
      <c r="BN42" s="643"/>
      <c r="BO42" s="650"/>
      <c r="BP42" s="643"/>
      <c r="BQ42" s="650"/>
      <c r="BR42" s="643"/>
      <c r="BS42" s="650"/>
      <c r="BT42" s="643"/>
      <c r="BU42" s="650"/>
      <c r="BV42" s="643"/>
      <c r="BW42" s="650"/>
      <c r="BX42" s="643"/>
      <c r="BY42" s="650"/>
      <c r="BZ42" s="643"/>
      <c r="CA42" s="650"/>
      <c r="CB42" s="643"/>
      <c r="CC42" s="650"/>
      <c r="CD42" s="643"/>
      <c r="CE42" s="650"/>
      <c r="CF42" s="643"/>
      <c r="CG42" s="650"/>
      <c r="CH42" s="643"/>
      <c r="CI42" s="650"/>
      <c r="CJ42" s="643"/>
      <c r="CK42" s="650"/>
      <c r="CL42" s="643"/>
      <c r="CM42" s="650"/>
      <c r="CN42" s="643"/>
      <c r="CO42" s="650"/>
      <c r="CP42" s="643"/>
      <c r="CQ42" s="650"/>
      <c r="CR42" s="643"/>
      <c r="CS42" s="650"/>
      <c r="CT42" s="643"/>
      <c r="CU42" s="650"/>
      <c r="CV42" s="643"/>
      <c r="CW42" s="650"/>
      <c r="CX42" s="643"/>
      <c r="CY42" s="650"/>
      <c r="CZ42" s="643"/>
      <c r="DA42" s="650"/>
      <c r="DB42" s="643"/>
      <c r="DC42" s="650"/>
      <c r="DD42" s="643"/>
      <c r="DE42" s="650"/>
      <c r="DF42" s="643"/>
      <c r="DG42" s="650"/>
      <c r="DH42" s="643"/>
      <c r="DI42" s="650"/>
      <c r="DJ42" s="643"/>
      <c r="DK42" s="650"/>
      <c r="DL42" s="643"/>
      <c r="DM42" s="650"/>
      <c r="DN42" s="643"/>
      <c r="DO42" s="650"/>
      <c r="DP42" s="643"/>
      <c r="DQ42" s="650"/>
      <c r="DR42" s="643"/>
      <c r="DS42" s="650"/>
      <c r="DT42" s="643"/>
      <c r="DU42" s="650"/>
      <c r="DV42" s="643"/>
      <c r="DW42" s="650"/>
      <c r="DX42" s="643"/>
      <c r="DY42" s="650"/>
      <c r="DZ42" s="643"/>
      <c r="EA42" s="650"/>
      <c r="EB42" s="643"/>
      <c r="EC42" s="650"/>
      <c r="ED42" s="643"/>
      <c r="EE42" s="650"/>
      <c r="EF42" s="643"/>
      <c r="EG42" s="650"/>
      <c r="EH42" s="643"/>
      <c r="EI42" s="650"/>
      <c r="EJ42" s="643"/>
      <c r="EK42" s="650"/>
      <c r="EL42" s="643"/>
      <c r="EM42" s="650"/>
      <c r="EN42" s="643"/>
      <c r="EO42" s="650"/>
      <c r="EP42" s="643"/>
      <c r="EQ42" s="650"/>
      <c r="ER42" s="643"/>
      <c r="ES42" s="650"/>
      <c r="ET42" s="643"/>
      <c r="EU42" s="650"/>
      <c r="EV42" s="643"/>
      <c r="EW42" s="650"/>
      <c r="EX42" s="643"/>
      <c r="EY42" s="650"/>
      <c r="EZ42" s="643"/>
      <c r="FA42" s="650"/>
      <c r="FB42" s="643"/>
      <c r="FC42" s="650"/>
      <c r="FD42" s="643"/>
      <c r="FE42" s="650"/>
      <c r="FF42" s="643"/>
      <c r="FG42" s="650"/>
      <c r="FH42" s="643"/>
      <c r="FI42" s="650"/>
      <c r="FJ42" s="643"/>
      <c r="FK42" s="650"/>
      <c r="FL42" s="643"/>
      <c r="FM42" s="650"/>
      <c r="FN42" s="643"/>
      <c r="FO42" s="650"/>
    </row>
    <row r="43" spans="1:171" s="401" customFormat="1" ht="18" customHeight="1">
      <c r="A43" s="584" t="s">
        <v>55</v>
      </c>
      <c r="B43" s="412"/>
      <c r="C43" s="427">
        <v>58</v>
      </c>
      <c r="D43" s="643"/>
      <c r="E43" s="650"/>
      <c r="F43" s="643"/>
      <c r="G43" s="650"/>
      <c r="H43" s="643"/>
      <c r="I43" s="650"/>
      <c r="J43" s="643"/>
      <c r="K43" s="650"/>
      <c r="L43" s="643"/>
      <c r="M43" s="650"/>
      <c r="N43" s="643"/>
      <c r="O43" s="650"/>
      <c r="P43" s="643"/>
      <c r="Q43" s="650"/>
      <c r="R43" s="643"/>
      <c r="S43" s="650"/>
      <c r="T43" s="643"/>
      <c r="U43" s="650"/>
      <c r="V43" s="643"/>
      <c r="W43" s="650"/>
      <c r="X43" s="643"/>
      <c r="Y43" s="650"/>
      <c r="Z43" s="643"/>
      <c r="AA43" s="650"/>
      <c r="AB43" s="643"/>
      <c r="AC43" s="650"/>
      <c r="AD43" s="643"/>
      <c r="AE43" s="650"/>
      <c r="AF43" s="643"/>
      <c r="AG43" s="650"/>
      <c r="AH43" s="643"/>
      <c r="AI43" s="650"/>
      <c r="AJ43" s="643"/>
      <c r="AK43" s="650"/>
      <c r="AL43" s="643"/>
      <c r="AM43" s="650"/>
      <c r="AN43" s="643"/>
      <c r="AO43" s="650"/>
      <c r="AP43" s="643"/>
      <c r="AQ43" s="650"/>
      <c r="AR43" s="643"/>
      <c r="AS43" s="650"/>
      <c r="AT43" s="643"/>
      <c r="AU43" s="650"/>
      <c r="AV43" s="643"/>
      <c r="AW43" s="650"/>
      <c r="AX43" s="643"/>
      <c r="AY43" s="650"/>
      <c r="AZ43" s="643"/>
      <c r="BA43" s="650"/>
      <c r="BB43" s="643"/>
      <c r="BC43" s="650"/>
      <c r="BD43" s="643"/>
      <c r="BE43" s="650"/>
      <c r="BF43" s="643"/>
      <c r="BG43" s="650"/>
      <c r="BH43" s="643"/>
      <c r="BI43" s="650"/>
      <c r="BJ43" s="643"/>
      <c r="BK43" s="650"/>
      <c r="BL43" s="643"/>
      <c r="BM43" s="650"/>
      <c r="BN43" s="643"/>
      <c r="BO43" s="650"/>
      <c r="BP43" s="643"/>
      <c r="BQ43" s="650"/>
      <c r="BR43" s="643"/>
      <c r="BS43" s="650"/>
      <c r="BT43" s="643"/>
      <c r="BU43" s="650"/>
      <c r="BV43" s="643"/>
      <c r="BW43" s="650"/>
      <c r="BX43" s="643"/>
      <c r="BY43" s="650"/>
      <c r="BZ43" s="643"/>
      <c r="CA43" s="650"/>
      <c r="CB43" s="643"/>
      <c r="CC43" s="650"/>
      <c r="CD43" s="643"/>
      <c r="CE43" s="650"/>
      <c r="CF43" s="643"/>
      <c r="CG43" s="650"/>
      <c r="CH43" s="643"/>
      <c r="CI43" s="650"/>
      <c r="CJ43" s="643"/>
      <c r="CK43" s="650"/>
      <c r="CL43" s="643"/>
      <c r="CM43" s="650"/>
      <c r="CN43" s="643"/>
      <c r="CO43" s="650"/>
      <c r="CP43" s="643"/>
      <c r="CQ43" s="650"/>
      <c r="CR43" s="643"/>
      <c r="CS43" s="650"/>
      <c r="CT43" s="643"/>
      <c r="CU43" s="650"/>
      <c r="CV43" s="643"/>
      <c r="CW43" s="650"/>
      <c r="CX43" s="643"/>
      <c r="CY43" s="650"/>
      <c r="CZ43" s="643"/>
      <c r="DA43" s="650"/>
      <c r="DB43" s="643"/>
      <c r="DC43" s="650"/>
      <c r="DD43" s="643"/>
      <c r="DE43" s="650"/>
      <c r="DF43" s="643"/>
      <c r="DG43" s="650"/>
      <c r="DH43" s="643"/>
      <c r="DI43" s="650"/>
      <c r="DJ43" s="643"/>
      <c r="DK43" s="650"/>
      <c r="DL43" s="643"/>
      <c r="DM43" s="650"/>
      <c r="DN43" s="643"/>
      <c r="DO43" s="650"/>
      <c r="DP43" s="643"/>
      <c r="DQ43" s="650"/>
      <c r="DR43" s="643"/>
      <c r="DS43" s="650"/>
      <c r="DT43" s="643"/>
      <c r="DU43" s="650"/>
      <c r="DV43" s="643"/>
      <c r="DW43" s="650"/>
      <c r="DX43" s="643"/>
      <c r="DY43" s="650"/>
      <c r="DZ43" s="643"/>
      <c r="EA43" s="650"/>
      <c r="EB43" s="643"/>
      <c r="EC43" s="650"/>
      <c r="ED43" s="643"/>
      <c r="EE43" s="650"/>
      <c r="EF43" s="643"/>
      <c r="EG43" s="650"/>
      <c r="EH43" s="643"/>
      <c r="EI43" s="650"/>
      <c r="EJ43" s="643"/>
      <c r="EK43" s="650"/>
      <c r="EL43" s="643"/>
      <c r="EM43" s="650"/>
      <c r="EN43" s="643"/>
      <c r="EO43" s="650"/>
      <c r="EP43" s="643"/>
      <c r="EQ43" s="650"/>
      <c r="ER43" s="643"/>
      <c r="ES43" s="650"/>
      <c r="ET43" s="643"/>
      <c r="EU43" s="650"/>
      <c r="EV43" s="643"/>
      <c r="EW43" s="650"/>
      <c r="EX43" s="643"/>
      <c r="EY43" s="650"/>
      <c r="EZ43" s="643"/>
      <c r="FA43" s="650"/>
      <c r="FB43" s="643"/>
      <c r="FC43" s="650"/>
      <c r="FD43" s="643"/>
      <c r="FE43" s="650"/>
      <c r="FF43" s="643"/>
      <c r="FG43" s="650"/>
      <c r="FH43" s="643"/>
      <c r="FI43" s="650"/>
      <c r="FJ43" s="643"/>
      <c r="FK43" s="650"/>
      <c r="FL43" s="643"/>
      <c r="FM43" s="650"/>
      <c r="FN43" s="643"/>
      <c r="FO43" s="650"/>
    </row>
    <row r="44" spans="1:171" ht="18" customHeight="1">
      <c r="A44" s="584" t="s">
        <v>56</v>
      </c>
      <c r="B44" s="412"/>
      <c r="C44" s="424">
        <v>88</v>
      </c>
      <c r="D44" s="647"/>
      <c r="E44" s="650"/>
      <c r="F44" s="647"/>
      <c r="G44" s="650"/>
      <c r="H44" s="647"/>
      <c r="I44" s="650"/>
      <c r="J44" s="647"/>
      <c r="K44" s="650"/>
      <c r="L44" s="647"/>
      <c r="M44" s="650"/>
      <c r="N44" s="647"/>
      <c r="O44" s="650"/>
      <c r="P44" s="647"/>
      <c r="Q44" s="650"/>
      <c r="R44" s="647"/>
      <c r="S44" s="650"/>
      <c r="T44" s="647"/>
      <c r="U44" s="650"/>
      <c r="V44" s="647"/>
      <c r="W44" s="650"/>
      <c r="X44" s="647"/>
      <c r="Y44" s="650"/>
      <c r="Z44" s="647"/>
      <c r="AA44" s="650"/>
      <c r="AB44" s="647"/>
      <c r="AC44" s="650"/>
      <c r="AD44" s="647"/>
      <c r="AE44" s="650"/>
      <c r="AF44" s="647"/>
      <c r="AG44" s="650"/>
      <c r="AH44" s="647"/>
      <c r="AI44" s="650"/>
      <c r="AJ44" s="647"/>
      <c r="AK44" s="650"/>
      <c r="AL44" s="647"/>
      <c r="AM44" s="650"/>
      <c r="AN44" s="647"/>
      <c r="AO44" s="650"/>
      <c r="AP44" s="647"/>
      <c r="AQ44" s="650"/>
      <c r="AR44" s="647"/>
      <c r="AS44" s="650"/>
      <c r="AT44" s="647"/>
      <c r="AU44" s="650"/>
      <c r="AV44" s="647"/>
      <c r="AW44" s="650"/>
      <c r="AX44" s="647"/>
      <c r="AY44" s="650"/>
      <c r="AZ44" s="647"/>
      <c r="BA44" s="650"/>
      <c r="BB44" s="647"/>
      <c r="BC44" s="650"/>
      <c r="BD44" s="647"/>
      <c r="BE44" s="650"/>
      <c r="BF44" s="647"/>
      <c r="BG44" s="650"/>
      <c r="BH44" s="647"/>
      <c r="BI44" s="650"/>
      <c r="BJ44" s="647"/>
      <c r="BK44" s="650"/>
      <c r="BL44" s="647"/>
      <c r="BM44" s="650"/>
      <c r="BN44" s="647"/>
      <c r="BO44" s="650"/>
      <c r="BP44" s="647"/>
      <c r="BQ44" s="650"/>
      <c r="BR44" s="647"/>
      <c r="BS44" s="650"/>
      <c r="BT44" s="647"/>
      <c r="BU44" s="650"/>
      <c r="BV44" s="647"/>
      <c r="BW44" s="650"/>
      <c r="BX44" s="647"/>
      <c r="BY44" s="650"/>
      <c r="BZ44" s="647"/>
      <c r="CA44" s="650"/>
      <c r="CB44" s="647"/>
      <c r="CC44" s="650"/>
      <c r="CD44" s="647"/>
      <c r="CE44" s="650"/>
      <c r="CF44" s="647"/>
      <c r="CG44" s="650"/>
      <c r="CH44" s="647"/>
      <c r="CI44" s="650"/>
      <c r="CJ44" s="647"/>
      <c r="CK44" s="650"/>
      <c r="CL44" s="647"/>
      <c r="CM44" s="650"/>
      <c r="CN44" s="647"/>
      <c r="CO44" s="650"/>
      <c r="CP44" s="647"/>
      <c r="CQ44" s="650"/>
      <c r="CR44" s="647"/>
      <c r="CS44" s="650"/>
      <c r="CT44" s="647"/>
      <c r="CU44" s="650"/>
      <c r="CV44" s="647"/>
      <c r="CW44" s="650"/>
      <c r="CX44" s="647"/>
      <c r="CY44" s="650"/>
      <c r="CZ44" s="647"/>
      <c r="DA44" s="650"/>
      <c r="DB44" s="647"/>
      <c r="DC44" s="650"/>
      <c r="DD44" s="647"/>
      <c r="DE44" s="650"/>
      <c r="DF44" s="647"/>
      <c r="DG44" s="650"/>
      <c r="DH44" s="647"/>
      <c r="DI44" s="650"/>
      <c r="DJ44" s="647"/>
      <c r="DK44" s="650"/>
      <c r="DL44" s="647"/>
      <c r="DM44" s="650"/>
      <c r="DN44" s="647"/>
      <c r="DO44" s="650"/>
      <c r="DP44" s="647"/>
      <c r="DQ44" s="650"/>
      <c r="DR44" s="647"/>
      <c r="DS44" s="650"/>
      <c r="DT44" s="647"/>
      <c r="DU44" s="650"/>
      <c r="DV44" s="647"/>
      <c r="DW44" s="650"/>
      <c r="DX44" s="647"/>
      <c r="DY44" s="650"/>
      <c r="DZ44" s="647"/>
      <c r="EA44" s="650"/>
      <c r="EB44" s="647"/>
      <c r="EC44" s="650"/>
      <c r="ED44" s="647"/>
      <c r="EE44" s="650"/>
      <c r="EF44" s="647"/>
      <c r="EG44" s="650"/>
      <c r="EH44" s="647"/>
      <c r="EI44" s="650"/>
      <c r="EJ44" s="647"/>
      <c r="EK44" s="650"/>
      <c r="EL44" s="647"/>
      <c r="EM44" s="650"/>
      <c r="EN44" s="647"/>
      <c r="EO44" s="650"/>
      <c r="EP44" s="647"/>
      <c r="EQ44" s="650"/>
      <c r="ER44" s="647"/>
      <c r="ES44" s="650"/>
      <c r="ET44" s="647"/>
      <c r="EU44" s="650"/>
      <c r="EV44" s="647"/>
      <c r="EW44" s="650"/>
      <c r="EX44" s="647"/>
      <c r="EY44" s="650"/>
      <c r="EZ44" s="647"/>
      <c r="FA44" s="650"/>
      <c r="FB44" s="647"/>
      <c r="FC44" s="650"/>
      <c r="FD44" s="647"/>
      <c r="FE44" s="650"/>
      <c r="FF44" s="647"/>
      <c r="FG44" s="650"/>
      <c r="FH44" s="647"/>
      <c r="FI44" s="650"/>
      <c r="FJ44" s="647"/>
      <c r="FK44" s="650"/>
      <c r="FL44" s="647"/>
      <c r="FM44" s="650"/>
      <c r="FN44" s="647"/>
      <c r="FO44" s="650"/>
    </row>
    <row r="45" spans="1:171" ht="18" customHeight="1">
      <c r="A45" s="439" t="s">
        <v>57</v>
      </c>
      <c r="B45" s="402"/>
      <c r="C45" s="661" t="s">
        <v>58</v>
      </c>
      <c r="D45" s="647"/>
      <c r="E45" s="648"/>
      <c r="F45" s="647"/>
      <c r="G45" s="648"/>
      <c r="H45" s="647"/>
      <c r="I45" s="648"/>
      <c r="J45" s="647"/>
      <c r="K45" s="648"/>
      <c r="L45" s="647"/>
      <c r="M45" s="648"/>
      <c r="N45" s="647"/>
      <c r="O45" s="648"/>
      <c r="P45" s="647"/>
      <c r="Q45" s="648"/>
      <c r="R45" s="647"/>
      <c r="S45" s="648"/>
      <c r="T45" s="647"/>
      <c r="U45" s="648"/>
      <c r="V45" s="647"/>
      <c r="W45" s="648"/>
      <c r="X45" s="647"/>
      <c r="Y45" s="648"/>
      <c r="Z45" s="647"/>
      <c r="AA45" s="648"/>
      <c r="AB45" s="647"/>
      <c r="AC45" s="648"/>
      <c r="AD45" s="647"/>
      <c r="AE45" s="648"/>
      <c r="AF45" s="647"/>
      <c r="AG45" s="648"/>
      <c r="AH45" s="647"/>
      <c r="AI45" s="648"/>
      <c r="AJ45" s="647"/>
      <c r="AK45" s="648"/>
      <c r="AL45" s="647"/>
      <c r="AM45" s="648"/>
      <c r="AN45" s="647"/>
      <c r="AO45" s="648"/>
      <c r="AP45" s="647"/>
      <c r="AQ45" s="648"/>
      <c r="AR45" s="647"/>
      <c r="AS45" s="648"/>
      <c r="AT45" s="647"/>
      <c r="AU45" s="648"/>
      <c r="AV45" s="647"/>
      <c r="AW45" s="648"/>
      <c r="AX45" s="647"/>
      <c r="AY45" s="648"/>
      <c r="AZ45" s="647"/>
      <c r="BA45" s="648"/>
      <c r="BB45" s="647"/>
      <c r="BC45" s="648"/>
      <c r="BD45" s="647"/>
      <c r="BE45" s="648"/>
      <c r="BF45" s="647"/>
      <c r="BG45" s="648"/>
      <c r="BH45" s="647"/>
      <c r="BI45" s="648"/>
      <c r="BJ45" s="647"/>
      <c r="BK45" s="648"/>
      <c r="BL45" s="647"/>
      <c r="BM45" s="648"/>
      <c r="BN45" s="647"/>
      <c r="BO45" s="648"/>
      <c r="BP45" s="647"/>
      <c r="BQ45" s="648"/>
      <c r="BR45" s="647"/>
      <c r="BS45" s="648"/>
      <c r="BT45" s="647"/>
      <c r="BU45" s="648"/>
      <c r="BV45" s="647"/>
      <c r="BW45" s="648"/>
      <c r="BX45" s="647"/>
      <c r="BY45" s="648"/>
      <c r="BZ45" s="647"/>
      <c r="CA45" s="648"/>
      <c r="CB45" s="647"/>
      <c r="CC45" s="648"/>
      <c r="CD45" s="647"/>
      <c r="CE45" s="648"/>
      <c r="CF45" s="647"/>
      <c r="CG45" s="648"/>
      <c r="CH45" s="647"/>
      <c r="CI45" s="648"/>
      <c r="CJ45" s="647"/>
      <c r="CK45" s="648"/>
      <c r="CL45" s="647"/>
      <c r="CM45" s="648"/>
      <c r="CN45" s="647"/>
      <c r="CO45" s="648"/>
      <c r="CP45" s="647"/>
      <c r="CQ45" s="648"/>
      <c r="CR45" s="647"/>
      <c r="CS45" s="648"/>
      <c r="CT45" s="647"/>
      <c r="CU45" s="648"/>
      <c r="CV45" s="647"/>
      <c r="CW45" s="648"/>
      <c r="CX45" s="647"/>
      <c r="CY45" s="648"/>
      <c r="CZ45" s="647"/>
      <c r="DA45" s="648"/>
      <c r="DB45" s="647"/>
      <c r="DC45" s="648"/>
      <c r="DD45" s="647"/>
      <c r="DE45" s="648"/>
      <c r="DF45" s="647"/>
      <c r="DG45" s="648"/>
      <c r="DH45" s="647"/>
      <c r="DI45" s="648"/>
      <c r="DJ45" s="647"/>
      <c r="DK45" s="648"/>
      <c r="DL45" s="647"/>
      <c r="DM45" s="648"/>
      <c r="DN45" s="647"/>
      <c r="DO45" s="648"/>
      <c r="DP45" s="647"/>
      <c r="DQ45" s="648"/>
      <c r="DR45" s="647"/>
      <c r="DS45" s="648"/>
      <c r="DT45" s="647"/>
      <c r="DU45" s="648"/>
      <c r="DV45" s="647"/>
      <c r="DW45" s="648"/>
      <c r="DX45" s="647"/>
      <c r="DY45" s="648"/>
      <c r="DZ45" s="647"/>
      <c r="EA45" s="648"/>
      <c r="EB45" s="647"/>
      <c r="EC45" s="648"/>
      <c r="ED45" s="647"/>
      <c r="EE45" s="648"/>
      <c r="EF45" s="647"/>
      <c r="EG45" s="648"/>
      <c r="EH45" s="647"/>
      <c r="EI45" s="648"/>
      <c r="EJ45" s="647"/>
      <c r="EK45" s="648"/>
      <c r="EL45" s="647"/>
      <c r="EM45" s="648"/>
      <c r="EN45" s="647"/>
      <c r="EO45" s="648"/>
      <c r="EP45" s="647"/>
      <c r="EQ45" s="648"/>
      <c r="ER45" s="647"/>
      <c r="ES45" s="648"/>
      <c r="ET45" s="647"/>
      <c r="EU45" s="648"/>
      <c r="EV45" s="647"/>
      <c r="EW45" s="648"/>
      <c r="EX45" s="647"/>
      <c r="EY45" s="648"/>
      <c r="EZ45" s="647"/>
      <c r="FA45" s="648"/>
      <c r="FB45" s="647"/>
      <c r="FC45" s="648"/>
      <c r="FD45" s="647"/>
      <c r="FE45" s="648"/>
      <c r="FF45" s="647"/>
      <c r="FG45" s="648"/>
      <c r="FH45" s="647"/>
      <c r="FI45" s="648"/>
      <c r="FJ45" s="647"/>
      <c r="FK45" s="648"/>
      <c r="FL45" s="647"/>
      <c r="FM45" s="648"/>
      <c r="FN45" s="647"/>
      <c r="FO45" s="648"/>
    </row>
    <row r="47" spans="1:171">
      <c r="A47" s="711" t="s">
        <v>59</v>
      </c>
      <c r="B47" s="711"/>
      <c r="C47" s="711"/>
      <c r="D47" s="662"/>
      <c r="E47" s="662"/>
      <c r="F47" s="662"/>
      <c r="G47" s="662"/>
      <c r="H47" s="662"/>
    </row>
    <row r="48" spans="1:171">
      <c r="A48" s="711"/>
      <c r="B48" s="711"/>
      <c r="C48" s="711"/>
    </row>
  </sheetData>
  <sheetProtection selectLockedCells="1"/>
  <mergeCells count="118">
    <mergeCell ref="FF4:FG4"/>
    <mergeCell ref="FH4:FI4"/>
    <mergeCell ref="FJ4:FK4"/>
    <mergeCell ref="FL4:FM4"/>
    <mergeCell ref="FN4:FO4"/>
    <mergeCell ref="EV4:EW4"/>
    <mergeCell ref="EX4:EY4"/>
    <mergeCell ref="EZ4:FA4"/>
    <mergeCell ref="FB4:FC4"/>
    <mergeCell ref="FD4:FE4"/>
    <mergeCell ref="EL4:EM4"/>
    <mergeCell ref="EN4:EO4"/>
    <mergeCell ref="EP4:EQ4"/>
    <mergeCell ref="ER4:ES4"/>
    <mergeCell ref="ET4:EU4"/>
    <mergeCell ref="EB4:EC4"/>
    <mergeCell ref="ED4:EE4"/>
    <mergeCell ref="EF4:EG4"/>
    <mergeCell ref="EH4:EI4"/>
    <mergeCell ref="EJ4:EK4"/>
    <mergeCell ref="DR4:DS4"/>
    <mergeCell ref="DT4:DU4"/>
    <mergeCell ref="DV4:DW4"/>
    <mergeCell ref="DX4:DY4"/>
    <mergeCell ref="DZ4:EA4"/>
    <mergeCell ref="DH4:DI4"/>
    <mergeCell ref="DJ4:DK4"/>
    <mergeCell ref="DL4:DM4"/>
    <mergeCell ref="DN4:DO4"/>
    <mergeCell ref="DP4:DQ4"/>
    <mergeCell ref="CX4:CY4"/>
    <mergeCell ref="CZ4:DA4"/>
    <mergeCell ref="DB4:DC4"/>
    <mergeCell ref="DD4:DE4"/>
    <mergeCell ref="DF4:DG4"/>
    <mergeCell ref="CN4:CO4"/>
    <mergeCell ref="CP4:CQ4"/>
    <mergeCell ref="CR4:CS4"/>
    <mergeCell ref="CT4:CU4"/>
    <mergeCell ref="CV4:CW4"/>
    <mergeCell ref="CD4:CE4"/>
    <mergeCell ref="CF4:CG4"/>
    <mergeCell ref="CH4:CI4"/>
    <mergeCell ref="CJ4:CK4"/>
    <mergeCell ref="CL4:CM4"/>
    <mergeCell ref="BT4:BU4"/>
    <mergeCell ref="BV4:BW4"/>
    <mergeCell ref="BX4:BY4"/>
    <mergeCell ref="BZ4:CA4"/>
    <mergeCell ref="CB4:CC4"/>
    <mergeCell ref="BJ4:BK4"/>
    <mergeCell ref="BL4:BM4"/>
    <mergeCell ref="BN4:BO4"/>
    <mergeCell ref="BP4:BQ4"/>
    <mergeCell ref="BR4:BS4"/>
    <mergeCell ref="AZ4:BA4"/>
    <mergeCell ref="BB4:BC4"/>
    <mergeCell ref="BD4:BE4"/>
    <mergeCell ref="BF4:BG4"/>
    <mergeCell ref="BH4:BI4"/>
    <mergeCell ref="EB2:EK2"/>
    <mergeCell ref="EL2:EU2"/>
    <mergeCell ref="EV2:FE2"/>
    <mergeCell ref="FF2:FO2"/>
    <mergeCell ref="AZ3:BI3"/>
    <mergeCell ref="BJ3:BS3"/>
    <mergeCell ref="BT3:CC3"/>
    <mergeCell ref="CD3:CM3"/>
    <mergeCell ref="CN3:CW3"/>
    <mergeCell ref="CX3:DG3"/>
    <mergeCell ref="DH3:DQ3"/>
    <mergeCell ref="DR3:EA3"/>
    <mergeCell ref="EB3:EK3"/>
    <mergeCell ref="EL3:EU3"/>
    <mergeCell ref="EV3:FE3"/>
    <mergeCell ref="FF3:FO3"/>
    <mergeCell ref="CX2:DG2"/>
    <mergeCell ref="DH2:DQ2"/>
    <mergeCell ref="DR2:EA2"/>
    <mergeCell ref="AZ2:BI2"/>
    <mergeCell ref="BJ2:BS2"/>
    <mergeCell ref="BT2:CC2"/>
    <mergeCell ref="CD2:CM2"/>
    <mergeCell ref="CN2:CW2"/>
    <mergeCell ref="AR4:AS4"/>
    <mergeCell ref="AT4:AU4"/>
    <mergeCell ref="AV4:AW4"/>
    <mergeCell ref="AX4:AY4"/>
    <mergeCell ref="V2:AE2"/>
    <mergeCell ref="AF2:AO2"/>
    <mergeCell ref="AP2:AY2"/>
    <mergeCell ref="AF3:AO3"/>
    <mergeCell ref="AP3:AY3"/>
    <mergeCell ref="AF4:AG4"/>
    <mergeCell ref="AH4:AI4"/>
    <mergeCell ref="AJ4:AK4"/>
    <mergeCell ref="AL4:AM4"/>
    <mergeCell ref="AN4:AO4"/>
    <mergeCell ref="V3:AE3"/>
    <mergeCell ref="V4:W4"/>
    <mergeCell ref="L3:U3"/>
    <mergeCell ref="D3:I3"/>
    <mergeCell ref="J2:K3"/>
    <mergeCell ref="F4:G4"/>
    <mergeCell ref="H4:I4"/>
    <mergeCell ref="A47:C48"/>
    <mergeCell ref="AP4:AQ4"/>
    <mergeCell ref="T4:U4"/>
    <mergeCell ref="X4:Y4"/>
    <mergeCell ref="Z4:AA4"/>
    <mergeCell ref="AB4:AC4"/>
    <mergeCell ref="AD4:AE4"/>
    <mergeCell ref="P4:Q4"/>
    <mergeCell ref="R4:S4"/>
    <mergeCell ref="J4:K4"/>
    <mergeCell ref="L4:M4"/>
    <mergeCell ref="N4:O4"/>
    <mergeCell ref="D4:E4"/>
  </mergeCells>
  <pageMargins left="0.70866141732283505" right="0.70866141732283505" top="0.74803149606299202" bottom="0.74803149606299202" header="0.31496062992126" footer="0.31496062992126"/>
  <pageSetup scale="55" orientation="portrait" r:id="rId1"/>
  <colBreaks count="16" manualBreakCount="16">
    <brk id="11" max="1048575" man="1"/>
    <brk id="21" max="1048575" man="1"/>
    <brk id="31" max="1048575" man="1"/>
    <brk id="41" max="1048575" man="1"/>
    <brk id="51" max="1048575" man="1"/>
    <brk id="61" max="1048575" man="1"/>
    <brk id="71" max="1048575" man="1"/>
    <brk id="81" max="1048575" man="1"/>
    <brk id="91" max="1048575" man="1"/>
    <brk id="101" max="1048575" man="1"/>
    <brk id="111" max="1048575" man="1"/>
    <brk id="121" max="1048575" man="1"/>
    <brk id="131" max="1048575" man="1"/>
    <brk id="141" max="1048575" man="1"/>
    <brk id="151" max="1048575" man="1"/>
    <brk id="161" max="1048575" man="1"/>
  </colBreaks>
  <ignoredErrors>
    <ignoredError sqref="H4" formula="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1">
    <tabColor rgb="FFFF0000"/>
  </sheetPr>
  <dimension ref="A1:CJ40"/>
  <sheetViews>
    <sheetView workbookViewId="0">
      <pane xSplit="4" ySplit="5" topLeftCell="E12" activePane="bottomRight" state="frozen"/>
      <selection activeCell="D3" sqref="D3"/>
      <selection pane="topRight" activeCell="D3" sqref="D3"/>
      <selection pane="bottomLeft" activeCell="D3" sqref="D3"/>
      <selection pane="bottomRight"/>
    </sheetView>
  </sheetViews>
  <sheetFormatPr baseColWidth="10" defaultColWidth="8" defaultRowHeight="15"/>
  <cols>
    <col min="1" max="1" width="4.140625" style="185" customWidth="1"/>
    <col min="2" max="2" width="6.7109375" style="185" customWidth="1"/>
    <col min="3" max="3" width="63.28515625" style="185" customWidth="1"/>
    <col min="4" max="4" width="5" style="185" customWidth="1"/>
    <col min="5" max="5" width="11" style="224" customWidth="1"/>
    <col min="6" max="88" width="11" style="185" customWidth="1"/>
    <col min="89" max="242" width="8" style="185"/>
    <col min="243" max="243" width="9.28515625" style="185" customWidth="1"/>
    <col min="244" max="254" width="3.28515625" style="185" customWidth="1"/>
    <col min="255" max="255" width="3.85546875" style="185" customWidth="1"/>
    <col min="256" max="256" width="4.140625" style="185" customWidth="1"/>
    <col min="257" max="257" width="4.28515625" style="185" customWidth="1"/>
    <col min="258" max="258" width="4" style="185" customWidth="1"/>
    <col min="259" max="259" width="3.28515625" style="185" customWidth="1"/>
    <col min="260" max="261" width="12.7109375" style="185" customWidth="1"/>
    <col min="262" max="498" width="8" style="185"/>
    <col min="499" max="499" width="9.28515625" style="185" customWidth="1"/>
    <col min="500" max="510" width="3.28515625" style="185" customWidth="1"/>
    <col min="511" max="511" width="3.85546875" style="185" customWidth="1"/>
    <col min="512" max="512" width="4.140625" style="185" customWidth="1"/>
    <col min="513" max="513" width="4.28515625" style="185" customWidth="1"/>
    <col min="514" max="514" width="4" style="185" customWidth="1"/>
    <col min="515" max="515" width="3.28515625" style="185" customWidth="1"/>
    <col min="516" max="517" width="12.7109375" style="185" customWidth="1"/>
    <col min="518" max="754" width="8" style="185"/>
    <col min="755" max="755" width="9.28515625" style="185" customWidth="1"/>
    <col min="756" max="766" width="3.28515625" style="185" customWidth="1"/>
    <col min="767" max="767" width="3.85546875" style="185" customWidth="1"/>
    <col min="768" max="768" width="4.140625" style="185" customWidth="1"/>
    <col min="769" max="769" width="4.28515625" style="185" customWidth="1"/>
    <col min="770" max="770" width="4" style="185" customWidth="1"/>
    <col min="771" max="771" width="3.28515625" style="185" customWidth="1"/>
    <col min="772" max="773" width="12.7109375" style="185" customWidth="1"/>
    <col min="774" max="1010" width="8" style="185"/>
    <col min="1011" max="1011" width="9.28515625" style="185" customWidth="1"/>
    <col min="1012" max="1022" width="3.28515625" style="185" customWidth="1"/>
    <col min="1023" max="1023" width="3.85546875" style="185" customWidth="1"/>
    <col min="1024" max="1024" width="4.140625" style="185" customWidth="1"/>
    <col min="1025" max="1025" width="4.28515625" style="185" customWidth="1"/>
    <col min="1026" max="1026" width="4" style="185" customWidth="1"/>
    <col min="1027" max="1027" width="3.28515625" style="185" customWidth="1"/>
    <col min="1028" max="1029" width="12.7109375" style="185" customWidth="1"/>
    <col min="1030" max="1266" width="8" style="185"/>
    <col min="1267" max="1267" width="9.28515625" style="185" customWidth="1"/>
    <col min="1268" max="1278" width="3.28515625" style="185" customWidth="1"/>
    <col min="1279" max="1279" width="3.85546875" style="185" customWidth="1"/>
    <col min="1280" max="1280" width="4.140625" style="185" customWidth="1"/>
    <col min="1281" max="1281" width="4.28515625" style="185" customWidth="1"/>
    <col min="1282" max="1282" width="4" style="185" customWidth="1"/>
    <col min="1283" max="1283" width="3.28515625" style="185" customWidth="1"/>
    <col min="1284" max="1285" width="12.7109375" style="185" customWidth="1"/>
    <col min="1286" max="1522" width="8" style="185"/>
    <col min="1523" max="1523" width="9.28515625" style="185" customWidth="1"/>
    <col min="1524" max="1534" width="3.28515625" style="185" customWidth="1"/>
    <col min="1535" max="1535" width="3.85546875" style="185" customWidth="1"/>
    <col min="1536" max="1536" width="4.140625" style="185" customWidth="1"/>
    <col min="1537" max="1537" width="4.28515625" style="185" customWidth="1"/>
    <col min="1538" max="1538" width="4" style="185" customWidth="1"/>
    <col min="1539" max="1539" width="3.28515625" style="185" customWidth="1"/>
    <col min="1540" max="1541" width="12.7109375" style="185" customWidth="1"/>
    <col min="1542" max="1778" width="8" style="185"/>
    <col min="1779" max="1779" width="9.28515625" style="185" customWidth="1"/>
    <col min="1780" max="1790" width="3.28515625" style="185" customWidth="1"/>
    <col min="1791" max="1791" width="3.85546875" style="185" customWidth="1"/>
    <col min="1792" max="1792" width="4.140625" style="185" customWidth="1"/>
    <col min="1793" max="1793" width="4.28515625" style="185" customWidth="1"/>
    <col min="1794" max="1794" width="4" style="185" customWidth="1"/>
    <col min="1795" max="1795" width="3.28515625" style="185" customWidth="1"/>
    <col min="1796" max="1797" width="12.7109375" style="185" customWidth="1"/>
    <col min="1798" max="2034" width="8" style="185"/>
    <col min="2035" max="2035" width="9.28515625" style="185" customWidth="1"/>
    <col min="2036" max="2046" width="3.28515625" style="185" customWidth="1"/>
    <col min="2047" max="2047" width="3.85546875" style="185" customWidth="1"/>
    <col min="2048" max="2048" width="4.140625" style="185" customWidth="1"/>
    <col min="2049" max="2049" width="4.28515625" style="185" customWidth="1"/>
    <col min="2050" max="2050" width="4" style="185" customWidth="1"/>
    <col min="2051" max="2051" width="3.28515625" style="185" customWidth="1"/>
    <col min="2052" max="2053" width="12.7109375" style="185" customWidth="1"/>
    <col min="2054" max="2290" width="8" style="185"/>
    <col min="2291" max="2291" width="9.28515625" style="185" customWidth="1"/>
    <col min="2292" max="2302" width="3.28515625" style="185" customWidth="1"/>
    <col min="2303" max="2303" width="3.85546875" style="185" customWidth="1"/>
    <col min="2304" max="2304" width="4.140625" style="185" customWidth="1"/>
    <col min="2305" max="2305" width="4.28515625" style="185" customWidth="1"/>
    <col min="2306" max="2306" width="4" style="185" customWidth="1"/>
    <col min="2307" max="2307" width="3.28515625" style="185" customWidth="1"/>
    <col min="2308" max="2309" width="12.7109375" style="185" customWidth="1"/>
    <col min="2310" max="2546" width="8" style="185"/>
    <col min="2547" max="2547" width="9.28515625" style="185" customWidth="1"/>
    <col min="2548" max="2558" width="3.28515625" style="185" customWidth="1"/>
    <col min="2559" max="2559" width="3.85546875" style="185" customWidth="1"/>
    <col min="2560" max="2560" width="4.140625" style="185" customWidth="1"/>
    <col min="2561" max="2561" width="4.28515625" style="185" customWidth="1"/>
    <col min="2562" max="2562" width="4" style="185" customWidth="1"/>
    <col min="2563" max="2563" width="3.28515625" style="185" customWidth="1"/>
    <col min="2564" max="2565" width="12.7109375" style="185" customWidth="1"/>
    <col min="2566" max="2802" width="8" style="185"/>
    <col min="2803" max="2803" width="9.28515625" style="185" customWidth="1"/>
    <col min="2804" max="2814" width="3.28515625" style="185" customWidth="1"/>
    <col min="2815" max="2815" width="3.85546875" style="185" customWidth="1"/>
    <col min="2816" max="2816" width="4.140625" style="185" customWidth="1"/>
    <col min="2817" max="2817" width="4.28515625" style="185" customWidth="1"/>
    <col min="2818" max="2818" width="4" style="185" customWidth="1"/>
    <col min="2819" max="2819" width="3.28515625" style="185" customWidth="1"/>
    <col min="2820" max="2821" width="12.7109375" style="185" customWidth="1"/>
    <col min="2822" max="3058" width="8" style="185"/>
    <col min="3059" max="3059" width="9.28515625" style="185" customWidth="1"/>
    <col min="3060" max="3070" width="3.28515625" style="185" customWidth="1"/>
    <col min="3071" max="3071" width="3.85546875" style="185" customWidth="1"/>
    <col min="3072" max="3072" width="4.140625" style="185" customWidth="1"/>
    <col min="3073" max="3073" width="4.28515625" style="185" customWidth="1"/>
    <col min="3074" max="3074" width="4" style="185" customWidth="1"/>
    <col min="3075" max="3075" width="3.28515625" style="185" customWidth="1"/>
    <col min="3076" max="3077" width="12.7109375" style="185" customWidth="1"/>
    <col min="3078" max="3314" width="8" style="185"/>
    <col min="3315" max="3315" width="9.28515625" style="185" customWidth="1"/>
    <col min="3316" max="3326" width="3.28515625" style="185" customWidth="1"/>
    <col min="3327" max="3327" width="3.85546875" style="185" customWidth="1"/>
    <col min="3328" max="3328" width="4.140625" style="185" customWidth="1"/>
    <col min="3329" max="3329" width="4.28515625" style="185" customWidth="1"/>
    <col min="3330" max="3330" width="4" style="185" customWidth="1"/>
    <col min="3331" max="3331" width="3.28515625" style="185" customWidth="1"/>
    <col min="3332" max="3333" width="12.7109375" style="185" customWidth="1"/>
    <col min="3334" max="3570" width="8" style="185"/>
    <col min="3571" max="3571" width="9.28515625" style="185" customWidth="1"/>
    <col min="3572" max="3582" width="3.28515625" style="185" customWidth="1"/>
    <col min="3583" max="3583" width="3.85546875" style="185" customWidth="1"/>
    <col min="3584" max="3584" width="4.140625" style="185" customWidth="1"/>
    <col min="3585" max="3585" width="4.28515625" style="185" customWidth="1"/>
    <col min="3586" max="3586" width="4" style="185" customWidth="1"/>
    <col min="3587" max="3587" width="3.28515625" style="185" customWidth="1"/>
    <col min="3588" max="3589" width="12.7109375" style="185" customWidth="1"/>
    <col min="3590" max="3826" width="8" style="185"/>
    <col min="3827" max="3827" width="9.28515625" style="185" customWidth="1"/>
    <col min="3828" max="3838" width="3.28515625" style="185" customWidth="1"/>
    <col min="3839" max="3839" width="3.85546875" style="185" customWidth="1"/>
    <col min="3840" max="3840" width="4.140625" style="185" customWidth="1"/>
    <col min="3841" max="3841" width="4.28515625" style="185" customWidth="1"/>
    <col min="3842" max="3842" width="4" style="185" customWidth="1"/>
    <col min="3843" max="3843" width="3.28515625" style="185" customWidth="1"/>
    <col min="3844" max="3845" width="12.7109375" style="185" customWidth="1"/>
    <col min="3846" max="4082" width="8" style="185"/>
    <col min="4083" max="4083" width="9.28515625" style="185" customWidth="1"/>
    <col min="4084" max="4094" width="3.28515625" style="185" customWidth="1"/>
    <col min="4095" max="4095" width="3.85546875" style="185" customWidth="1"/>
    <col min="4096" max="4096" width="4.140625" style="185" customWidth="1"/>
    <col min="4097" max="4097" width="4.28515625" style="185" customWidth="1"/>
    <col min="4098" max="4098" width="4" style="185" customWidth="1"/>
    <col min="4099" max="4099" width="3.28515625" style="185" customWidth="1"/>
    <col min="4100" max="4101" width="12.7109375" style="185" customWidth="1"/>
    <col min="4102" max="4338" width="8" style="185"/>
    <col min="4339" max="4339" width="9.28515625" style="185" customWidth="1"/>
    <col min="4340" max="4350" width="3.28515625" style="185" customWidth="1"/>
    <col min="4351" max="4351" width="3.85546875" style="185" customWidth="1"/>
    <col min="4352" max="4352" width="4.140625" style="185" customWidth="1"/>
    <col min="4353" max="4353" width="4.28515625" style="185" customWidth="1"/>
    <col min="4354" max="4354" width="4" style="185" customWidth="1"/>
    <col min="4355" max="4355" width="3.28515625" style="185" customWidth="1"/>
    <col min="4356" max="4357" width="12.7109375" style="185" customWidth="1"/>
    <col min="4358" max="4594" width="8" style="185"/>
    <col min="4595" max="4595" width="9.28515625" style="185" customWidth="1"/>
    <col min="4596" max="4606" width="3.28515625" style="185" customWidth="1"/>
    <col min="4607" max="4607" width="3.85546875" style="185" customWidth="1"/>
    <col min="4608" max="4608" width="4.140625" style="185" customWidth="1"/>
    <col min="4609" max="4609" width="4.28515625" style="185" customWidth="1"/>
    <col min="4610" max="4610" width="4" style="185" customWidth="1"/>
    <col min="4611" max="4611" width="3.28515625" style="185" customWidth="1"/>
    <col min="4612" max="4613" width="12.7109375" style="185" customWidth="1"/>
    <col min="4614" max="4850" width="8" style="185"/>
    <col min="4851" max="4851" width="9.28515625" style="185" customWidth="1"/>
    <col min="4852" max="4862" width="3.28515625" style="185" customWidth="1"/>
    <col min="4863" max="4863" width="3.85546875" style="185" customWidth="1"/>
    <col min="4864" max="4864" width="4.140625" style="185" customWidth="1"/>
    <col min="4865" max="4865" width="4.28515625" style="185" customWidth="1"/>
    <col min="4866" max="4866" width="4" style="185" customWidth="1"/>
    <col min="4867" max="4867" width="3.28515625" style="185" customWidth="1"/>
    <col min="4868" max="4869" width="12.7109375" style="185" customWidth="1"/>
    <col min="4870" max="5106" width="8" style="185"/>
    <col min="5107" max="5107" width="9.28515625" style="185" customWidth="1"/>
    <col min="5108" max="5118" width="3.28515625" style="185" customWidth="1"/>
    <col min="5119" max="5119" width="3.85546875" style="185" customWidth="1"/>
    <col min="5120" max="5120" width="4.140625" style="185" customWidth="1"/>
    <col min="5121" max="5121" width="4.28515625" style="185" customWidth="1"/>
    <col min="5122" max="5122" width="4" style="185" customWidth="1"/>
    <col min="5123" max="5123" width="3.28515625" style="185" customWidth="1"/>
    <col min="5124" max="5125" width="12.7109375" style="185" customWidth="1"/>
    <col min="5126" max="5362" width="8" style="185"/>
    <col min="5363" max="5363" width="9.28515625" style="185" customWidth="1"/>
    <col min="5364" max="5374" width="3.28515625" style="185" customWidth="1"/>
    <col min="5375" max="5375" width="3.85546875" style="185" customWidth="1"/>
    <col min="5376" max="5376" width="4.140625" style="185" customWidth="1"/>
    <col min="5377" max="5377" width="4.28515625" style="185" customWidth="1"/>
    <col min="5378" max="5378" width="4" style="185" customWidth="1"/>
    <col min="5379" max="5379" width="3.28515625" style="185" customWidth="1"/>
    <col min="5380" max="5381" width="12.7109375" style="185" customWidth="1"/>
    <col min="5382" max="5618" width="8" style="185"/>
    <col min="5619" max="5619" width="9.28515625" style="185" customWidth="1"/>
    <col min="5620" max="5630" width="3.28515625" style="185" customWidth="1"/>
    <col min="5631" max="5631" width="3.85546875" style="185" customWidth="1"/>
    <col min="5632" max="5632" width="4.140625" style="185" customWidth="1"/>
    <col min="5633" max="5633" width="4.28515625" style="185" customWidth="1"/>
    <col min="5634" max="5634" width="4" style="185" customWidth="1"/>
    <col min="5635" max="5635" width="3.28515625" style="185" customWidth="1"/>
    <col min="5636" max="5637" width="12.7109375" style="185" customWidth="1"/>
    <col min="5638" max="5874" width="8" style="185"/>
    <col min="5875" max="5875" width="9.28515625" style="185" customWidth="1"/>
    <col min="5876" max="5886" width="3.28515625" style="185" customWidth="1"/>
    <col min="5887" max="5887" width="3.85546875" style="185" customWidth="1"/>
    <col min="5888" max="5888" width="4.140625" style="185" customWidth="1"/>
    <col min="5889" max="5889" width="4.28515625" style="185" customWidth="1"/>
    <col min="5890" max="5890" width="4" style="185" customWidth="1"/>
    <col min="5891" max="5891" width="3.28515625" style="185" customWidth="1"/>
    <col min="5892" max="5893" width="12.7109375" style="185" customWidth="1"/>
    <col min="5894" max="6130" width="8" style="185"/>
    <col min="6131" max="6131" width="9.28515625" style="185" customWidth="1"/>
    <col min="6132" max="6142" width="3.28515625" style="185" customWidth="1"/>
    <col min="6143" max="6143" width="3.85546875" style="185" customWidth="1"/>
    <col min="6144" max="6144" width="4.140625" style="185" customWidth="1"/>
    <col min="6145" max="6145" width="4.28515625" style="185" customWidth="1"/>
    <col min="6146" max="6146" width="4" style="185" customWidth="1"/>
    <col min="6147" max="6147" width="3.28515625" style="185" customWidth="1"/>
    <col min="6148" max="6149" width="12.7109375" style="185" customWidth="1"/>
    <col min="6150" max="6386" width="8" style="185"/>
    <col min="6387" max="6387" width="9.28515625" style="185" customWidth="1"/>
    <col min="6388" max="6398" width="3.28515625" style="185" customWidth="1"/>
    <col min="6399" max="6399" width="3.85546875" style="185" customWidth="1"/>
    <col min="6400" max="6400" width="4.140625" style="185" customWidth="1"/>
    <col min="6401" max="6401" width="4.28515625" style="185" customWidth="1"/>
    <col min="6402" max="6402" width="4" style="185" customWidth="1"/>
    <col min="6403" max="6403" width="3.28515625" style="185" customWidth="1"/>
    <col min="6404" max="6405" width="12.7109375" style="185" customWidth="1"/>
    <col min="6406" max="6642" width="8" style="185"/>
    <col min="6643" max="6643" width="9.28515625" style="185" customWidth="1"/>
    <col min="6644" max="6654" width="3.28515625" style="185" customWidth="1"/>
    <col min="6655" max="6655" width="3.85546875" style="185" customWidth="1"/>
    <col min="6656" max="6656" width="4.140625" style="185" customWidth="1"/>
    <col min="6657" max="6657" width="4.28515625" style="185" customWidth="1"/>
    <col min="6658" max="6658" width="4" style="185" customWidth="1"/>
    <col min="6659" max="6659" width="3.28515625" style="185" customWidth="1"/>
    <col min="6660" max="6661" width="12.7109375" style="185" customWidth="1"/>
    <col min="6662" max="6898" width="8" style="185"/>
    <col min="6899" max="6899" width="9.28515625" style="185" customWidth="1"/>
    <col min="6900" max="6910" width="3.28515625" style="185" customWidth="1"/>
    <col min="6911" max="6911" width="3.85546875" style="185" customWidth="1"/>
    <col min="6912" max="6912" width="4.140625" style="185" customWidth="1"/>
    <col min="6913" max="6913" width="4.28515625" style="185" customWidth="1"/>
    <col min="6914" max="6914" width="4" style="185" customWidth="1"/>
    <col min="6915" max="6915" width="3.28515625" style="185" customWidth="1"/>
    <col min="6916" max="6917" width="12.7109375" style="185" customWidth="1"/>
    <col min="6918" max="7154" width="8" style="185"/>
    <col min="7155" max="7155" width="9.28515625" style="185" customWidth="1"/>
    <col min="7156" max="7166" width="3.28515625" style="185" customWidth="1"/>
    <col min="7167" max="7167" width="3.85546875" style="185" customWidth="1"/>
    <col min="7168" max="7168" width="4.140625" style="185" customWidth="1"/>
    <col min="7169" max="7169" width="4.28515625" style="185" customWidth="1"/>
    <col min="7170" max="7170" width="4" style="185" customWidth="1"/>
    <col min="7171" max="7171" width="3.28515625" style="185" customWidth="1"/>
    <col min="7172" max="7173" width="12.7109375" style="185" customWidth="1"/>
    <col min="7174" max="7410" width="8" style="185"/>
    <col min="7411" max="7411" width="9.28515625" style="185" customWidth="1"/>
    <col min="7412" max="7422" width="3.28515625" style="185" customWidth="1"/>
    <col min="7423" max="7423" width="3.85546875" style="185" customWidth="1"/>
    <col min="7424" max="7424" width="4.140625" style="185" customWidth="1"/>
    <col min="7425" max="7425" width="4.28515625" style="185" customWidth="1"/>
    <col min="7426" max="7426" width="4" style="185" customWidth="1"/>
    <col min="7427" max="7427" width="3.28515625" style="185" customWidth="1"/>
    <col min="7428" max="7429" width="12.7109375" style="185" customWidth="1"/>
    <col min="7430" max="7666" width="8" style="185"/>
    <col min="7667" max="7667" width="9.28515625" style="185" customWidth="1"/>
    <col min="7668" max="7678" width="3.28515625" style="185" customWidth="1"/>
    <col min="7679" max="7679" width="3.85546875" style="185" customWidth="1"/>
    <col min="7680" max="7680" width="4.140625" style="185" customWidth="1"/>
    <col min="7681" max="7681" width="4.28515625" style="185" customWidth="1"/>
    <col min="7682" max="7682" width="4" style="185" customWidth="1"/>
    <col min="7683" max="7683" width="3.28515625" style="185" customWidth="1"/>
    <col min="7684" max="7685" width="12.7109375" style="185" customWidth="1"/>
    <col min="7686" max="7922" width="8" style="185"/>
    <col min="7923" max="7923" width="9.28515625" style="185" customWidth="1"/>
    <col min="7924" max="7934" width="3.28515625" style="185" customWidth="1"/>
    <col min="7935" max="7935" width="3.85546875" style="185" customWidth="1"/>
    <col min="7936" max="7936" width="4.140625" style="185" customWidth="1"/>
    <col min="7937" max="7937" width="4.28515625" style="185" customWidth="1"/>
    <col min="7938" max="7938" width="4" style="185" customWidth="1"/>
    <col min="7939" max="7939" width="3.28515625" style="185" customWidth="1"/>
    <col min="7940" max="7941" width="12.7109375" style="185" customWidth="1"/>
    <col min="7942" max="8178" width="8" style="185"/>
    <col min="8179" max="8179" width="9.28515625" style="185" customWidth="1"/>
    <col min="8180" max="8190" width="3.28515625" style="185" customWidth="1"/>
    <col min="8191" max="8191" width="3.85546875" style="185" customWidth="1"/>
    <col min="8192" max="8192" width="4.140625" style="185" customWidth="1"/>
    <col min="8193" max="8193" width="4.28515625" style="185" customWidth="1"/>
    <col min="8194" max="8194" width="4" style="185" customWidth="1"/>
    <col min="8195" max="8195" width="3.28515625" style="185" customWidth="1"/>
    <col min="8196" max="8197" width="12.7109375" style="185" customWidth="1"/>
    <col min="8198" max="8434" width="8" style="185"/>
    <col min="8435" max="8435" width="9.28515625" style="185" customWidth="1"/>
    <col min="8436" max="8446" width="3.28515625" style="185" customWidth="1"/>
    <col min="8447" max="8447" width="3.85546875" style="185" customWidth="1"/>
    <col min="8448" max="8448" width="4.140625" style="185" customWidth="1"/>
    <col min="8449" max="8449" width="4.28515625" style="185" customWidth="1"/>
    <col min="8450" max="8450" width="4" style="185" customWidth="1"/>
    <col min="8451" max="8451" width="3.28515625" style="185" customWidth="1"/>
    <col min="8452" max="8453" width="12.7109375" style="185" customWidth="1"/>
    <col min="8454" max="8690" width="8" style="185"/>
    <col min="8691" max="8691" width="9.28515625" style="185" customWidth="1"/>
    <col min="8692" max="8702" width="3.28515625" style="185" customWidth="1"/>
    <col min="8703" max="8703" width="3.85546875" style="185" customWidth="1"/>
    <col min="8704" max="8704" width="4.140625" style="185" customWidth="1"/>
    <col min="8705" max="8705" width="4.28515625" style="185" customWidth="1"/>
    <col min="8706" max="8706" width="4" style="185" customWidth="1"/>
    <col min="8707" max="8707" width="3.28515625" style="185" customWidth="1"/>
    <col min="8708" max="8709" width="12.7109375" style="185" customWidth="1"/>
    <col min="8710" max="8946" width="8" style="185"/>
    <col min="8947" max="8947" width="9.28515625" style="185" customWidth="1"/>
    <col min="8948" max="8958" width="3.28515625" style="185" customWidth="1"/>
    <col min="8959" max="8959" width="3.85546875" style="185" customWidth="1"/>
    <col min="8960" max="8960" width="4.140625" style="185" customWidth="1"/>
    <col min="8961" max="8961" width="4.28515625" style="185" customWidth="1"/>
    <col min="8962" max="8962" width="4" style="185" customWidth="1"/>
    <col min="8963" max="8963" width="3.28515625" style="185" customWidth="1"/>
    <col min="8964" max="8965" width="12.7109375" style="185" customWidth="1"/>
    <col min="8966" max="9202" width="8" style="185"/>
    <col min="9203" max="9203" width="9.28515625" style="185" customWidth="1"/>
    <col min="9204" max="9214" width="3.28515625" style="185" customWidth="1"/>
    <col min="9215" max="9215" width="3.85546875" style="185" customWidth="1"/>
    <col min="9216" max="9216" width="4.140625" style="185" customWidth="1"/>
    <col min="9217" max="9217" width="4.28515625" style="185" customWidth="1"/>
    <col min="9218" max="9218" width="4" style="185" customWidth="1"/>
    <col min="9219" max="9219" width="3.28515625" style="185" customWidth="1"/>
    <col min="9220" max="9221" width="12.7109375" style="185" customWidth="1"/>
    <col min="9222" max="9458" width="8" style="185"/>
    <col min="9459" max="9459" width="9.28515625" style="185" customWidth="1"/>
    <col min="9460" max="9470" width="3.28515625" style="185" customWidth="1"/>
    <col min="9471" max="9471" width="3.85546875" style="185" customWidth="1"/>
    <col min="9472" max="9472" width="4.140625" style="185" customWidth="1"/>
    <col min="9473" max="9473" width="4.28515625" style="185" customWidth="1"/>
    <col min="9474" max="9474" width="4" style="185" customWidth="1"/>
    <col min="9475" max="9475" width="3.28515625" style="185" customWidth="1"/>
    <col min="9476" max="9477" width="12.7109375" style="185" customWidth="1"/>
    <col min="9478" max="9714" width="8" style="185"/>
    <col min="9715" max="9715" width="9.28515625" style="185" customWidth="1"/>
    <col min="9716" max="9726" width="3.28515625" style="185" customWidth="1"/>
    <col min="9727" max="9727" width="3.85546875" style="185" customWidth="1"/>
    <col min="9728" max="9728" width="4.140625" style="185" customWidth="1"/>
    <col min="9729" max="9729" width="4.28515625" style="185" customWidth="1"/>
    <col min="9730" max="9730" width="4" style="185" customWidth="1"/>
    <col min="9731" max="9731" width="3.28515625" style="185" customWidth="1"/>
    <col min="9732" max="9733" width="12.7109375" style="185" customWidth="1"/>
    <col min="9734" max="9970" width="8" style="185"/>
    <col min="9971" max="9971" width="9.28515625" style="185" customWidth="1"/>
    <col min="9972" max="9982" width="3.28515625" style="185" customWidth="1"/>
    <col min="9983" max="9983" width="3.85546875" style="185" customWidth="1"/>
    <col min="9984" max="9984" width="4.140625" style="185" customWidth="1"/>
    <col min="9985" max="9985" width="4.28515625" style="185" customWidth="1"/>
    <col min="9986" max="9986" width="4" style="185" customWidth="1"/>
    <col min="9987" max="9987" width="3.28515625" style="185" customWidth="1"/>
    <col min="9988" max="9989" width="12.7109375" style="185" customWidth="1"/>
    <col min="9990" max="10226" width="8" style="185"/>
    <col min="10227" max="10227" width="9.28515625" style="185" customWidth="1"/>
    <col min="10228" max="10238" width="3.28515625" style="185" customWidth="1"/>
    <col min="10239" max="10239" width="3.85546875" style="185" customWidth="1"/>
    <col min="10240" max="10240" width="4.140625" style="185" customWidth="1"/>
    <col min="10241" max="10241" width="4.28515625" style="185" customWidth="1"/>
    <col min="10242" max="10242" width="4" style="185" customWidth="1"/>
    <col min="10243" max="10243" width="3.28515625" style="185" customWidth="1"/>
    <col min="10244" max="10245" width="12.7109375" style="185" customWidth="1"/>
    <col min="10246" max="10482" width="8" style="185"/>
    <col min="10483" max="10483" width="9.28515625" style="185" customWidth="1"/>
    <col min="10484" max="10494" width="3.28515625" style="185" customWidth="1"/>
    <col min="10495" max="10495" width="3.85546875" style="185" customWidth="1"/>
    <col min="10496" max="10496" width="4.140625" style="185" customWidth="1"/>
    <col min="10497" max="10497" width="4.28515625" style="185" customWidth="1"/>
    <col min="10498" max="10498" width="4" style="185" customWidth="1"/>
    <col min="10499" max="10499" width="3.28515625" style="185" customWidth="1"/>
    <col min="10500" max="10501" width="12.7109375" style="185" customWidth="1"/>
    <col min="10502" max="10738" width="8" style="185"/>
    <col min="10739" max="10739" width="9.28515625" style="185" customWidth="1"/>
    <col min="10740" max="10750" width="3.28515625" style="185" customWidth="1"/>
    <col min="10751" max="10751" width="3.85546875" style="185" customWidth="1"/>
    <col min="10752" max="10752" width="4.140625" style="185" customWidth="1"/>
    <col min="10753" max="10753" width="4.28515625" style="185" customWidth="1"/>
    <col min="10754" max="10754" width="4" style="185" customWidth="1"/>
    <col min="10755" max="10755" width="3.28515625" style="185" customWidth="1"/>
    <col min="10756" max="10757" width="12.7109375" style="185" customWidth="1"/>
    <col min="10758" max="10994" width="8" style="185"/>
    <col min="10995" max="10995" width="9.28515625" style="185" customWidth="1"/>
    <col min="10996" max="11006" width="3.28515625" style="185" customWidth="1"/>
    <col min="11007" max="11007" width="3.85546875" style="185" customWidth="1"/>
    <col min="11008" max="11008" width="4.140625" style="185" customWidth="1"/>
    <col min="11009" max="11009" width="4.28515625" style="185" customWidth="1"/>
    <col min="11010" max="11010" width="4" style="185" customWidth="1"/>
    <col min="11011" max="11011" width="3.28515625" style="185" customWidth="1"/>
    <col min="11012" max="11013" width="12.7109375" style="185" customWidth="1"/>
    <col min="11014" max="11250" width="8" style="185"/>
    <col min="11251" max="11251" width="9.28515625" style="185" customWidth="1"/>
    <col min="11252" max="11262" width="3.28515625" style="185" customWidth="1"/>
    <col min="11263" max="11263" width="3.85546875" style="185" customWidth="1"/>
    <col min="11264" max="11264" width="4.140625" style="185" customWidth="1"/>
    <col min="11265" max="11265" width="4.28515625" style="185" customWidth="1"/>
    <col min="11266" max="11266" width="4" style="185" customWidth="1"/>
    <col min="11267" max="11267" width="3.28515625" style="185" customWidth="1"/>
    <col min="11268" max="11269" width="12.7109375" style="185" customWidth="1"/>
    <col min="11270" max="11506" width="8" style="185"/>
    <col min="11507" max="11507" width="9.28515625" style="185" customWidth="1"/>
    <col min="11508" max="11518" width="3.28515625" style="185" customWidth="1"/>
    <col min="11519" max="11519" width="3.85546875" style="185" customWidth="1"/>
    <col min="11520" max="11520" width="4.140625" style="185" customWidth="1"/>
    <col min="11521" max="11521" width="4.28515625" style="185" customWidth="1"/>
    <col min="11522" max="11522" width="4" style="185" customWidth="1"/>
    <col min="11523" max="11523" width="3.28515625" style="185" customWidth="1"/>
    <col min="11524" max="11525" width="12.7109375" style="185" customWidth="1"/>
    <col min="11526" max="11762" width="8" style="185"/>
    <col min="11763" max="11763" width="9.28515625" style="185" customWidth="1"/>
    <col min="11764" max="11774" width="3.28515625" style="185" customWidth="1"/>
    <col min="11775" max="11775" width="3.85546875" style="185" customWidth="1"/>
    <col min="11776" max="11776" width="4.140625" style="185" customWidth="1"/>
    <col min="11777" max="11777" width="4.28515625" style="185" customWidth="1"/>
    <col min="11778" max="11778" width="4" style="185" customWidth="1"/>
    <col min="11779" max="11779" width="3.28515625" style="185" customWidth="1"/>
    <col min="11780" max="11781" width="12.7109375" style="185" customWidth="1"/>
    <col min="11782" max="12018" width="8" style="185"/>
    <col min="12019" max="12019" width="9.28515625" style="185" customWidth="1"/>
    <col min="12020" max="12030" width="3.28515625" style="185" customWidth="1"/>
    <col min="12031" max="12031" width="3.85546875" style="185" customWidth="1"/>
    <col min="12032" max="12032" width="4.140625" style="185" customWidth="1"/>
    <col min="12033" max="12033" width="4.28515625" style="185" customWidth="1"/>
    <col min="12034" max="12034" width="4" style="185" customWidth="1"/>
    <col min="12035" max="12035" width="3.28515625" style="185" customWidth="1"/>
    <col min="12036" max="12037" width="12.7109375" style="185" customWidth="1"/>
    <col min="12038" max="12274" width="8" style="185"/>
    <col min="12275" max="12275" width="9.28515625" style="185" customWidth="1"/>
    <col min="12276" max="12286" width="3.28515625" style="185" customWidth="1"/>
    <col min="12287" max="12287" width="3.85546875" style="185" customWidth="1"/>
    <col min="12288" max="12288" width="4.140625" style="185" customWidth="1"/>
    <col min="12289" max="12289" width="4.28515625" style="185" customWidth="1"/>
    <col min="12290" max="12290" width="4" style="185" customWidth="1"/>
    <col min="12291" max="12291" width="3.28515625" style="185" customWidth="1"/>
    <col min="12292" max="12293" width="12.7109375" style="185" customWidth="1"/>
    <col min="12294" max="12530" width="8" style="185"/>
    <col min="12531" max="12531" width="9.28515625" style="185" customWidth="1"/>
    <col min="12532" max="12542" width="3.28515625" style="185" customWidth="1"/>
    <col min="12543" max="12543" width="3.85546875" style="185" customWidth="1"/>
    <col min="12544" max="12544" width="4.140625" style="185" customWidth="1"/>
    <col min="12545" max="12545" width="4.28515625" style="185" customWidth="1"/>
    <col min="12546" max="12546" width="4" style="185" customWidth="1"/>
    <col min="12547" max="12547" width="3.28515625" style="185" customWidth="1"/>
    <col min="12548" max="12549" width="12.7109375" style="185" customWidth="1"/>
    <col min="12550" max="12786" width="8" style="185"/>
    <col min="12787" max="12787" width="9.28515625" style="185" customWidth="1"/>
    <col min="12788" max="12798" width="3.28515625" style="185" customWidth="1"/>
    <col min="12799" max="12799" width="3.85546875" style="185" customWidth="1"/>
    <col min="12800" max="12800" width="4.140625" style="185" customWidth="1"/>
    <col min="12801" max="12801" width="4.28515625" style="185" customWidth="1"/>
    <col min="12802" max="12802" width="4" style="185" customWidth="1"/>
    <col min="12803" max="12803" width="3.28515625" style="185" customWidth="1"/>
    <col min="12804" max="12805" width="12.7109375" style="185" customWidth="1"/>
    <col min="12806" max="13042" width="8" style="185"/>
    <col min="13043" max="13043" width="9.28515625" style="185" customWidth="1"/>
    <col min="13044" max="13054" width="3.28515625" style="185" customWidth="1"/>
    <col min="13055" max="13055" width="3.85546875" style="185" customWidth="1"/>
    <col min="13056" max="13056" width="4.140625" style="185" customWidth="1"/>
    <col min="13057" max="13057" width="4.28515625" style="185" customWidth="1"/>
    <col min="13058" max="13058" width="4" style="185" customWidth="1"/>
    <col min="13059" max="13059" width="3.28515625" style="185" customWidth="1"/>
    <col min="13060" max="13061" width="12.7109375" style="185" customWidth="1"/>
    <col min="13062" max="13298" width="8" style="185"/>
    <col min="13299" max="13299" width="9.28515625" style="185" customWidth="1"/>
    <col min="13300" max="13310" width="3.28515625" style="185" customWidth="1"/>
    <col min="13311" max="13311" width="3.85546875" style="185" customWidth="1"/>
    <col min="13312" max="13312" width="4.140625" style="185" customWidth="1"/>
    <col min="13313" max="13313" width="4.28515625" style="185" customWidth="1"/>
    <col min="13314" max="13314" width="4" style="185" customWidth="1"/>
    <col min="13315" max="13315" width="3.28515625" style="185" customWidth="1"/>
    <col min="13316" max="13317" width="12.7109375" style="185" customWidth="1"/>
    <col min="13318" max="13554" width="8" style="185"/>
    <col min="13555" max="13555" width="9.28515625" style="185" customWidth="1"/>
    <col min="13556" max="13566" width="3.28515625" style="185" customWidth="1"/>
    <col min="13567" max="13567" width="3.85546875" style="185" customWidth="1"/>
    <col min="13568" max="13568" width="4.140625" style="185" customWidth="1"/>
    <col min="13569" max="13569" width="4.28515625" style="185" customWidth="1"/>
    <col min="13570" max="13570" width="4" style="185" customWidth="1"/>
    <col min="13571" max="13571" width="3.28515625" style="185" customWidth="1"/>
    <col min="13572" max="13573" width="12.7109375" style="185" customWidth="1"/>
    <col min="13574" max="13810" width="8" style="185"/>
    <col min="13811" max="13811" width="9.28515625" style="185" customWidth="1"/>
    <col min="13812" max="13822" width="3.28515625" style="185" customWidth="1"/>
    <col min="13823" max="13823" width="3.85546875" style="185" customWidth="1"/>
    <col min="13824" max="13824" width="4.140625" style="185" customWidth="1"/>
    <col min="13825" max="13825" width="4.28515625" style="185" customWidth="1"/>
    <col min="13826" max="13826" width="4" style="185" customWidth="1"/>
    <col min="13827" max="13827" width="3.28515625" style="185" customWidth="1"/>
    <col min="13828" max="13829" width="12.7109375" style="185" customWidth="1"/>
    <col min="13830" max="14066" width="8" style="185"/>
    <col min="14067" max="14067" width="9.28515625" style="185" customWidth="1"/>
    <col min="14068" max="14078" width="3.28515625" style="185" customWidth="1"/>
    <col min="14079" max="14079" width="3.85546875" style="185" customWidth="1"/>
    <col min="14080" max="14080" width="4.140625" style="185" customWidth="1"/>
    <col min="14081" max="14081" width="4.28515625" style="185" customWidth="1"/>
    <col min="14082" max="14082" width="4" style="185" customWidth="1"/>
    <col min="14083" max="14083" width="3.28515625" style="185" customWidth="1"/>
    <col min="14084" max="14085" width="12.7109375" style="185" customWidth="1"/>
    <col min="14086" max="14322" width="8" style="185"/>
    <col min="14323" max="14323" width="9.28515625" style="185" customWidth="1"/>
    <col min="14324" max="14334" width="3.28515625" style="185" customWidth="1"/>
    <col min="14335" max="14335" width="3.85546875" style="185" customWidth="1"/>
    <col min="14336" max="14336" width="4.140625" style="185" customWidth="1"/>
    <col min="14337" max="14337" width="4.28515625" style="185" customWidth="1"/>
    <col min="14338" max="14338" width="4" style="185" customWidth="1"/>
    <col min="14339" max="14339" width="3.28515625" style="185" customWidth="1"/>
    <col min="14340" max="14341" width="12.7109375" style="185" customWidth="1"/>
    <col min="14342" max="14578" width="8" style="185"/>
    <col min="14579" max="14579" width="9.28515625" style="185" customWidth="1"/>
    <col min="14580" max="14590" width="3.28515625" style="185" customWidth="1"/>
    <col min="14591" max="14591" width="3.85546875" style="185" customWidth="1"/>
    <col min="14592" max="14592" width="4.140625" style="185" customWidth="1"/>
    <col min="14593" max="14593" width="4.28515625" style="185" customWidth="1"/>
    <col min="14594" max="14594" width="4" style="185" customWidth="1"/>
    <col min="14595" max="14595" width="3.28515625" style="185" customWidth="1"/>
    <col min="14596" max="14597" width="12.7109375" style="185" customWidth="1"/>
    <col min="14598" max="14834" width="8" style="185"/>
    <col min="14835" max="14835" width="9.28515625" style="185" customWidth="1"/>
    <col min="14836" max="14846" width="3.28515625" style="185" customWidth="1"/>
    <col min="14847" max="14847" width="3.85546875" style="185" customWidth="1"/>
    <col min="14848" max="14848" width="4.140625" style="185" customWidth="1"/>
    <col min="14849" max="14849" width="4.28515625" style="185" customWidth="1"/>
    <col min="14850" max="14850" width="4" style="185" customWidth="1"/>
    <col min="14851" max="14851" width="3.28515625" style="185" customWidth="1"/>
    <col min="14852" max="14853" width="12.7109375" style="185" customWidth="1"/>
    <col min="14854" max="15090" width="8" style="185"/>
    <col min="15091" max="15091" width="9.28515625" style="185" customWidth="1"/>
    <col min="15092" max="15102" width="3.28515625" style="185" customWidth="1"/>
    <col min="15103" max="15103" width="3.85546875" style="185" customWidth="1"/>
    <col min="15104" max="15104" width="4.140625" style="185" customWidth="1"/>
    <col min="15105" max="15105" width="4.28515625" style="185" customWidth="1"/>
    <col min="15106" max="15106" width="4" style="185" customWidth="1"/>
    <col min="15107" max="15107" width="3.28515625" style="185" customWidth="1"/>
    <col min="15108" max="15109" width="12.7109375" style="185" customWidth="1"/>
    <col min="15110" max="15346" width="8" style="185"/>
    <col min="15347" max="15347" width="9.28515625" style="185" customWidth="1"/>
    <col min="15348" max="15358" width="3.28515625" style="185" customWidth="1"/>
    <col min="15359" max="15359" width="3.85546875" style="185" customWidth="1"/>
    <col min="15360" max="15360" width="4.140625" style="185" customWidth="1"/>
    <col min="15361" max="15361" width="4.28515625" style="185" customWidth="1"/>
    <col min="15362" max="15362" width="4" style="185" customWidth="1"/>
    <col min="15363" max="15363" width="3.28515625" style="185" customWidth="1"/>
    <col min="15364" max="15365" width="12.7109375" style="185" customWidth="1"/>
    <col min="15366" max="15602" width="8" style="185"/>
    <col min="15603" max="15603" width="9.28515625" style="185" customWidth="1"/>
    <col min="15604" max="15614" width="3.28515625" style="185" customWidth="1"/>
    <col min="15615" max="15615" width="3.85546875" style="185" customWidth="1"/>
    <col min="15616" max="15616" width="4.140625" style="185" customWidth="1"/>
    <col min="15617" max="15617" width="4.28515625" style="185" customWidth="1"/>
    <col min="15618" max="15618" width="4" style="185" customWidth="1"/>
    <col min="15619" max="15619" width="3.28515625" style="185" customWidth="1"/>
    <col min="15620" max="15621" width="12.7109375" style="185" customWidth="1"/>
    <col min="15622" max="15858" width="8" style="185"/>
    <col min="15859" max="15859" width="9.28515625" style="185" customWidth="1"/>
    <col min="15860" max="15870" width="3.28515625" style="185" customWidth="1"/>
    <col min="15871" max="15871" width="3.85546875" style="185" customWidth="1"/>
    <col min="15872" max="15872" width="4.140625" style="185" customWidth="1"/>
    <col min="15873" max="15873" width="4.28515625" style="185" customWidth="1"/>
    <col min="15874" max="15874" width="4" style="185" customWidth="1"/>
    <col min="15875" max="15875" width="3.28515625" style="185" customWidth="1"/>
    <col min="15876" max="15877" width="12.7109375" style="185" customWidth="1"/>
    <col min="15878" max="16114" width="8" style="185"/>
    <col min="16115" max="16115" width="9.28515625" style="185" customWidth="1"/>
    <col min="16116" max="16126" width="3.28515625" style="185" customWidth="1"/>
    <col min="16127" max="16127" width="3.85546875" style="185" customWidth="1"/>
    <col min="16128" max="16128" width="4.140625" style="185" customWidth="1"/>
    <col min="16129" max="16129" width="4.28515625" style="185" customWidth="1"/>
    <col min="16130" max="16130" width="4" style="185" customWidth="1"/>
    <col min="16131" max="16131" width="3.28515625" style="185" customWidth="1"/>
    <col min="16132" max="16133" width="12.7109375" style="185" customWidth="1"/>
    <col min="16134" max="16384" width="8" style="185"/>
  </cols>
  <sheetData>
    <row r="1" spans="1:88">
      <c r="A1" s="185" t="s">
        <v>427</v>
      </c>
      <c r="E1" s="42"/>
      <c r="F1" s="42"/>
      <c r="G1" s="42"/>
      <c r="H1" s="42" t="s">
        <v>443</v>
      </c>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row>
    <row r="2" spans="1:88">
      <c r="E2" s="42"/>
      <c r="F2" s="42"/>
      <c r="G2" s="42"/>
      <c r="H2" s="42" t="s">
        <v>444</v>
      </c>
      <c r="I2" s="42"/>
      <c r="J2" s="42"/>
      <c r="K2" s="42"/>
      <c r="L2" s="42"/>
      <c r="M2" s="42"/>
      <c r="N2" s="43"/>
      <c r="O2" s="44"/>
      <c r="P2" s="45" t="s">
        <v>438</v>
      </c>
      <c r="Q2" s="46"/>
      <c r="R2" s="47"/>
      <c r="S2" s="43"/>
      <c r="T2" s="44"/>
      <c r="U2" s="45" t="s">
        <v>439</v>
      </c>
      <c r="V2" s="46"/>
      <c r="W2" s="47"/>
      <c r="X2" s="43"/>
      <c r="Y2" s="44"/>
      <c r="Z2" s="45" t="s">
        <v>440</v>
      </c>
      <c r="AA2" s="45"/>
      <c r="AB2" s="48"/>
      <c r="AC2" s="43"/>
      <c r="AD2" s="44"/>
      <c r="AE2" s="45" t="s">
        <v>471</v>
      </c>
      <c r="AF2" s="45"/>
      <c r="AG2" s="48"/>
      <c r="AH2" s="43"/>
      <c r="AI2" s="44"/>
      <c r="AJ2" s="45" t="s">
        <v>472</v>
      </c>
      <c r="AK2" s="45"/>
      <c r="AL2" s="48"/>
      <c r="AM2" s="43"/>
      <c r="AN2" s="44"/>
      <c r="AO2" s="45" t="s">
        <v>473</v>
      </c>
      <c r="AP2" s="45"/>
      <c r="AQ2" s="48"/>
      <c r="AR2" s="43"/>
      <c r="AS2" s="44"/>
      <c r="AT2" s="45" t="s">
        <v>474</v>
      </c>
      <c r="AU2" s="45"/>
      <c r="AV2" s="48"/>
      <c r="AW2" s="43"/>
      <c r="AX2" s="44"/>
      <c r="AY2" s="45" t="s">
        <v>475</v>
      </c>
      <c r="AZ2" s="45"/>
      <c r="BA2" s="48"/>
      <c r="BB2" s="43"/>
      <c r="BC2" s="44"/>
      <c r="BD2" s="45" t="s">
        <v>476</v>
      </c>
      <c r="BE2" s="45"/>
      <c r="BF2" s="48"/>
      <c r="BG2" s="43"/>
      <c r="BH2" s="44"/>
      <c r="BI2" s="45" t="s">
        <v>477</v>
      </c>
      <c r="BJ2" s="45"/>
      <c r="BK2" s="48"/>
      <c r="BL2" s="43"/>
      <c r="BM2" s="44"/>
      <c r="BN2" s="45" t="s">
        <v>478</v>
      </c>
      <c r="BO2" s="45"/>
      <c r="BP2" s="48"/>
      <c r="BQ2" s="43"/>
      <c r="BR2" s="44"/>
      <c r="BS2" s="45" t="s">
        <v>501</v>
      </c>
      <c r="BT2" s="45"/>
      <c r="BU2" s="48"/>
      <c r="BV2" s="43"/>
      <c r="BW2" s="44"/>
      <c r="BX2" s="45" t="s">
        <v>502</v>
      </c>
      <c r="BY2" s="45"/>
      <c r="BZ2" s="48"/>
      <c r="CA2" s="43"/>
      <c r="CB2" s="44"/>
      <c r="CC2" s="45" t="s">
        <v>503</v>
      </c>
      <c r="CD2" s="45"/>
      <c r="CE2" s="48"/>
      <c r="CF2" s="43"/>
      <c r="CG2" s="44"/>
      <c r="CH2" s="45" t="s">
        <v>504</v>
      </c>
      <c r="CI2" s="45"/>
      <c r="CJ2" s="48"/>
    </row>
    <row r="3" spans="1:88" ht="15" customHeight="1">
      <c r="E3" s="42"/>
      <c r="F3" s="42"/>
      <c r="G3" s="42"/>
      <c r="H3" s="42" t="s">
        <v>445</v>
      </c>
      <c r="I3" s="42"/>
      <c r="J3" s="42"/>
      <c r="K3" s="42"/>
      <c r="L3" s="42"/>
      <c r="M3" s="42"/>
      <c r="N3" s="720" t="str">
        <f>'20.10'!$V$3</f>
        <v>Description : Veuillez inscrire une brève description du scénario (incluant les hypothèses) dans l'onglet «20.10»</v>
      </c>
      <c r="O3" s="721"/>
      <c r="P3" s="721"/>
      <c r="Q3" s="721"/>
      <c r="R3" s="722"/>
      <c r="S3" s="720" t="str">
        <f>'20.10'!$AF$3</f>
        <v>Description : Veuillez inscrire une brève description du scénario (incluant les hypothèses) dans l'onglet «20.10»</v>
      </c>
      <c r="T3" s="721"/>
      <c r="U3" s="721"/>
      <c r="V3" s="721"/>
      <c r="W3" s="722"/>
      <c r="X3" s="720" t="str">
        <f>'20.10'!$AP$3</f>
        <v>Description : Veuillez inscrire une brève description du scénario (incluant les hypothèses) dans l'onglet «20.10»</v>
      </c>
      <c r="Y3" s="721"/>
      <c r="Z3" s="721"/>
      <c r="AA3" s="721"/>
      <c r="AB3" s="722"/>
      <c r="AC3" s="720" t="str">
        <f>'20.10'!$AZ$3</f>
        <v>Description : Veuillez inscrire une brève description du scénario (incluant les hypothèses) dans l'onglet «20.10»</v>
      </c>
      <c r="AD3" s="721"/>
      <c r="AE3" s="721"/>
      <c r="AF3" s="721"/>
      <c r="AG3" s="722"/>
      <c r="AH3" s="720" t="str">
        <f>'20.10'!$BJ$3</f>
        <v>Description : Veuillez inscrire une brève description du scénario (incluant les hypothèses) dans l'onglet «20.10»</v>
      </c>
      <c r="AI3" s="721"/>
      <c r="AJ3" s="721"/>
      <c r="AK3" s="721"/>
      <c r="AL3" s="722"/>
      <c r="AM3" s="720" t="str">
        <f>'20.10'!$BT$3</f>
        <v>Description : Veuillez inscrire une brève description du scénario (incluant les hypothèses) dans l'onglet «20.10»</v>
      </c>
      <c r="AN3" s="721"/>
      <c r="AO3" s="721"/>
      <c r="AP3" s="721"/>
      <c r="AQ3" s="722"/>
      <c r="AR3" s="720" t="str">
        <f>'20.10'!$CD$3</f>
        <v>Description : Veuillez inscrire une brève description du scénario (incluant les hypothèses) dans l'onglet «20.10»</v>
      </c>
      <c r="AS3" s="721"/>
      <c r="AT3" s="721"/>
      <c r="AU3" s="721"/>
      <c r="AV3" s="722"/>
      <c r="AW3" s="720" t="str">
        <f>'20.10'!$CN$3</f>
        <v>Description : Veuillez inscrire une brève description du scénario (incluant les hypothèses) dans l'onglet «20.10»</v>
      </c>
      <c r="AX3" s="721"/>
      <c r="AY3" s="721"/>
      <c r="AZ3" s="721"/>
      <c r="BA3" s="722"/>
      <c r="BB3" s="720" t="str">
        <f>'20.10'!$CX$3</f>
        <v>Description : Veuillez inscrire une brève description du scénario (incluant les hypothèses) dans l'onglet «20.10»</v>
      </c>
      <c r="BC3" s="721"/>
      <c r="BD3" s="721"/>
      <c r="BE3" s="721"/>
      <c r="BF3" s="722"/>
      <c r="BG3" s="720" t="str">
        <f>'20.10'!$DH$3</f>
        <v>Description : Veuillez inscrire une brève description du scénario (incluant les hypothèses) dans l'onglet «20.10»</v>
      </c>
      <c r="BH3" s="721"/>
      <c r="BI3" s="721"/>
      <c r="BJ3" s="721"/>
      <c r="BK3" s="722"/>
      <c r="BL3" s="720" t="str">
        <f>'20.10'!$DR$3</f>
        <v>Description : Veuillez inscrire une brève description du scénario (incluant les hypothèses) dans l'onglet «20.10»</v>
      </c>
      <c r="BM3" s="721"/>
      <c r="BN3" s="721"/>
      <c r="BO3" s="721"/>
      <c r="BP3" s="722"/>
      <c r="BQ3" s="720" t="str">
        <f>'20.10'!$EB$3</f>
        <v>Description : Veuillez inscrire une brève description du scénario (incluant les hypothèses) dans l'onglet «20.10»</v>
      </c>
      <c r="BR3" s="721"/>
      <c r="BS3" s="721"/>
      <c r="BT3" s="721"/>
      <c r="BU3" s="722"/>
      <c r="BV3" s="720" t="str">
        <f>'20.10'!$EL$3</f>
        <v>Description : Veuillez inscrire une brève description du scénario (incluant les hypothèses) dans l'onglet «20.10»</v>
      </c>
      <c r="BW3" s="721"/>
      <c r="BX3" s="721"/>
      <c r="BY3" s="721"/>
      <c r="BZ3" s="722"/>
      <c r="CA3" s="720" t="str">
        <f>'20.10'!$EV$3</f>
        <v>Description : Veuillez inscrire une brève description du scénario (incluant les hypothèses) dans l'onglet «20.10»</v>
      </c>
      <c r="CB3" s="721"/>
      <c r="CC3" s="721"/>
      <c r="CD3" s="721"/>
      <c r="CE3" s="722"/>
      <c r="CF3" s="720" t="str">
        <f>'20.10'!$FF$3</f>
        <v>Description : Veuillez inscrire une brève description du scénario (incluant les hypothèses) dans l'onglet «20.10»</v>
      </c>
      <c r="CG3" s="721"/>
      <c r="CH3" s="721"/>
      <c r="CI3" s="721"/>
      <c r="CJ3" s="722"/>
    </row>
    <row r="4" spans="1:88">
      <c r="E4" s="42" t="s">
        <v>446</v>
      </c>
      <c r="F4" s="42" t="s">
        <v>446</v>
      </c>
      <c r="G4" s="42" t="s">
        <v>446</v>
      </c>
      <c r="H4" s="42" t="s">
        <v>447</v>
      </c>
      <c r="I4" s="49"/>
      <c r="J4" s="50"/>
      <c r="K4" s="42" t="s">
        <v>448</v>
      </c>
      <c r="L4" s="51"/>
      <c r="M4" s="51"/>
      <c r="N4" s="720"/>
      <c r="O4" s="721"/>
      <c r="P4" s="721"/>
      <c r="Q4" s="721"/>
      <c r="R4" s="722"/>
      <c r="S4" s="720"/>
      <c r="T4" s="721"/>
      <c r="U4" s="721"/>
      <c r="V4" s="721"/>
      <c r="W4" s="722"/>
      <c r="X4" s="720"/>
      <c r="Y4" s="721"/>
      <c r="Z4" s="721"/>
      <c r="AA4" s="721"/>
      <c r="AB4" s="722"/>
      <c r="AC4" s="720"/>
      <c r="AD4" s="721"/>
      <c r="AE4" s="721"/>
      <c r="AF4" s="721"/>
      <c r="AG4" s="722"/>
      <c r="AH4" s="720"/>
      <c r="AI4" s="721"/>
      <c r="AJ4" s="721"/>
      <c r="AK4" s="721"/>
      <c r="AL4" s="722"/>
      <c r="AM4" s="720"/>
      <c r="AN4" s="721"/>
      <c r="AO4" s="721"/>
      <c r="AP4" s="721"/>
      <c r="AQ4" s="722"/>
      <c r="AR4" s="720"/>
      <c r="AS4" s="721"/>
      <c r="AT4" s="721"/>
      <c r="AU4" s="721"/>
      <c r="AV4" s="722"/>
      <c r="AW4" s="720"/>
      <c r="AX4" s="721"/>
      <c r="AY4" s="721"/>
      <c r="AZ4" s="721"/>
      <c r="BA4" s="722"/>
      <c r="BB4" s="720"/>
      <c r="BC4" s="721"/>
      <c r="BD4" s="721"/>
      <c r="BE4" s="721"/>
      <c r="BF4" s="722"/>
      <c r="BG4" s="720"/>
      <c r="BH4" s="721"/>
      <c r="BI4" s="721"/>
      <c r="BJ4" s="721"/>
      <c r="BK4" s="722"/>
      <c r="BL4" s="720"/>
      <c r="BM4" s="721"/>
      <c r="BN4" s="721"/>
      <c r="BO4" s="721"/>
      <c r="BP4" s="722"/>
      <c r="BQ4" s="720"/>
      <c r="BR4" s="721"/>
      <c r="BS4" s="721"/>
      <c r="BT4" s="721"/>
      <c r="BU4" s="722"/>
      <c r="BV4" s="720"/>
      <c r="BW4" s="721"/>
      <c r="BX4" s="721"/>
      <c r="BY4" s="721"/>
      <c r="BZ4" s="722"/>
      <c r="CA4" s="720"/>
      <c r="CB4" s="721"/>
      <c r="CC4" s="721"/>
      <c r="CD4" s="721"/>
      <c r="CE4" s="722"/>
      <c r="CF4" s="720"/>
      <c r="CG4" s="721"/>
      <c r="CH4" s="721"/>
      <c r="CI4" s="721"/>
      <c r="CJ4" s="722"/>
    </row>
    <row r="5" spans="1:88">
      <c r="A5" s="185" t="s">
        <v>0</v>
      </c>
      <c r="D5" s="186"/>
      <c r="E5" s="54">
        <f>F5-1</f>
        <v>2016</v>
      </c>
      <c r="F5" s="54">
        <f>G5-1</f>
        <v>2017</v>
      </c>
      <c r="G5" s="54">
        <f>I5-1</f>
        <v>2018</v>
      </c>
      <c r="H5" s="54">
        <f>I5-1</f>
        <v>2018</v>
      </c>
      <c r="I5" s="54">
        <f>'20.10'!L4</f>
        <v>2019</v>
      </c>
      <c r="J5" s="54">
        <f>I5+1</f>
        <v>2020</v>
      </c>
      <c r="K5" s="54">
        <f t="shared" ref="K5:L5" si="0">J5+1</f>
        <v>2021</v>
      </c>
      <c r="L5" s="54">
        <f t="shared" si="0"/>
        <v>2022</v>
      </c>
      <c r="M5" s="54">
        <f>L5+1</f>
        <v>2023</v>
      </c>
      <c r="N5" s="55">
        <f>I5</f>
        <v>2019</v>
      </c>
      <c r="O5" s="54">
        <f>J5</f>
        <v>2020</v>
      </c>
      <c r="P5" s="54">
        <f>K5</f>
        <v>2021</v>
      </c>
      <c r="Q5" s="54">
        <f>L5</f>
        <v>2022</v>
      </c>
      <c r="R5" s="56">
        <f>M5</f>
        <v>2023</v>
      </c>
      <c r="S5" s="55">
        <f t="shared" ref="S5:CD5" si="1">N5</f>
        <v>2019</v>
      </c>
      <c r="T5" s="54">
        <f t="shared" si="1"/>
        <v>2020</v>
      </c>
      <c r="U5" s="54">
        <f t="shared" si="1"/>
        <v>2021</v>
      </c>
      <c r="V5" s="54">
        <f t="shared" si="1"/>
        <v>2022</v>
      </c>
      <c r="W5" s="56">
        <f t="shared" si="1"/>
        <v>2023</v>
      </c>
      <c r="X5" s="55">
        <f t="shared" si="1"/>
        <v>2019</v>
      </c>
      <c r="Y5" s="54">
        <f t="shared" si="1"/>
        <v>2020</v>
      </c>
      <c r="Z5" s="54">
        <f t="shared" si="1"/>
        <v>2021</v>
      </c>
      <c r="AA5" s="54">
        <f t="shared" si="1"/>
        <v>2022</v>
      </c>
      <c r="AB5" s="56">
        <f t="shared" si="1"/>
        <v>2023</v>
      </c>
      <c r="AC5" s="55">
        <f t="shared" si="1"/>
        <v>2019</v>
      </c>
      <c r="AD5" s="54">
        <f t="shared" si="1"/>
        <v>2020</v>
      </c>
      <c r="AE5" s="54">
        <f t="shared" si="1"/>
        <v>2021</v>
      </c>
      <c r="AF5" s="54">
        <f t="shared" si="1"/>
        <v>2022</v>
      </c>
      <c r="AG5" s="56">
        <f t="shared" si="1"/>
        <v>2023</v>
      </c>
      <c r="AH5" s="55">
        <f t="shared" si="1"/>
        <v>2019</v>
      </c>
      <c r="AI5" s="54">
        <f t="shared" si="1"/>
        <v>2020</v>
      </c>
      <c r="AJ5" s="54">
        <f t="shared" si="1"/>
        <v>2021</v>
      </c>
      <c r="AK5" s="54">
        <f t="shared" si="1"/>
        <v>2022</v>
      </c>
      <c r="AL5" s="56">
        <f t="shared" si="1"/>
        <v>2023</v>
      </c>
      <c r="AM5" s="55">
        <f t="shared" si="1"/>
        <v>2019</v>
      </c>
      <c r="AN5" s="54">
        <f t="shared" si="1"/>
        <v>2020</v>
      </c>
      <c r="AO5" s="54">
        <f t="shared" si="1"/>
        <v>2021</v>
      </c>
      <c r="AP5" s="54">
        <f t="shared" si="1"/>
        <v>2022</v>
      </c>
      <c r="AQ5" s="56">
        <f t="shared" si="1"/>
        <v>2023</v>
      </c>
      <c r="AR5" s="55">
        <f t="shared" si="1"/>
        <v>2019</v>
      </c>
      <c r="AS5" s="54">
        <f t="shared" si="1"/>
        <v>2020</v>
      </c>
      <c r="AT5" s="54">
        <f t="shared" si="1"/>
        <v>2021</v>
      </c>
      <c r="AU5" s="54">
        <f t="shared" si="1"/>
        <v>2022</v>
      </c>
      <c r="AV5" s="56">
        <f t="shared" si="1"/>
        <v>2023</v>
      </c>
      <c r="AW5" s="55">
        <f t="shared" si="1"/>
        <v>2019</v>
      </c>
      <c r="AX5" s="54">
        <f t="shared" si="1"/>
        <v>2020</v>
      </c>
      <c r="AY5" s="54">
        <f t="shared" si="1"/>
        <v>2021</v>
      </c>
      <c r="AZ5" s="54">
        <f t="shared" si="1"/>
        <v>2022</v>
      </c>
      <c r="BA5" s="56">
        <f t="shared" si="1"/>
        <v>2023</v>
      </c>
      <c r="BB5" s="55">
        <f t="shared" si="1"/>
        <v>2019</v>
      </c>
      <c r="BC5" s="54">
        <f t="shared" si="1"/>
        <v>2020</v>
      </c>
      <c r="BD5" s="54">
        <f t="shared" si="1"/>
        <v>2021</v>
      </c>
      <c r="BE5" s="54">
        <f t="shared" si="1"/>
        <v>2022</v>
      </c>
      <c r="BF5" s="56">
        <f t="shared" si="1"/>
        <v>2023</v>
      </c>
      <c r="BG5" s="55">
        <f t="shared" si="1"/>
        <v>2019</v>
      </c>
      <c r="BH5" s="54">
        <f t="shared" si="1"/>
        <v>2020</v>
      </c>
      <c r="BI5" s="54">
        <f t="shared" si="1"/>
        <v>2021</v>
      </c>
      <c r="BJ5" s="54">
        <f t="shared" si="1"/>
        <v>2022</v>
      </c>
      <c r="BK5" s="56">
        <f t="shared" si="1"/>
        <v>2023</v>
      </c>
      <c r="BL5" s="55">
        <f t="shared" si="1"/>
        <v>2019</v>
      </c>
      <c r="BM5" s="54">
        <f t="shared" si="1"/>
        <v>2020</v>
      </c>
      <c r="BN5" s="54">
        <f t="shared" si="1"/>
        <v>2021</v>
      </c>
      <c r="BO5" s="54">
        <f t="shared" si="1"/>
        <v>2022</v>
      </c>
      <c r="BP5" s="56">
        <f t="shared" si="1"/>
        <v>2023</v>
      </c>
      <c r="BQ5" s="55">
        <f t="shared" si="1"/>
        <v>2019</v>
      </c>
      <c r="BR5" s="54">
        <f t="shared" si="1"/>
        <v>2020</v>
      </c>
      <c r="BS5" s="54">
        <f t="shared" si="1"/>
        <v>2021</v>
      </c>
      <c r="BT5" s="54">
        <f t="shared" si="1"/>
        <v>2022</v>
      </c>
      <c r="BU5" s="56">
        <f t="shared" si="1"/>
        <v>2023</v>
      </c>
      <c r="BV5" s="55">
        <f t="shared" si="1"/>
        <v>2019</v>
      </c>
      <c r="BW5" s="54">
        <f t="shared" si="1"/>
        <v>2020</v>
      </c>
      <c r="BX5" s="54">
        <f t="shared" si="1"/>
        <v>2021</v>
      </c>
      <c r="BY5" s="54">
        <f t="shared" si="1"/>
        <v>2022</v>
      </c>
      <c r="BZ5" s="56">
        <f t="shared" si="1"/>
        <v>2023</v>
      </c>
      <c r="CA5" s="55">
        <f t="shared" si="1"/>
        <v>2019</v>
      </c>
      <c r="CB5" s="54">
        <f t="shared" si="1"/>
        <v>2020</v>
      </c>
      <c r="CC5" s="54">
        <f t="shared" si="1"/>
        <v>2021</v>
      </c>
      <c r="CD5" s="54">
        <f t="shared" si="1"/>
        <v>2022</v>
      </c>
      <c r="CE5" s="56">
        <f t="shared" ref="CE5:CJ5" si="2">BZ5</f>
        <v>2023</v>
      </c>
      <c r="CF5" s="55">
        <f t="shared" si="2"/>
        <v>2019</v>
      </c>
      <c r="CG5" s="54">
        <f t="shared" si="2"/>
        <v>2020</v>
      </c>
      <c r="CH5" s="54">
        <f t="shared" si="2"/>
        <v>2021</v>
      </c>
      <c r="CI5" s="54">
        <f t="shared" si="2"/>
        <v>2022</v>
      </c>
      <c r="CJ5" s="56">
        <f t="shared" si="2"/>
        <v>2023</v>
      </c>
    </row>
    <row r="6" spans="1:88" s="191" customFormat="1">
      <c r="A6" s="187"/>
      <c r="B6" s="188" t="s">
        <v>336</v>
      </c>
      <c r="C6" s="187"/>
      <c r="D6" s="189" t="s">
        <v>20</v>
      </c>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190"/>
      <c r="BP6" s="190"/>
      <c r="BQ6" s="190"/>
      <c r="BR6" s="190"/>
      <c r="BS6" s="190"/>
      <c r="BT6" s="190"/>
      <c r="BU6" s="190"/>
      <c r="BV6" s="190"/>
      <c r="BW6" s="190"/>
      <c r="BX6" s="190"/>
      <c r="BY6" s="190"/>
      <c r="BZ6" s="190"/>
      <c r="CA6" s="190"/>
      <c r="CB6" s="190"/>
      <c r="CC6" s="190"/>
      <c r="CD6" s="190"/>
      <c r="CE6" s="190"/>
      <c r="CF6" s="190"/>
      <c r="CG6" s="190"/>
      <c r="CH6" s="190"/>
      <c r="CI6" s="190"/>
      <c r="CJ6" s="190"/>
    </row>
    <row r="7" spans="1:88">
      <c r="A7" s="192"/>
      <c r="B7" s="193" t="s">
        <v>337</v>
      </c>
      <c r="C7" s="192"/>
      <c r="D7" s="194" t="s">
        <v>93</v>
      </c>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c r="BJ7" s="195"/>
      <c r="BK7" s="195"/>
      <c r="BL7" s="195"/>
      <c r="BM7" s="195"/>
      <c r="BN7" s="195"/>
      <c r="BO7" s="195"/>
      <c r="BP7" s="195"/>
      <c r="BQ7" s="195"/>
      <c r="BR7" s="195"/>
      <c r="BS7" s="195"/>
      <c r="BT7" s="195"/>
      <c r="BU7" s="195"/>
      <c r="BV7" s="195"/>
      <c r="BW7" s="195"/>
      <c r="BX7" s="195"/>
      <c r="BY7" s="195"/>
      <c r="BZ7" s="195"/>
      <c r="CA7" s="195"/>
      <c r="CB7" s="195"/>
      <c r="CC7" s="195"/>
      <c r="CD7" s="195"/>
      <c r="CE7" s="195"/>
      <c r="CF7" s="195"/>
      <c r="CG7" s="195"/>
      <c r="CH7" s="195"/>
      <c r="CI7" s="195"/>
      <c r="CJ7" s="195"/>
    </row>
    <row r="8" spans="1:88">
      <c r="A8" s="192"/>
      <c r="B8" s="192" t="s">
        <v>275</v>
      </c>
      <c r="C8" s="192" t="s">
        <v>338</v>
      </c>
      <c r="D8" s="196" t="s">
        <v>150</v>
      </c>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195"/>
      <c r="BK8" s="195"/>
      <c r="BL8" s="195"/>
      <c r="BM8" s="195"/>
      <c r="BN8" s="195"/>
      <c r="BO8" s="195"/>
      <c r="BP8" s="195"/>
      <c r="BQ8" s="195"/>
      <c r="BR8" s="195"/>
      <c r="BS8" s="195"/>
      <c r="BT8" s="195"/>
      <c r="BU8" s="195"/>
      <c r="BV8" s="195"/>
      <c r="BW8" s="195"/>
      <c r="BX8" s="195"/>
      <c r="BY8" s="195"/>
      <c r="BZ8" s="195"/>
      <c r="CA8" s="195"/>
      <c r="CB8" s="195"/>
      <c r="CC8" s="195"/>
      <c r="CD8" s="195"/>
      <c r="CE8" s="195"/>
      <c r="CF8" s="195"/>
      <c r="CG8" s="195"/>
      <c r="CH8" s="195"/>
      <c r="CI8" s="195"/>
      <c r="CJ8" s="195"/>
    </row>
    <row r="9" spans="1:88">
      <c r="A9" s="192"/>
      <c r="B9" s="192"/>
      <c r="C9" s="192" t="s">
        <v>339</v>
      </c>
      <c r="D9" s="196" t="s">
        <v>101</v>
      </c>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195"/>
      <c r="BK9" s="195"/>
      <c r="BL9" s="195"/>
      <c r="BM9" s="195"/>
      <c r="BN9" s="195"/>
      <c r="BO9" s="195"/>
      <c r="BP9" s="195"/>
      <c r="BQ9" s="195"/>
      <c r="BR9" s="195"/>
      <c r="BS9" s="195"/>
      <c r="BT9" s="195"/>
      <c r="BU9" s="195"/>
      <c r="BV9" s="195"/>
      <c r="BW9" s="195"/>
      <c r="BX9" s="195"/>
      <c r="BY9" s="195"/>
      <c r="BZ9" s="195"/>
      <c r="CA9" s="195"/>
      <c r="CB9" s="195"/>
      <c r="CC9" s="195"/>
      <c r="CD9" s="195"/>
      <c r="CE9" s="195"/>
      <c r="CF9" s="195"/>
      <c r="CG9" s="195"/>
      <c r="CH9" s="195"/>
      <c r="CI9" s="195"/>
      <c r="CJ9" s="195"/>
    </row>
    <row r="10" spans="1:88" ht="30">
      <c r="A10" s="192"/>
      <c r="B10" s="192"/>
      <c r="C10" s="693" t="s">
        <v>340</v>
      </c>
      <c r="D10" s="196" t="s">
        <v>52</v>
      </c>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c r="BJ10" s="195"/>
      <c r="BK10" s="195"/>
      <c r="BL10" s="195"/>
      <c r="BM10" s="195"/>
      <c r="BN10" s="195"/>
      <c r="BO10" s="195"/>
      <c r="BP10" s="195"/>
      <c r="BQ10" s="195"/>
      <c r="BR10" s="195"/>
      <c r="BS10" s="195"/>
      <c r="BT10" s="195"/>
      <c r="BU10" s="195"/>
      <c r="BV10" s="195"/>
      <c r="BW10" s="195"/>
      <c r="BX10" s="195"/>
      <c r="BY10" s="195"/>
      <c r="BZ10" s="195"/>
      <c r="CA10" s="195"/>
      <c r="CB10" s="195"/>
      <c r="CC10" s="195"/>
      <c r="CD10" s="195"/>
      <c r="CE10" s="195"/>
      <c r="CF10" s="195"/>
      <c r="CG10" s="195"/>
      <c r="CH10" s="195"/>
      <c r="CI10" s="195"/>
      <c r="CJ10" s="195"/>
    </row>
    <row r="11" spans="1:88">
      <c r="A11" s="192"/>
      <c r="B11" s="192"/>
      <c r="C11" s="197" t="s">
        <v>341</v>
      </c>
      <c r="D11" s="196">
        <v>45</v>
      </c>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c r="AW11" s="195"/>
      <c r="AX11" s="195"/>
      <c r="AY11" s="195"/>
      <c r="AZ11" s="195"/>
      <c r="BA11" s="195"/>
      <c r="BB11" s="195"/>
      <c r="BC11" s="195"/>
      <c r="BD11" s="195"/>
      <c r="BE11" s="195"/>
      <c r="BF11" s="195"/>
      <c r="BG11" s="195"/>
      <c r="BH11" s="195"/>
      <c r="BI11" s="195"/>
      <c r="BJ11" s="195"/>
      <c r="BK11" s="195"/>
      <c r="BL11" s="195"/>
      <c r="BM11" s="195"/>
      <c r="BN11" s="195"/>
      <c r="BO11" s="195"/>
      <c r="BP11" s="195"/>
      <c r="BQ11" s="195"/>
      <c r="BR11" s="195"/>
      <c r="BS11" s="195"/>
      <c r="BT11" s="195"/>
      <c r="BU11" s="195"/>
      <c r="BV11" s="195"/>
      <c r="BW11" s="195"/>
      <c r="BX11" s="195"/>
      <c r="BY11" s="195"/>
      <c r="BZ11" s="195"/>
      <c r="CA11" s="195"/>
      <c r="CB11" s="195"/>
      <c r="CC11" s="195"/>
      <c r="CD11" s="195"/>
      <c r="CE11" s="195"/>
      <c r="CF11" s="195"/>
      <c r="CG11" s="195"/>
      <c r="CH11" s="195"/>
      <c r="CI11" s="195"/>
      <c r="CJ11" s="195"/>
    </row>
    <row r="12" spans="1:88">
      <c r="A12" s="192"/>
      <c r="B12" s="192"/>
      <c r="C12" s="192" t="s">
        <v>342</v>
      </c>
      <c r="D12" s="196" t="s">
        <v>192</v>
      </c>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195"/>
      <c r="BI12" s="195"/>
      <c r="BJ12" s="195"/>
      <c r="BK12" s="195"/>
      <c r="BL12" s="195"/>
      <c r="BM12" s="195"/>
      <c r="BN12" s="195"/>
      <c r="BO12" s="195"/>
      <c r="BP12" s="195"/>
      <c r="BQ12" s="195"/>
      <c r="BR12" s="195"/>
      <c r="BS12" s="195"/>
      <c r="BT12" s="195"/>
      <c r="BU12" s="195"/>
      <c r="BV12" s="195"/>
      <c r="BW12" s="195"/>
      <c r="BX12" s="195"/>
      <c r="BY12" s="195"/>
      <c r="BZ12" s="195"/>
      <c r="CA12" s="195"/>
      <c r="CB12" s="195"/>
      <c r="CC12" s="195"/>
      <c r="CD12" s="195"/>
      <c r="CE12" s="195"/>
      <c r="CF12" s="195"/>
      <c r="CG12" s="195"/>
      <c r="CH12" s="195"/>
      <c r="CI12" s="195"/>
      <c r="CJ12" s="195"/>
    </row>
    <row r="13" spans="1:88" ht="45">
      <c r="A13" s="192"/>
      <c r="B13" s="192"/>
      <c r="C13" s="198" t="s">
        <v>453</v>
      </c>
      <c r="D13" s="196">
        <v>54</v>
      </c>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N13" s="199"/>
      <c r="BO13" s="199"/>
      <c r="BP13" s="199"/>
      <c r="BQ13" s="199"/>
      <c r="BR13" s="199"/>
      <c r="BS13" s="199"/>
      <c r="BT13" s="199"/>
      <c r="BU13" s="199"/>
      <c r="BV13" s="199"/>
      <c r="BW13" s="199"/>
      <c r="BX13" s="199"/>
      <c r="BY13" s="199"/>
      <c r="BZ13" s="199"/>
      <c r="CA13" s="199"/>
      <c r="CB13" s="199"/>
      <c r="CC13" s="199"/>
      <c r="CD13" s="199"/>
      <c r="CE13" s="199"/>
      <c r="CF13" s="199"/>
      <c r="CG13" s="199"/>
      <c r="CH13" s="199"/>
      <c r="CI13" s="199"/>
      <c r="CJ13" s="199"/>
    </row>
    <row r="14" spans="1:88" ht="30">
      <c r="A14" s="192"/>
      <c r="B14" s="192"/>
      <c r="C14" s="198" t="s">
        <v>343</v>
      </c>
      <c r="D14" s="196">
        <v>55</v>
      </c>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199"/>
      <c r="AZ14" s="199"/>
      <c r="BA14" s="199"/>
      <c r="BB14" s="199"/>
      <c r="BC14" s="199"/>
      <c r="BD14" s="199"/>
      <c r="BE14" s="199"/>
      <c r="BF14" s="199"/>
      <c r="BG14" s="199"/>
      <c r="BH14" s="199"/>
      <c r="BI14" s="199"/>
      <c r="BJ14" s="199"/>
      <c r="BK14" s="199"/>
      <c r="BL14" s="199"/>
      <c r="BM14" s="199"/>
      <c r="BN14" s="199"/>
      <c r="BO14" s="199"/>
      <c r="BP14" s="199"/>
      <c r="BQ14" s="199"/>
      <c r="BR14" s="199"/>
      <c r="BS14" s="199"/>
      <c r="BT14" s="199"/>
      <c r="BU14" s="199"/>
      <c r="BV14" s="199"/>
      <c r="BW14" s="199"/>
      <c r="BX14" s="199"/>
      <c r="BY14" s="199"/>
      <c r="BZ14" s="199"/>
      <c r="CA14" s="199"/>
      <c r="CB14" s="199"/>
      <c r="CC14" s="199"/>
      <c r="CD14" s="199"/>
      <c r="CE14" s="199"/>
      <c r="CF14" s="199"/>
      <c r="CG14" s="199"/>
      <c r="CH14" s="199"/>
      <c r="CI14" s="199"/>
      <c r="CJ14" s="199"/>
    </row>
    <row r="15" spans="1:88">
      <c r="A15" s="192"/>
      <c r="B15" s="193" t="s">
        <v>344</v>
      </c>
      <c r="C15" s="192"/>
      <c r="D15" s="194" t="s">
        <v>198</v>
      </c>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c r="BF15" s="199"/>
      <c r="BG15" s="199"/>
      <c r="BH15" s="199"/>
      <c r="BI15" s="199"/>
      <c r="BJ15" s="199"/>
      <c r="BK15" s="199"/>
      <c r="BL15" s="199"/>
      <c r="BM15" s="199"/>
      <c r="BN15" s="199"/>
      <c r="BO15" s="199"/>
      <c r="BP15" s="199"/>
      <c r="BQ15" s="199"/>
      <c r="BR15" s="199"/>
      <c r="BS15" s="199"/>
      <c r="BT15" s="199"/>
      <c r="BU15" s="199"/>
      <c r="BV15" s="199"/>
      <c r="BW15" s="199"/>
      <c r="BX15" s="199"/>
      <c r="BY15" s="199"/>
      <c r="BZ15" s="199"/>
      <c r="CA15" s="199"/>
      <c r="CB15" s="199"/>
      <c r="CC15" s="199"/>
      <c r="CD15" s="199"/>
      <c r="CE15" s="199"/>
      <c r="CF15" s="199"/>
      <c r="CG15" s="199"/>
      <c r="CH15" s="199"/>
      <c r="CI15" s="199"/>
      <c r="CJ15" s="199"/>
    </row>
    <row r="16" spans="1:88" ht="30" customHeight="1">
      <c r="A16" s="746" t="s">
        <v>345</v>
      </c>
      <c r="B16" s="747"/>
      <c r="C16" s="747"/>
      <c r="D16" s="196" t="s">
        <v>58</v>
      </c>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c r="AZ16" s="195"/>
      <c r="BA16" s="195"/>
      <c r="BB16" s="195"/>
      <c r="BC16" s="195"/>
      <c r="BD16" s="195"/>
      <c r="BE16" s="195"/>
      <c r="BF16" s="195"/>
      <c r="BG16" s="195"/>
      <c r="BH16" s="195"/>
      <c r="BI16" s="195"/>
      <c r="BJ16" s="195"/>
      <c r="BK16" s="195"/>
      <c r="BL16" s="195"/>
      <c r="BM16" s="195"/>
      <c r="BN16" s="195"/>
      <c r="BO16" s="195"/>
      <c r="BP16" s="195"/>
      <c r="BQ16" s="195"/>
      <c r="BR16" s="195"/>
      <c r="BS16" s="195"/>
      <c r="BT16" s="195"/>
      <c r="BU16" s="195"/>
      <c r="BV16" s="195"/>
      <c r="BW16" s="195"/>
      <c r="BX16" s="195"/>
      <c r="BY16" s="195"/>
      <c r="BZ16" s="195"/>
      <c r="CA16" s="195"/>
      <c r="CB16" s="195"/>
      <c r="CC16" s="195"/>
      <c r="CD16" s="195"/>
      <c r="CE16" s="195"/>
      <c r="CF16" s="195"/>
      <c r="CG16" s="195"/>
      <c r="CH16" s="195"/>
      <c r="CI16" s="195"/>
      <c r="CJ16" s="195"/>
    </row>
    <row r="17" spans="1:88">
      <c r="A17" s="200" t="s">
        <v>346</v>
      </c>
      <c r="B17" s="201"/>
      <c r="C17" s="200"/>
      <c r="D17" s="202"/>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c r="BH17" s="203"/>
      <c r="BI17" s="203"/>
      <c r="BJ17" s="203"/>
      <c r="BK17" s="203"/>
      <c r="BL17" s="203"/>
      <c r="BM17" s="203"/>
      <c r="BN17" s="203"/>
      <c r="BO17" s="203"/>
      <c r="BP17" s="203"/>
      <c r="BQ17" s="203"/>
      <c r="BR17" s="203"/>
      <c r="BS17" s="203"/>
      <c r="BT17" s="203"/>
      <c r="BU17" s="203"/>
      <c r="BV17" s="203"/>
      <c r="BW17" s="203"/>
      <c r="BX17" s="203"/>
      <c r="BY17" s="203"/>
      <c r="BZ17" s="203"/>
      <c r="CA17" s="203"/>
      <c r="CB17" s="203"/>
      <c r="CC17" s="203"/>
      <c r="CD17" s="203"/>
      <c r="CE17" s="203"/>
      <c r="CF17" s="203"/>
      <c r="CG17" s="203"/>
      <c r="CH17" s="203"/>
      <c r="CI17" s="203"/>
      <c r="CJ17" s="203"/>
    </row>
    <row r="18" spans="1:88">
      <c r="A18" s="204"/>
      <c r="B18" s="204" t="s">
        <v>278</v>
      </c>
      <c r="C18" s="204" t="s">
        <v>347</v>
      </c>
      <c r="D18" s="205" t="s">
        <v>188</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c r="BB18" s="206"/>
      <c r="BC18" s="206"/>
      <c r="BD18" s="206"/>
      <c r="BE18" s="206"/>
      <c r="BF18" s="206"/>
      <c r="BG18" s="206"/>
      <c r="BH18" s="206"/>
      <c r="BI18" s="206"/>
      <c r="BJ18" s="206"/>
      <c r="BK18" s="206"/>
      <c r="BL18" s="206"/>
      <c r="BM18" s="206"/>
      <c r="BN18" s="206"/>
      <c r="BO18" s="206"/>
      <c r="BP18" s="206"/>
      <c r="BQ18" s="206"/>
      <c r="BR18" s="206"/>
      <c r="BS18" s="206"/>
      <c r="BT18" s="206"/>
      <c r="BU18" s="206"/>
      <c r="BV18" s="206"/>
      <c r="BW18" s="206"/>
      <c r="BX18" s="206"/>
      <c r="BY18" s="206"/>
      <c r="BZ18" s="206"/>
      <c r="CA18" s="206"/>
      <c r="CB18" s="206"/>
      <c r="CC18" s="206"/>
      <c r="CD18" s="206"/>
      <c r="CE18" s="206"/>
      <c r="CF18" s="206"/>
      <c r="CG18" s="206"/>
      <c r="CH18" s="206"/>
      <c r="CI18" s="206"/>
      <c r="CJ18" s="206"/>
    </row>
    <row r="19" spans="1:88">
      <c r="A19" s="207"/>
      <c r="B19" s="207"/>
      <c r="C19" s="208" t="s">
        <v>348</v>
      </c>
      <c r="D19" s="209" t="s">
        <v>316</v>
      </c>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c r="BI19" s="210"/>
      <c r="BJ19" s="210"/>
      <c r="BK19" s="210"/>
      <c r="BL19" s="210"/>
      <c r="BM19" s="210"/>
      <c r="BN19" s="210"/>
      <c r="BO19" s="210"/>
      <c r="BP19" s="210"/>
      <c r="BQ19" s="210"/>
      <c r="BR19" s="210"/>
      <c r="BS19" s="210"/>
      <c r="BT19" s="210"/>
      <c r="BU19" s="210"/>
      <c r="BV19" s="210"/>
      <c r="BW19" s="210"/>
      <c r="BX19" s="210"/>
      <c r="BY19" s="210"/>
      <c r="BZ19" s="210"/>
      <c r="CA19" s="210"/>
      <c r="CB19" s="210"/>
      <c r="CC19" s="210"/>
      <c r="CD19" s="210"/>
      <c r="CE19" s="210"/>
      <c r="CF19" s="210"/>
      <c r="CG19" s="210"/>
      <c r="CH19" s="210"/>
      <c r="CI19" s="210"/>
      <c r="CJ19" s="210"/>
    </row>
    <row r="20" spans="1:88" ht="30">
      <c r="A20" s="207"/>
      <c r="B20" s="207"/>
      <c r="C20" s="211" t="s">
        <v>349</v>
      </c>
      <c r="D20" s="209" t="s">
        <v>189</v>
      </c>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c r="BI20" s="210"/>
      <c r="BJ20" s="210"/>
      <c r="BK20" s="210"/>
      <c r="BL20" s="210"/>
      <c r="BM20" s="210"/>
      <c r="BN20" s="210"/>
      <c r="BO20" s="210"/>
      <c r="BP20" s="210"/>
      <c r="BQ20" s="210"/>
      <c r="BR20" s="210"/>
      <c r="BS20" s="210"/>
      <c r="BT20" s="210"/>
      <c r="BU20" s="210"/>
      <c r="BV20" s="210"/>
      <c r="BW20" s="210"/>
      <c r="BX20" s="210"/>
      <c r="BY20" s="210"/>
      <c r="BZ20" s="210"/>
      <c r="CA20" s="210"/>
      <c r="CB20" s="210"/>
      <c r="CC20" s="210"/>
      <c r="CD20" s="210"/>
      <c r="CE20" s="210"/>
      <c r="CF20" s="210"/>
      <c r="CG20" s="210"/>
      <c r="CH20" s="210"/>
      <c r="CI20" s="210"/>
      <c r="CJ20" s="210"/>
    </row>
    <row r="21" spans="1:88" ht="30">
      <c r="A21" s="207"/>
      <c r="B21" s="207"/>
      <c r="C21" s="211" t="s">
        <v>573</v>
      </c>
      <c r="D21" s="209" t="s">
        <v>194</v>
      </c>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c r="BA21" s="210"/>
      <c r="BB21" s="210"/>
      <c r="BC21" s="210"/>
      <c r="BD21" s="210"/>
      <c r="BE21" s="210"/>
      <c r="BF21" s="210"/>
      <c r="BG21" s="210"/>
      <c r="BH21" s="210"/>
      <c r="BI21" s="210"/>
      <c r="BJ21" s="210"/>
      <c r="BK21" s="210"/>
      <c r="BL21" s="210"/>
      <c r="BM21" s="210"/>
      <c r="BN21" s="210"/>
      <c r="BO21" s="210"/>
      <c r="BP21" s="210"/>
      <c r="BQ21" s="210"/>
      <c r="BR21" s="210"/>
      <c r="BS21" s="210"/>
      <c r="BT21" s="210"/>
      <c r="BU21" s="210"/>
      <c r="BV21" s="210"/>
      <c r="BW21" s="210"/>
      <c r="BX21" s="210"/>
      <c r="BY21" s="210"/>
      <c r="BZ21" s="210"/>
      <c r="CA21" s="210"/>
      <c r="CB21" s="210"/>
      <c r="CC21" s="210"/>
      <c r="CD21" s="210"/>
      <c r="CE21" s="210"/>
      <c r="CF21" s="210"/>
      <c r="CG21" s="210"/>
      <c r="CH21" s="210"/>
      <c r="CI21" s="210"/>
      <c r="CJ21" s="210"/>
    </row>
    <row r="22" spans="1:88" ht="30">
      <c r="A22" s="207"/>
      <c r="B22" s="207"/>
      <c r="C22" s="211" t="s">
        <v>523</v>
      </c>
      <c r="D22" s="209" t="s">
        <v>320</v>
      </c>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c r="BI22" s="210"/>
      <c r="BJ22" s="210"/>
      <c r="BK22" s="210"/>
      <c r="BL22" s="210"/>
      <c r="BM22" s="210"/>
      <c r="BN22" s="210"/>
      <c r="BO22" s="210"/>
      <c r="BP22" s="210"/>
      <c r="BQ22" s="210"/>
      <c r="BR22" s="210"/>
      <c r="BS22" s="210"/>
      <c r="BT22" s="210"/>
      <c r="BU22" s="210"/>
      <c r="BV22" s="210"/>
      <c r="BW22" s="210"/>
      <c r="BX22" s="210"/>
      <c r="BY22" s="210"/>
      <c r="BZ22" s="210"/>
      <c r="CA22" s="210"/>
      <c r="CB22" s="210"/>
      <c r="CC22" s="210"/>
      <c r="CD22" s="210"/>
      <c r="CE22" s="210"/>
      <c r="CF22" s="210"/>
      <c r="CG22" s="210"/>
      <c r="CH22" s="210"/>
      <c r="CI22" s="210"/>
      <c r="CJ22" s="210"/>
    </row>
    <row r="23" spans="1:88" ht="30">
      <c r="A23" s="207"/>
      <c r="B23" s="212" t="s">
        <v>275</v>
      </c>
      <c r="C23" s="211" t="s">
        <v>350</v>
      </c>
      <c r="D23" s="213" t="s">
        <v>351</v>
      </c>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210"/>
      <c r="BI23" s="210"/>
      <c r="BJ23" s="210"/>
      <c r="BK23" s="210"/>
      <c r="BL23" s="210"/>
      <c r="BM23" s="210"/>
      <c r="BN23" s="210"/>
      <c r="BO23" s="210"/>
      <c r="BP23" s="210"/>
      <c r="BQ23" s="210"/>
      <c r="BR23" s="210"/>
      <c r="BS23" s="210"/>
      <c r="BT23" s="210"/>
      <c r="BU23" s="210"/>
      <c r="BV23" s="210"/>
      <c r="BW23" s="210"/>
      <c r="BX23" s="210"/>
      <c r="BY23" s="210"/>
      <c r="BZ23" s="210"/>
      <c r="CA23" s="210"/>
      <c r="CB23" s="210"/>
      <c r="CC23" s="210"/>
      <c r="CD23" s="210"/>
      <c r="CE23" s="210"/>
      <c r="CF23" s="210"/>
      <c r="CG23" s="210"/>
      <c r="CH23" s="210"/>
      <c r="CI23" s="210"/>
      <c r="CJ23" s="210"/>
    </row>
    <row r="24" spans="1:88" ht="30">
      <c r="A24" s="207"/>
      <c r="B24" s="207"/>
      <c r="C24" s="211" t="s">
        <v>352</v>
      </c>
      <c r="D24" s="209" t="s">
        <v>353</v>
      </c>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c r="BI24" s="210"/>
      <c r="BJ24" s="210"/>
      <c r="BK24" s="210"/>
      <c r="BL24" s="210"/>
      <c r="BM24" s="210"/>
      <c r="BN24" s="210"/>
      <c r="BO24" s="210"/>
      <c r="BP24" s="210"/>
      <c r="BQ24" s="210"/>
      <c r="BR24" s="210"/>
      <c r="BS24" s="210"/>
      <c r="BT24" s="210"/>
      <c r="BU24" s="210"/>
      <c r="BV24" s="210"/>
      <c r="BW24" s="210"/>
      <c r="BX24" s="210"/>
      <c r="BY24" s="210"/>
      <c r="BZ24" s="210"/>
      <c r="CA24" s="210"/>
      <c r="CB24" s="210"/>
      <c r="CC24" s="210"/>
      <c r="CD24" s="210"/>
      <c r="CE24" s="210"/>
      <c r="CF24" s="210"/>
      <c r="CG24" s="210"/>
      <c r="CH24" s="210"/>
      <c r="CI24" s="210"/>
      <c r="CJ24" s="210"/>
    </row>
    <row r="25" spans="1:88" ht="30">
      <c r="A25" s="207"/>
      <c r="B25" s="207"/>
      <c r="C25" s="211" t="s">
        <v>354</v>
      </c>
      <c r="D25" s="209" t="s">
        <v>355</v>
      </c>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c r="AW25" s="210"/>
      <c r="AX25" s="210"/>
      <c r="AY25" s="210"/>
      <c r="AZ25" s="210"/>
      <c r="BA25" s="210"/>
      <c r="BB25" s="210"/>
      <c r="BC25" s="210"/>
      <c r="BD25" s="210"/>
      <c r="BE25" s="210"/>
      <c r="BF25" s="210"/>
      <c r="BG25" s="210"/>
      <c r="BH25" s="210"/>
      <c r="BI25" s="210"/>
      <c r="BJ25" s="210"/>
      <c r="BK25" s="210"/>
      <c r="BL25" s="210"/>
      <c r="BM25" s="210"/>
      <c r="BN25" s="210"/>
      <c r="BO25" s="210"/>
      <c r="BP25" s="210"/>
      <c r="BQ25" s="210"/>
      <c r="BR25" s="210"/>
      <c r="BS25" s="210"/>
      <c r="BT25" s="210"/>
      <c r="BU25" s="210"/>
      <c r="BV25" s="210"/>
      <c r="BW25" s="210"/>
      <c r="BX25" s="210"/>
      <c r="BY25" s="210"/>
      <c r="BZ25" s="210"/>
      <c r="CA25" s="210"/>
      <c r="CB25" s="210"/>
      <c r="CC25" s="210"/>
      <c r="CD25" s="210"/>
      <c r="CE25" s="210"/>
      <c r="CF25" s="210"/>
      <c r="CG25" s="210"/>
      <c r="CH25" s="210"/>
      <c r="CI25" s="210"/>
      <c r="CJ25" s="210"/>
    </row>
    <row r="26" spans="1:88">
      <c r="A26" s="207"/>
      <c r="B26" s="207"/>
      <c r="C26" s="214" t="s">
        <v>356</v>
      </c>
      <c r="D26" s="209" t="s">
        <v>357</v>
      </c>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c r="BI26" s="210"/>
      <c r="BJ26" s="210"/>
      <c r="BK26" s="210"/>
      <c r="BL26" s="210"/>
      <c r="BM26" s="210"/>
      <c r="BN26" s="210"/>
      <c r="BO26" s="210"/>
      <c r="BP26" s="210"/>
      <c r="BQ26" s="210"/>
      <c r="BR26" s="210"/>
      <c r="BS26" s="210"/>
      <c r="BT26" s="210"/>
      <c r="BU26" s="210"/>
      <c r="BV26" s="210"/>
      <c r="BW26" s="210"/>
      <c r="BX26" s="210"/>
      <c r="BY26" s="210"/>
      <c r="BZ26" s="210"/>
      <c r="CA26" s="210"/>
      <c r="CB26" s="210"/>
      <c r="CC26" s="210"/>
      <c r="CD26" s="210"/>
      <c r="CE26" s="210"/>
      <c r="CF26" s="210"/>
      <c r="CG26" s="210"/>
      <c r="CH26" s="210"/>
      <c r="CI26" s="210"/>
      <c r="CJ26" s="210"/>
    </row>
    <row r="27" spans="1:88">
      <c r="A27" s="207"/>
      <c r="B27" s="208" t="s">
        <v>102</v>
      </c>
      <c r="C27" s="207"/>
      <c r="D27" s="209" t="s">
        <v>358</v>
      </c>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c r="BH27" s="203"/>
      <c r="BI27" s="203"/>
      <c r="BJ27" s="203"/>
      <c r="BK27" s="203"/>
      <c r="BL27" s="203"/>
      <c r="BM27" s="203"/>
      <c r="BN27" s="203"/>
      <c r="BO27" s="203"/>
      <c r="BP27" s="203"/>
      <c r="BQ27" s="203"/>
      <c r="BR27" s="203"/>
      <c r="BS27" s="203"/>
      <c r="BT27" s="203"/>
      <c r="BU27" s="203"/>
      <c r="BV27" s="203"/>
      <c r="BW27" s="203"/>
      <c r="BX27" s="203"/>
      <c r="BY27" s="203"/>
      <c r="BZ27" s="203"/>
      <c r="CA27" s="203"/>
      <c r="CB27" s="203"/>
      <c r="CC27" s="203"/>
      <c r="CD27" s="203"/>
      <c r="CE27" s="203"/>
      <c r="CF27" s="203"/>
      <c r="CG27" s="203"/>
      <c r="CH27" s="203"/>
      <c r="CI27" s="203"/>
      <c r="CJ27" s="203"/>
    </row>
    <row r="28" spans="1:88">
      <c r="A28" s="215" t="s">
        <v>359</v>
      </c>
      <c r="B28" s="215"/>
      <c r="C28" s="216"/>
      <c r="D28" s="217" t="s">
        <v>117</v>
      </c>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203"/>
      <c r="BD28" s="203"/>
      <c r="BE28" s="203"/>
      <c r="BF28" s="203"/>
      <c r="BG28" s="203"/>
      <c r="BH28" s="203"/>
      <c r="BI28" s="203"/>
      <c r="BJ28" s="203"/>
      <c r="BK28" s="203"/>
      <c r="BL28" s="203"/>
      <c r="BM28" s="203"/>
      <c r="BN28" s="203"/>
      <c r="BO28" s="203"/>
      <c r="BP28" s="203"/>
      <c r="BQ28" s="203"/>
      <c r="BR28" s="203"/>
      <c r="BS28" s="203"/>
      <c r="BT28" s="203"/>
      <c r="BU28" s="203"/>
      <c r="BV28" s="203"/>
      <c r="BW28" s="203"/>
      <c r="BX28" s="203"/>
      <c r="BY28" s="203"/>
      <c r="BZ28" s="203"/>
      <c r="CA28" s="203"/>
      <c r="CB28" s="203"/>
      <c r="CC28" s="203"/>
      <c r="CD28" s="203"/>
      <c r="CE28" s="203"/>
      <c r="CF28" s="203"/>
      <c r="CG28" s="203"/>
      <c r="CH28" s="203"/>
      <c r="CI28" s="203"/>
      <c r="CJ28" s="203"/>
    </row>
    <row r="29" spans="1:88">
      <c r="A29" s="218" t="s">
        <v>360</v>
      </c>
      <c r="B29" s="219"/>
      <c r="C29" s="219"/>
      <c r="D29" s="220">
        <v>99</v>
      </c>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c r="BI29" s="210"/>
      <c r="BJ29" s="210"/>
      <c r="BK29" s="210"/>
      <c r="BL29" s="210"/>
      <c r="BM29" s="210"/>
      <c r="BN29" s="210"/>
      <c r="BO29" s="210"/>
      <c r="BP29" s="210"/>
      <c r="BQ29" s="210"/>
      <c r="BR29" s="210"/>
      <c r="BS29" s="210"/>
      <c r="BT29" s="210"/>
      <c r="BU29" s="210"/>
      <c r="BV29" s="210"/>
      <c r="BW29" s="210"/>
      <c r="BX29" s="210"/>
      <c r="BY29" s="210"/>
      <c r="BZ29" s="210"/>
      <c r="CA29" s="210"/>
      <c r="CB29" s="210"/>
      <c r="CC29" s="210"/>
      <c r="CD29" s="210"/>
      <c r="CE29" s="210"/>
      <c r="CF29" s="210"/>
      <c r="CG29" s="210"/>
      <c r="CH29" s="210"/>
      <c r="CI29" s="210"/>
      <c r="CJ29" s="210"/>
    </row>
    <row r="30" spans="1:88">
      <c r="A30" s="223"/>
      <c r="B30" s="223"/>
      <c r="D30" s="221"/>
      <c r="E30" s="222"/>
    </row>
    <row r="31" spans="1:88">
      <c r="A31" s="223"/>
      <c r="B31" s="223"/>
      <c r="D31" s="221"/>
    </row>
    <row r="32" spans="1:88">
      <c r="A32" s="223"/>
      <c r="B32" s="223"/>
      <c r="D32" s="221"/>
    </row>
    <row r="33" spans="1:5">
      <c r="A33" s="223"/>
      <c r="B33" s="223"/>
      <c r="D33" s="221"/>
    </row>
    <row r="34" spans="1:5">
      <c r="A34" s="223"/>
      <c r="B34" s="223"/>
      <c r="D34" s="221"/>
    </row>
    <row r="35" spans="1:5">
      <c r="A35" s="223"/>
      <c r="B35" s="223"/>
      <c r="E35" s="225"/>
    </row>
    <row r="36" spans="1:5">
      <c r="A36" s="223"/>
      <c r="B36" s="223"/>
      <c r="E36" s="225"/>
    </row>
    <row r="37" spans="1:5">
      <c r="A37" s="223"/>
      <c r="B37" s="223"/>
      <c r="D37" s="221"/>
    </row>
    <row r="38" spans="1:5">
      <c r="A38" s="223"/>
      <c r="B38" s="223"/>
      <c r="D38" s="221"/>
    </row>
    <row r="39" spans="1:5">
      <c r="A39" s="223"/>
      <c r="B39" s="223"/>
      <c r="D39" s="221"/>
    </row>
    <row r="40" spans="1:5">
      <c r="A40" s="223"/>
      <c r="B40" s="223"/>
      <c r="D40" s="221"/>
    </row>
  </sheetData>
  <mergeCells count="16">
    <mergeCell ref="CF3:CJ4"/>
    <mergeCell ref="BG3:BK4"/>
    <mergeCell ref="BL3:BP4"/>
    <mergeCell ref="BQ3:BU4"/>
    <mergeCell ref="BV3:BZ4"/>
    <mergeCell ref="CA3:CE4"/>
    <mergeCell ref="AH3:AL4"/>
    <mergeCell ref="AM3:AQ4"/>
    <mergeCell ref="AR3:AV4"/>
    <mergeCell ref="AW3:BA4"/>
    <mergeCell ref="BB3:BF4"/>
    <mergeCell ref="S3:W4"/>
    <mergeCell ref="X3:AB4"/>
    <mergeCell ref="A16:C16"/>
    <mergeCell ref="N3:R4"/>
    <mergeCell ref="AC3:AG4"/>
  </mergeCells>
  <pageMargins left="0.70866141732283505" right="0.70866141732283505" top="0.74803149606299202" bottom="0.74803149606299202" header="0.31496062992126" footer="0.31496062992126"/>
  <pageSetup scale="67" orientation="portrait" r:id="rId1"/>
  <colBreaks count="16" manualBreakCount="16">
    <brk id="8" max="1048575" man="1"/>
    <brk id="13" max="1048575" man="1"/>
    <brk id="18" max="1048575" man="1"/>
    <brk id="23" max="1048575" man="1"/>
    <brk id="28" max="28" man="1"/>
    <brk id="33" max="28" man="1"/>
    <brk id="38" max="28" man="1"/>
    <brk id="43" max="28" man="1"/>
    <brk id="48" max="28" man="1"/>
    <brk id="53" max="28" man="1"/>
    <brk id="58" max="28" man="1"/>
    <brk id="63" max="28" man="1"/>
    <brk id="68" max="28" man="1"/>
    <brk id="73" max="28" man="1"/>
    <brk id="78" max="28" man="1"/>
    <brk id="83" max="28" man="1"/>
  </colBreaks>
  <ignoredErrors>
    <ignoredError sqref="E5:F5 H5:I5 J5:CJ5 N3:CJ4" unlockedFormula="1"/>
    <ignoredError sqref="G5" formula="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2">
    <tabColor rgb="FFFFFF00"/>
  </sheetPr>
  <dimension ref="A1:CL54"/>
  <sheetViews>
    <sheetView workbookViewId="0">
      <pane xSplit="6" ySplit="5" topLeftCell="G6" activePane="bottomRight" state="frozen"/>
      <selection activeCell="D3" sqref="D3"/>
      <selection pane="topRight" activeCell="D3" sqref="D3"/>
      <selection pane="bottomLeft" activeCell="D3" sqref="D3"/>
      <selection pane="bottomRight"/>
    </sheetView>
  </sheetViews>
  <sheetFormatPr baseColWidth="10" defaultColWidth="6.42578125" defaultRowHeight="15"/>
  <cols>
    <col min="1" max="1" width="4" style="124" customWidth="1"/>
    <col min="2" max="2" width="5" style="124" customWidth="1"/>
    <col min="3" max="3" width="6.28515625" style="124" customWidth="1"/>
    <col min="4" max="4" width="19.42578125" style="124" customWidth="1"/>
    <col min="5" max="5" width="33" style="124" customWidth="1"/>
    <col min="6" max="6" width="4.140625" style="41" customWidth="1"/>
    <col min="7" max="7" width="11" style="135" customWidth="1"/>
    <col min="8" max="90" width="11" style="123" customWidth="1"/>
    <col min="91" max="16384" width="6.42578125" style="123"/>
  </cols>
  <sheetData>
    <row r="1" spans="1:90">
      <c r="A1" s="124" t="s">
        <v>428</v>
      </c>
      <c r="G1" s="42"/>
      <c r="H1" s="42"/>
      <c r="I1" s="42"/>
      <c r="J1" s="42" t="s">
        <v>443</v>
      </c>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row>
    <row r="2" spans="1:90">
      <c r="G2" s="42"/>
      <c r="H2" s="42"/>
      <c r="I2" s="42"/>
      <c r="J2" s="42" t="s">
        <v>444</v>
      </c>
      <c r="K2" s="42"/>
      <c r="L2" s="42"/>
      <c r="M2" s="42"/>
      <c r="N2" s="42"/>
      <c r="O2" s="42"/>
      <c r="P2" s="43"/>
      <c r="Q2" s="44"/>
      <c r="R2" s="45" t="s">
        <v>438</v>
      </c>
      <c r="S2" s="46"/>
      <c r="T2" s="47"/>
      <c r="U2" s="43"/>
      <c r="V2" s="44"/>
      <c r="W2" s="45" t="s">
        <v>439</v>
      </c>
      <c r="X2" s="46"/>
      <c r="Y2" s="47"/>
      <c r="Z2" s="43"/>
      <c r="AA2" s="44"/>
      <c r="AB2" s="45" t="s">
        <v>440</v>
      </c>
      <c r="AC2" s="45"/>
      <c r="AD2" s="48"/>
      <c r="AE2" s="43"/>
      <c r="AF2" s="44"/>
      <c r="AG2" s="45" t="s">
        <v>471</v>
      </c>
      <c r="AH2" s="45"/>
      <c r="AI2" s="48"/>
      <c r="AJ2" s="43"/>
      <c r="AK2" s="44"/>
      <c r="AL2" s="45" t="s">
        <v>472</v>
      </c>
      <c r="AM2" s="45"/>
      <c r="AN2" s="48"/>
      <c r="AO2" s="43"/>
      <c r="AP2" s="44"/>
      <c r="AQ2" s="45" t="s">
        <v>473</v>
      </c>
      <c r="AR2" s="45"/>
      <c r="AS2" s="48"/>
      <c r="AT2" s="43"/>
      <c r="AU2" s="44"/>
      <c r="AV2" s="45" t="s">
        <v>474</v>
      </c>
      <c r="AW2" s="45"/>
      <c r="AX2" s="48"/>
      <c r="AY2" s="43"/>
      <c r="AZ2" s="44"/>
      <c r="BA2" s="45" t="s">
        <v>475</v>
      </c>
      <c r="BB2" s="45"/>
      <c r="BC2" s="48"/>
      <c r="BD2" s="43"/>
      <c r="BE2" s="44"/>
      <c r="BF2" s="45" t="s">
        <v>476</v>
      </c>
      <c r="BG2" s="45"/>
      <c r="BH2" s="48"/>
      <c r="BI2" s="43"/>
      <c r="BJ2" s="44"/>
      <c r="BK2" s="45" t="s">
        <v>477</v>
      </c>
      <c r="BL2" s="45"/>
      <c r="BM2" s="48"/>
      <c r="BN2" s="43"/>
      <c r="BO2" s="44"/>
      <c r="BP2" s="45" t="s">
        <v>478</v>
      </c>
      <c r="BQ2" s="45"/>
      <c r="BR2" s="48"/>
      <c r="BS2" s="43"/>
      <c r="BT2" s="44"/>
      <c r="BU2" s="45" t="s">
        <v>501</v>
      </c>
      <c r="BV2" s="45"/>
      <c r="BW2" s="48"/>
      <c r="BX2" s="43"/>
      <c r="BY2" s="44"/>
      <c r="BZ2" s="45" t="s">
        <v>502</v>
      </c>
      <c r="CA2" s="45"/>
      <c r="CB2" s="48"/>
      <c r="CC2" s="43"/>
      <c r="CD2" s="44"/>
      <c r="CE2" s="45" t="s">
        <v>503</v>
      </c>
      <c r="CF2" s="45"/>
      <c r="CG2" s="48"/>
      <c r="CH2" s="43"/>
      <c r="CI2" s="44"/>
      <c r="CJ2" s="45" t="s">
        <v>504</v>
      </c>
      <c r="CK2" s="45"/>
      <c r="CL2" s="48"/>
    </row>
    <row r="3" spans="1:90" ht="15" customHeight="1">
      <c r="G3" s="42"/>
      <c r="H3" s="42"/>
      <c r="I3" s="42"/>
      <c r="J3" s="42" t="s">
        <v>445</v>
      </c>
      <c r="K3" s="42"/>
      <c r="L3" s="42"/>
      <c r="M3" s="42"/>
      <c r="N3" s="42"/>
      <c r="O3" s="42"/>
      <c r="P3" s="720" t="str">
        <f>'20.10'!$V$3</f>
        <v>Description : Veuillez inscrire une brève description du scénario (incluant les hypothèses) dans l'onglet «20.10»</v>
      </c>
      <c r="Q3" s="721"/>
      <c r="R3" s="721"/>
      <c r="S3" s="721"/>
      <c r="T3" s="722"/>
      <c r="U3" s="720" t="str">
        <f>'20.10'!$AF$3</f>
        <v>Description : Veuillez inscrire une brève description du scénario (incluant les hypothèses) dans l'onglet «20.10»</v>
      </c>
      <c r="V3" s="721"/>
      <c r="W3" s="721"/>
      <c r="X3" s="721"/>
      <c r="Y3" s="722"/>
      <c r="Z3" s="720" t="str">
        <f>'20.10'!$AP$3</f>
        <v>Description : Veuillez inscrire une brève description du scénario (incluant les hypothèses) dans l'onglet «20.10»</v>
      </c>
      <c r="AA3" s="721"/>
      <c r="AB3" s="721"/>
      <c r="AC3" s="721"/>
      <c r="AD3" s="722"/>
      <c r="AE3" s="720" t="str">
        <f>'20.10'!$AZ$3</f>
        <v>Description : Veuillez inscrire une brève description du scénario (incluant les hypothèses) dans l'onglet «20.10»</v>
      </c>
      <c r="AF3" s="721"/>
      <c r="AG3" s="721"/>
      <c r="AH3" s="721"/>
      <c r="AI3" s="722"/>
      <c r="AJ3" s="720" t="str">
        <f>'20.10'!$BJ$3</f>
        <v>Description : Veuillez inscrire une brève description du scénario (incluant les hypothèses) dans l'onglet «20.10»</v>
      </c>
      <c r="AK3" s="721"/>
      <c r="AL3" s="721"/>
      <c r="AM3" s="721"/>
      <c r="AN3" s="722"/>
      <c r="AO3" s="720" t="str">
        <f>'20.10'!$BT$3</f>
        <v>Description : Veuillez inscrire une brève description du scénario (incluant les hypothèses) dans l'onglet «20.10»</v>
      </c>
      <c r="AP3" s="721"/>
      <c r="AQ3" s="721"/>
      <c r="AR3" s="721"/>
      <c r="AS3" s="722"/>
      <c r="AT3" s="720" t="str">
        <f>'20.10'!$CD$3</f>
        <v>Description : Veuillez inscrire une brève description du scénario (incluant les hypothèses) dans l'onglet «20.10»</v>
      </c>
      <c r="AU3" s="721"/>
      <c r="AV3" s="721"/>
      <c r="AW3" s="721"/>
      <c r="AX3" s="722"/>
      <c r="AY3" s="720" t="str">
        <f>'20.10'!$CN$3</f>
        <v>Description : Veuillez inscrire une brève description du scénario (incluant les hypothèses) dans l'onglet «20.10»</v>
      </c>
      <c r="AZ3" s="721"/>
      <c r="BA3" s="721"/>
      <c r="BB3" s="721"/>
      <c r="BC3" s="722"/>
      <c r="BD3" s="720" t="str">
        <f>'20.10'!$CX$3</f>
        <v>Description : Veuillez inscrire une brève description du scénario (incluant les hypothèses) dans l'onglet «20.10»</v>
      </c>
      <c r="BE3" s="721"/>
      <c r="BF3" s="721"/>
      <c r="BG3" s="721"/>
      <c r="BH3" s="722"/>
      <c r="BI3" s="720" t="str">
        <f>'20.10'!$DH$3</f>
        <v>Description : Veuillez inscrire une brève description du scénario (incluant les hypothèses) dans l'onglet «20.10»</v>
      </c>
      <c r="BJ3" s="721"/>
      <c r="BK3" s="721"/>
      <c r="BL3" s="721"/>
      <c r="BM3" s="722"/>
      <c r="BN3" s="720" t="str">
        <f>'20.10'!$DR$3</f>
        <v>Description : Veuillez inscrire une brève description du scénario (incluant les hypothèses) dans l'onglet «20.10»</v>
      </c>
      <c r="BO3" s="721"/>
      <c r="BP3" s="721"/>
      <c r="BQ3" s="721"/>
      <c r="BR3" s="722"/>
      <c r="BS3" s="720" t="str">
        <f>'20.10'!$EB$3</f>
        <v>Description : Veuillez inscrire une brève description du scénario (incluant les hypothèses) dans l'onglet «20.10»</v>
      </c>
      <c r="BT3" s="721"/>
      <c r="BU3" s="721"/>
      <c r="BV3" s="721"/>
      <c r="BW3" s="722"/>
      <c r="BX3" s="720" t="str">
        <f>'20.10'!$EL$3</f>
        <v>Description : Veuillez inscrire une brève description du scénario (incluant les hypothèses) dans l'onglet «20.10»</v>
      </c>
      <c r="BY3" s="721"/>
      <c r="BZ3" s="721"/>
      <c r="CA3" s="721"/>
      <c r="CB3" s="722"/>
      <c r="CC3" s="720" t="str">
        <f>'20.10'!$EV$3</f>
        <v>Description : Veuillez inscrire une brève description du scénario (incluant les hypothèses) dans l'onglet «20.10»</v>
      </c>
      <c r="CD3" s="721"/>
      <c r="CE3" s="721"/>
      <c r="CF3" s="721"/>
      <c r="CG3" s="722"/>
      <c r="CH3" s="720" t="str">
        <f>'20.10'!$FF$3</f>
        <v>Description : Veuillez inscrire une brève description du scénario (incluant les hypothèses) dans l'onglet «20.10»</v>
      </c>
      <c r="CI3" s="721"/>
      <c r="CJ3" s="721"/>
      <c r="CK3" s="721"/>
      <c r="CL3" s="722"/>
    </row>
    <row r="4" spans="1:90">
      <c r="G4" s="42" t="s">
        <v>446</v>
      </c>
      <c r="H4" s="42" t="s">
        <v>446</v>
      </c>
      <c r="I4" s="42" t="s">
        <v>446</v>
      </c>
      <c r="J4" s="42" t="s">
        <v>447</v>
      </c>
      <c r="K4" s="49"/>
      <c r="L4" s="50"/>
      <c r="M4" s="42" t="s">
        <v>448</v>
      </c>
      <c r="N4" s="51"/>
      <c r="O4" s="51"/>
      <c r="P4" s="720"/>
      <c r="Q4" s="721"/>
      <c r="R4" s="721"/>
      <c r="S4" s="721"/>
      <c r="T4" s="722"/>
      <c r="U4" s="720"/>
      <c r="V4" s="721"/>
      <c r="W4" s="721"/>
      <c r="X4" s="721"/>
      <c r="Y4" s="722"/>
      <c r="Z4" s="720"/>
      <c r="AA4" s="721"/>
      <c r="AB4" s="721"/>
      <c r="AC4" s="721"/>
      <c r="AD4" s="722"/>
      <c r="AE4" s="720"/>
      <c r="AF4" s="721"/>
      <c r="AG4" s="721"/>
      <c r="AH4" s="721"/>
      <c r="AI4" s="722"/>
      <c r="AJ4" s="720"/>
      <c r="AK4" s="721"/>
      <c r="AL4" s="721"/>
      <c r="AM4" s="721"/>
      <c r="AN4" s="722"/>
      <c r="AO4" s="720"/>
      <c r="AP4" s="721"/>
      <c r="AQ4" s="721"/>
      <c r="AR4" s="721"/>
      <c r="AS4" s="722"/>
      <c r="AT4" s="720"/>
      <c r="AU4" s="721"/>
      <c r="AV4" s="721"/>
      <c r="AW4" s="721"/>
      <c r="AX4" s="722"/>
      <c r="AY4" s="720"/>
      <c r="AZ4" s="721"/>
      <c r="BA4" s="721"/>
      <c r="BB4" s="721"/>
      <c r="BC4" s="722"/>
      <c r="BD4" s="720"/>
      <c r="BE4" s="721"/>
      <c r="BF4" s="721"/>
      <c r="BG4" s="721"/>
      <c r="BH4" s="722"/>
      <c r="BI4" s="720"/>
      <c r="BJ4" s="721"/>
      <c r="BK4" s="721"/>
      <c r="BL4" s="721"/>
      <c r="BM4" s="722"/>
      <c r="BN4" s="720"/>
      <c r="BO4" s="721"/>
      <c r="BP4" s="721"/>
      <c r="BQ4" s="721"/>
      <c r="BR4" s="722"/>
      <c r="BS4" s="720"/>
      <c r="BT4" s="721"/>
      <c r="BU4" s="721"/>
      <c r="BV4" s="721"/>
      <c r="BW4" s="722"/>
      <c r="BX4" s="720"/>
      <c r="BY4" s="721"/>
      <c r="BZ4" s="721"/>
      <c r="CA4" s="721"/>
      <c r="CB4" s="722"/>
      <c r="CC4" s="720"/>
      <c r="CD4" s="721"/>
      <c r="CE4" s="721"/>
      <c r="CF4" s="721"/>
      <c r="CG4" s="722"/>
      <c r="CH4" s="720"/>
      <c r="CI4" s="721"/>
      <c r="CJ4" s="721"/>
      <c r="CK4" s="721"/>
      <c r="CL4" s="722"/>
    </row>
    <row r="5" spans="1:90">
      <c r="A5" s="124" t="s">
        <v>0</v>
      </c>
      <c r="F5" s="53"/>
      <c r="G5" s="54">
        <f>H5-1</f>
        <v>2016</v>
      </c>
      <c r="H5" s="54">
        <f>I5-1</f>
        <v>2017</v>
      </c>
      <c r="I5" s="54">
        <f>K5-1</f>
        <v>2018</v>
      </c>
      <c r="J5" s="54">
        <f>K5-1</f>
        <v>2018</v>
      </c>
      <c r="K5" s="54">
        <f>'20.10'!L4</f>
        <v>2019</v>
      </c>
      <c r="L5" s="54">
        <f>K5+1</f>
        <v>2020</v>
      </c>
      <c r="M5" s="54">
        <f t="shared" ref="M5:N5" si="0">L5+1</f>
        <v>2021</v>
      </c>
      <c r="N5" s="54">
        <f t="shared" si="0"/>
        <v>2022</v>
      </c>
      <c r="O5" s="54">
        <f>N5+1</f>
        <v>2023</v>
      </c>
      <c r="P5" s="55">
        <f>K5</f>
        <v>2019</v>
      </c>
      <c r="Q5" s="54">
        <f>L5</f>
        <v>2020</v>
      </c>
      <c r="R5" s="54">
        <f>M5</f>
        <v>2021</v>
      </c>
      <c r="S5" s="54">
        <f>N5</f>
        <v>2022</v>
      </c>
      <c r="T5" s="56">
        <f>O5</f>
        <v>2023</v>
      </c>
      <c r="U5" s="55">
        <f t="shared" ref="U5:CF5" si="1">P5</f>
        <v>2019</v>
      </c>
      <c r="V5" s="54">
        <f t="shared" si="1"/>
        <v>2020</v>
      </c>
      <c r="W5" s="54">
        <f t="shared" si="1"/>
        <v>2021</v>
      </c>
      <c r="X5" s="54">
        <f t="shared" si="1"/>
        <v>2022</v>
      </c>
      <c r="Y5" s="56">
        <f t="shared" si="1"/>
        <v>2023</v>
      </c>
      <c r="Z5" s="55">
        <f t="shared" si="1"/>
        <v>2019</v>
      </c>
      <c r="AA5" s="54">
        <f t="shared" si="1"/>
        <v>2020</v>
      </c>
      <c r="AB5" s="54">
        <f t="shared" si="1"/>
        <v>2021</v>
      </c>
      <c r="AC5" s="54">
        <f t="shared" si="1"/>
        <v>2022</v>
      </c>
      <c r="AD5" s="56">
        <f t="shared" si="1"/>
        <v>2023</v>
      </c>
      <c r="AE5" s="55">
        <f t="shared" si="1"/>
        <v>2019</v>
      </c>
      <c r="AF5" s="54">
        <f t="shared" si="1"/>
        <v>2020</v>
      </c>
      <c r="AG5" s="54">
        <f t="shared" si="1"/>
        <v>2021</v>
      </c>
      <c r="AH5" s="54">
        <f t="shared" si="1"/>
        <v>2022</v>
      </c>
      <c r="AI5" s="56">
        <f t="shared" si="1"/>
        <v>2023</v>
      </c>
      <c r="AJ5" s="55">
        <f t="shared" si="1"/>
        <v>2019</v>
      </c>
      <c r="AK5" s="54">
        <f t="shared" si="1"/>
        <v>2020</v>
      </c>
      <c r="AL5" s="54">
        <f t="shared" si="1"/>
        <v>2021</v>
      </c>
      <c r="AM5" s="54">
        <f t="shared" si="1"/>
        <v>2022</v>
      </c>
      <c r="AN5" s="56">
        <f t="shared" si="1"/>
        <v>2023</v>
      </c>
      <c r="AO5" s="55">
        <f t="shared" si="1"/>
        <v>2019</v>
      </c>
      <c r="AP5" s="54">
        <f t="shared" si="1"/>
        <v>2020</v>
      </c>
      <c r="AQ5" s="54">
        <f t="shared" si="1"/>
        <v>2021</v>
      </c>
      <c r="AR5" s="54">
        <f t="shared" si="1"/>
        <v>2022</v>
      </c>
      <c r="AS5" s="56">
        <f t="shared" si="1"/>
        <v>2023</v>
      </c>
      <c r="AT5" s="55">
        <f t="shared" si="1"/>
        <v>2019</v>
      </c>
      <c r="AU5" s="54">
        <f t="shared" si="1"/>
        <v>2020</v>
      </c>
      <c r="AV5" s="54">
        <f t="shared" si="1"/>
        <v>2021</v>
      </c>
      <c r="AW5" s="54">
        <f t="shared" si="1"/>
        <v>2022</v>
      </c>
      <c r="AX5" s="56">
        <f t="shared" si="1"/>
        <v>2023</v>
      </c>
      <c r="AY5" s="55">
        <f t="shared" si="1"/>
        <v>2019</v>
      </c>
      <c r="AZ5" s="54">
        <f t="shared" si="1"/>
        <v>2020</v>
      </c>
      <c r="BA5" s="54">
        <f t="shared" si="1"/>
        <v>2021</v>
      </c>
      <c r="BB5" s="54">
        <f t="shared" si="1"/>
        <v>2022</v>
      </c>
      <c r="BC5" s="56">
        <f t="shared" si="1"/>
        <v>2023</v>
      </c>
      <c r="BD5" s="55">
        <f t="shared" si="1"/>
        <v>2019</v>
      </c>
      <c r="BE5" s="54">
        <f t="shared" si="1"/>
        <v>2020</v>
      </c>
      <c r="BF5" s="54">
        <f t="shared" si="1"/>
        <v>2021</v>
      </c>
      <c r="BG5" s="54">
        <f t="shared" si="1"/>
        <v>2022</v>
      </c>
      <c r="BH5" s="56">
        <f t="shared" si="1"/>
        <v>2023</v>
      </c>
      <c r="BI5" s="55">
        <f t="shared" si="1"/>
        <v>2019</v>
      </c>
      <c r="BJ5" s="54">
        <f t="shared" si="1"/>
        <v>2020</v>
      </c>
      <c r="BK5" s="54">
        <f t="shared" si="1"/>
        <v>2021</v>
      </c>
      <c r="BL5" s="54">
        <f t="shared" si="1"/>
        <v>2022</v>
      </c>
      <c r="BM5" s="56">
        <f t="shared" si="1"/>
        <v>2023</v>
      </c>
      <c r="BN5" s="55">
        <f t="shared" si="1"/>
        <v>2019</v>
      </c>
      <c r="BO5" s="54">
        <f t="shared" si="1"/>
        <v>2020</v>
      </c>
      <c r="BP5" s="54">
        <f t="shared" si="1"/>
        <v>2021</v>
      </c>
      <c r="BQ5" s="54">
        <f t="shared" si="1"/>
        <v>2022</v>
      </c>
      <c r="BR5" s="56">
        <f t="shared" si="1"/>
        <v>2023</v>
      </c>
      <c r="BS5" s="55">
        <f t="shared" si="1"/>
        <v>2019</v>
      </c>
      <c r="BT5" s="54">
        <f t="shared" si="1"/>
        <v>2020</v>
      </c>
      <c r="BU5" s="54">
        <f t="shared" si="1"/>
        <v>2021</v>
      </c>
      <c r="BV5" s="54">
        <f t="shared" si="1"/>
        <v>2022</v>
      </c>
      <c r="BW5" s="56">
        <f t="shared" si="1"/>
        <v>2023</v>
      </c>
      <c r="BX5" s="55">
        <f t="shared" si="1"/>
        <v>2019</v>
      </c>
      <c r="BY5" s="54">
        <f t="shared" si="1"/>
        <v>2020</v>
      </c>
      <c r="BZ5" s="54">
        <f t="shared" si="1"/>
        <v>2021</v>
      </c>
      <c r="CA5" s="54">
        <f t="shared" si="1"/>
        <v>2022</v>
      </c>
      <c r="CB5" s="56">
        <f t="shared" si="1"/>
        <v>2023</v>
      </c>
      <c r="CC5" s="55">
        <f t="shared" si="1"/>
        <v>2019</v>
      </c>
      <c r="CD5" s="54">
        <f t="shared" si="1"/>
        <v>2020</v>
      </c>
      <c r="CE5" s="54">
        <f t="shared" si="1"/>
        <v>2021</v>
      </c>
      <c r="CF5" s="54">
        <f t="shared" si="1"/>
        <v>2022</v>
      </c>
      <c r="CG5" s="56">
        <f t="shared" ref="CG5:CL5" si="2">CB5</f>
        <v>2023</v>
      </c>
      <c r="CH5" s="55">
        <f t="shared" si="2"/>
        <v>2019</v>
      </c>
      <c r="CI5" s="54">
        <f t="shared" si="2"/>
        <v>2020</v>
      </c>
      <c r="CJ5" s="54">
        <f t="shared" si="2"/>
        <v>2021</v>
      </c>
      <c r="CK5" s="54">
        <f t="shared" si="2"/>
        <v>2022</v>
      </c>
      <c r="CL5" s="56">
        <f t="shared" si="2"/>
        <v>2023</v>
      </c>
    </row>
    <row r="6" spans="1:90" s="140" customFormat="1">
      <c r="A6" s="136" t="s">
        <v>361</v>
      </c>
      <c r="B6" s="137"/>
      <c r="C6" s="137"/>
      <c r="D6" s="137"/>
      <c r="E6" s="137"/>
      <c r="F6" s="138"/>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c r="BC6" s="176"/>
      <c r="BD6" s="176"/>
      <c r="BE6" s="176"/>
      <c r="BF6" s="176"/>
      <c r="BG6" s="176"/>
      <c r="BH6" s="176"/>
      <c r="BI6" s="176"/>
      <c r="BJ6" s="176"/>
      <c r="BK6" s="176"/>
      <c r="BL6" s="176"/>
      <c r="BM6" s="176"/>
      <c r="BN6" s="176"/>
      <c r="BO6" s="176"/>
      <c r="BP6" s="176"/>
      <c r="BQ6" s="176"/>
      <c r="BR6" s="176"/>
      <c r="BS6" s="176"/>
      <c r="BT6" s="176"/>
      <c r="BU6" s="176"/>
      <c r="BV6" s="176"/>
      <c r="BW6" s="176"/>
      <c r="BX6" s="176"/>
      <c r="BY6" s="176"/>
      <c r="BZ6" s="176"/>
      <c r="CA6" s="176"/>
      <c r="CB6" s="176"/>
      <c r="CC6" s="176"/>
      <c r="CD6" s="176"/>
      <c r="CE6" s="176"/>
      <c r="CF6" s="176"/>
      <c r="CG6" s="176"/>
      <c r="CH6" s="176"/>
      <c r="CI6" s="176"/>
      <c r="CJ6" s="176"/>
      <c r="CK6" s="176"/>
      <c r="CL6" s="176"/>
    </row>
    <row r="7" spans="1:90" s="174" customFormat="1" ht="18" customHeight="1">
      <c r="A7" s="64" t="s">
        <v>362</v>
      </c>
      <c r="B7" s="64"/>
      <c r="C7" s="64"/>
      <c r="D7" s="65"/>
      <c r="E7" s="65"/>
      <c r="F7" s="141" t="s">
        <v>4</v>
      </c>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177"/>
      <c r="BG7" s="177"/>
      <c r="BH7" s="177"/>
      <c r="BI7" s="177"/>
      <c r="BJ7" s="177"/>
      <c r="BK7" s="177"/>
      <c r="BL7" s="177"/>
      <c r="BM7" s="177"/>
      <c r="BN7" s="177"/>
      <c r="BO7" s="177"/>
      <c r="BP7" s="177"/>
      <c r="BQ7" s="177"/>
      <c r="BR7" s="177"/>
      <c r="BS7" s="177"/>
      <c r="BT7" s="177"/>
      <c r="BU7" s="177"/>
      <c r="BV7" s="177"/>
      <c r="BW7" s="177"/>
      <c r="BX7" s="177"/>
      <c r="BY7" s="177"/>
      <c r="BZ7" s="177"/>
      <c r="CA7" s="177"/>
      <c r="CB7" s="177"/>
      <c r="CC7" s="177"/>
      <c r="CD7" s="177"/>
      <c r="CE7" s="177"/>
      <c r="CF7" s="177"/>
      <c r="CG7" s="177"/>
      <c r="CH7" s="177"/>
      <c r="CI7" s="177"/>
      <c r="CJ7" s="177"/>
      <c r="CK7" s="177"/>
      <c r="CL7" s="177"/>
    </row>
    <row r="8" spans="1:90" s="174" customFormat="1" ht="18" customHeight="1">
      <c r="A8" s="101" t="s">
        <v>363</v>
      </c>
      <c r="B8" s="101"/>
      <c r="C8" s="101"/>
      <c r="D8" s="99"/>
      <c r="E8" s="99"/>
      <c r="F8" s="143" t="s">
        <v>18</v>
      </c>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row>
    <row r="9" spans="1:90" s="174" customFormat="1" ht="18" customHeight="1">
      <c r="A9" s="68" t="s">
        <v>364</v>
      </c>
      <c r="B9" s="68"/>
      <c r="C9" s="68"/>
      <c r="D9" s="69"/>
      <c r="E9" s="69"/>
      <c r="F9" s="144" t="s">
        <v>6</v>
      </c>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row>
    <row r="10" spans="1:90" s="174" customFormat="1" ht="18" customHeight="1">
      <c r="A10" s="72" t="s">
        <v>8</v>
      </c>
      <c r="B10" s="73"/>
      <c r="C10" s="73"/>
      <c r="D10" s="73"/>
      <c r="E10" s="73"/>
      <c r="F10" s="146"/>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178"/>
      <c r="BK10" s="178"/>
      <c r="BL10" s="178"/>
      <c r="BM10" s="178"/>
      <c r="BN10" s="178"/>
      <c r="BO10" s="178"/>
      <c r="BP10" s="178"/>
      <c r="BQ10" s="178"/>
      <c r="BR10" s="178"/>
      <c r="BS10" s="178"/>
      <c r="BT10" s="178"/>
      <c r="BU10" s="178"/>
      <c r="BV10" s="178"/>
      <c r="BW10" s="178"/>
      <c r="BX10" s="178"/>
      <c r="BY10" s="178"/>
      <c r="BZ10" s="178"/>
      <c r="CA10" s="178"/>
      <c r="CB10" s="178"/>
      <c r="CC10" s="178"/>
      <c r="CD10" s="178"/>
      <c r="CE10" s="178"/>
      <c r="CF10" s="178"/>
      <c r="CG10" s="178"/>
      <c r="CH10" s="178"/>
      <c r="CI10" s="178"/>
      <c r="CJ10" s="178"/>
      <c r="CK10" s="178"/>
      <c r="CL10" s="178"/>
    </row>
    <row r="11" spans="1:90" s="174" customFormat="1" ht="27.6" customHeight="1">
      <c r="A11" s="105"/>
      <c r="B11" s="752" t="s">
        <v>365</v>
      </c>
      <c r="C11" s="752"/>
      <c r="D11" s="752"/>
      <c r="E11" s="752"/>
      <c r="F11" s="143" t="s">
        <v>14</v>
      </c>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177"/>
      <c r="BV11" s="177"/>
      <c r="BW11" s="177"/>
      <c r="BX11" s="177"/>
      <c r="BY11" s="177"/>
      <c r="BZ11" s="177"/>
      <c r="CA11" s="177"/>
      <c r="CB11" s="177"/>
      <c r="CC11" s="177"/>
      <c r="CD11" s="177"/>
      <c r="CE11" s="177"/>
      <c r="CF11" s="177"/>
      <c r="CG11" s="177"/>
      <c r="CH11" s="177"/>
      <c r="CI11" s="177"/>
      <c r="CJ11" s="177"/>
      <c r="CK11" s="177"/>
      <c r="CL11" s="177"/>
    </row>
    <row r="12" spans="1:90" s="174" customFormat="1" ht="18" customHeight="1">
      <c r="A12" s="107"/>
      <c r="B12" s="79" t="s">
        <v>366</v>
      </c>
      <c r="C12" s="68"/>
      <c r="D12" s="68"/>
      <c r="E12" s="68"/>
      <c r="F12" s="144" t="s">
        <v>16</v>
      </c>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row>
    <row r="13" spans="1:90" s="174" customFormat="1" ht="18" customHeight="1">
      <c r="A13" s="107"/>
      <c r="B13" s="79" t="s">
        <v>574</v>
      </c>
      <c r="C13" s="68"/>
      <c r="D13" s="68"/>
      <c r="E13" s="68"/>
      <c r="F13" s="144" t="s">
        <v>20</v>
      </c>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row>
    <row r="14" spans="1:90" s="174" customFormat="1" ht="18" customHeight="1">
      <c r="A14" s="147"/>
      <c r="B14" s="96" t="s">
        <v>367</v>
      </c>
      <c r="C14" s="148"/>
      <c r="D14" s="148"/>
      <c r="E14" s="83"/>
      <c r="F14" s="149"/>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c r="BE14" s="178"/>
      <c r="BF14" s="178"/>
      <c r="BG14" s="178"/>
      <c r="BH14" s="178"/>
      <c r="BI14" s="178"/>
      <c r="BJ14" s="178"/>
      <c r="BK14" s="178"/>
      <c r="BL14" s="178"/>
      <c r="BM14" s="178"/>
      <c r="BN14" s="178"/>
      <c r="BO14" s="178"/>
      <c r="BP14" s="178"/>
      <c r="BQ14" s="178"/>
      <c r="BR14" s="178"/>
      <c r="BS14" s="178"/>
      <c r="BT14" s="178"/>
      <c r="BU14" s="178"/>
      <c r="BV14" s="178"/>
      <c r="BW14" s="178"/>
      <c r="BX14" s="178"/>
      <c r="BY14" s="178"/>
      <c r="BZ14" s="178"/>
      <c r="CA14" s="178"/>
      <c r="CB14" s="178"/>
      <c r="CC14" s="178"/>
      <c r="CD14" s="178"/>
      <c r="CE14" s="178"/>
      <c r="CF14" s="178"/>
      <c r="CG14" s="178"/>
      <c r="CH14" s="178"/>
      <c r="CI14" s="178"/>
      <c r="CJ14" s="178"/>
      <c r="CK14" s="178"/>
      <c r="CL14" s="178"/>
    </row>
    <row r="15" spans="1:90" s="174" customFormat="1" ht="29.25" customHeight="1">
      <c r="A15" s="151"/>
      <c r="B15" s="152"/>
      <c r="C15" s="752" t="s">
        <v>368</v>
      </c>
      <c r="D15" s="752"/>
      <c r="E15" s="752"/>
      <c r="F15" s="153">
        <v>14</v>
      </c>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row>
    <row r="16" spans="1:90" s="174" customFormat="1" ht="33.6" customHeight="1">
      <c r="A16" s="106"/>
      <c r="B16" s="78"/>
      <c r="C16" s="749" t="s">
        <v>524</v>
      </c>
      <c r="D16" s="749"/>
      <c r="E16" s="749"/>
      <c r="F16" s="154">
        <v>15</v>
      </c>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row>
    <row r="17" spans="1:90" s="174" customFormat="1" ht="18" customHeight="1">
      <c r="A17" s="107"/>
      <c r="B17" s="78"/>
      <c r="C17" s="155" t="s">
        <v>369</v>
      </c>
      <c r="D17" s="68"/>
      <c r="E17" s="68"/>
      <c r="F17" s="154" t="s">
        <v>232</v>
      </c>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row>
    <row r="18" spans="1:90" s="678" customFormat="1" ht="30.6" customHeight="1">
      <c r="A18" s="107"/>
      <c r="B18" s="78"/>
      <c r="C18" s="753" t="s">
        <v>370</v>
      </c>
      <c r="D18" s="753"/>
      <c r="E18" s="753"/>
      <c r="F18" s="144" t="s">
        <v>33</v>
      </c>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31"/>
      <c r="BU18" s="131"/>
      <c r="BV18" s="131"/>
      <c r="BW18" s="131"/>
      <c r="BX18" s="131"/>
      <c r="BY18" s="131"/>
      <c r="BZ18" s="131"/>
      <c r="CA18" s="131"/>
      <c r="CB18" s="131"/>
      <c r="CC18" s="131"/>
      <c r="CD18" s="131"/>
      <c r="CE18" s="131"/>
      <c r="CF18" s="131"/>
      <c r="CG18" s="131"/>
      <c r="CH18" s="131"/>
      <c r="CI18" s="131"/>
      <c r="CJ18" s="131"/>
      <c r="CK18" s="131"/>
      <c r="CL18" s="131"/>
    </row>
    <row r="19" spans="1:90" s="678" customFormat="1" ht="18" customHeight="1">
      <c r="A19" s="105"/>
      <c r="B19" s="76"/>
      <c r="C19" s="156" t="s">
        <v>371</v>
      </c>
      <c r="D19" s="700"/>
      <c r="E19" s="700"/>
      <c r="F19" s="143" t="s">
        <v>285</v>
      </c>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row>
    <row r="20" spans="1:90" s="174" customFormat="1" ht="29.25" customHeight="1">
      <c r="A20" s="157"/>
      <c r="B20" s="76"/>
      <c r="C20" s="754" t="s">
        <v>452</v>
      </c>
      <c r="D20" s="754"/>
      <c r="E20" s="754"/>
      <c r="F20" s="153">
        <v>19</v>
      </c>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row>
    <row r="21" spans="1:90" s="174" customFormat="1" ht="18" customHeight="1">
      <c r="A21" s="107"/>
      <c r="B21" s="68" t="s">
        <v>372</v>
      </c>
      <c r="C21" s="68"/>
      <c r="D21" s="68"/>
      <c r="E21" s="68"/>
      <c r="F21" s="154">
        <v>25</v>
      </c>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31"/>
      <c r="BV21" s="131"/>
      <c r="BW21" s="131"/>
      <c r="BX21" s="131"/>
      <c r="BY21" s="131"/>
      <c r="BZ21" s="131"/>
      <c r="CA21" s="131"/>
      <c r="CB21" s="131"/>
      <c r="CC21" s="131"/>
      <c r="CD21" s="131"/>
      <c r="CE21" s="131"/>
      <c r="CF21" s="131"/>
      <c r="CG21" s="131"/>
      <c r="CH21" s="131"/>
      <c r="CI21" s="131"/>
      <c r="CJ21" s="131"/>
      <c r="CK21" s="131"/>
      <c r="CL21" s="131"/>
    </row>
    <row r="22" spans="1:90" s="174" customFormat="1" ht="18" customHeight="1">
      <c r="A22" s="107"/>
      <c r="B22" s="68" t="s">
        <v>373</v>
      </c>
      <c r="C22" s="69"/>
      <c r="D22" s="69"/>
      <c r="E22" s="69"/>
      <c r="F22" s="154" t="s">
        <v>235</v>
      </c>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1"/>
      <c r="BL22" s="131"/>
      <c r="BM22" s="131"/>
      <c r="BN22" s="131"/>
      <c r="BO22" s="131"/>
      <c r="BP22" s="131"/>
      <c r="BQ22" s="131"/>
      <c r="BR22" s="131"/>
      <c r="BS22" s="131"/>
      <c r="BT22" s="131"/>
      <c r="BU22" s="131"/>
      <c r="BV22" s="131"/>
      <c r="BW22" s="131"/>
      <c r="BX22" s="131"/>
      <c r="BY22" s="131"/>
      <c r="BZ22" s="131"/>
      <c r="CA22" s="131"/>
      <c r="CB22" s="131"/>
      <c r="CC22" s="131"/>
      <c r="CD22" s="131"/>
      <c r="CE22" s="131"/>
      <c r="CF22" s="131"/>
      <c r="CG22" s="131"/>
      <c r="CH22" s="131"/>
      <c r="CI22" s="131"/>
      <c r="CJ22" s="131"/>
      <c r="CK22" s="131"/>
      <c r="CL22" s="131"/>
    </row>
    <row r="23" spans="1:90" s="174" customFormat="1" ht="18" customHeight="1">
      <c r="A23" s="158" t="s">
        <v>374</v>
      </c>
      <c r="B23" s="82"/>
      <c r="C23" s="82"/>
      <c r="D23" s="82"/>
      <c r="E23" s="82"/>
      <c r="F23" s="149"/>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F23" s="178"/>
      <c r="BG23" s="178"/>
      <c r="BH23" s="178"/>
      <c r="BI23" s="178"/>
      <c r="BJ23" s="178"/>
      <c r="BK23" s="178"/>
      <c r="BL23" s="178"/>
      <c r="BM23" s="178"/>
      <c r="BN23" s="178"/>
      <c r="BO23" s="178"/>
      <c r="BP23" s="178"/>
      <c r="BQ23" s="178"/>
      <c r="BR23" s="178"/>
      <c r="BS23" s="178"/>
      <c r="BT23" s="178"/>
      <c r="BU23" s="178"/>
      <c r="BV23" s="178"/>
      <c r="BW23" s="178"/>
      <c r="BX23" s="178"/>
      <c r="BY23" s="178"/>
      <c r="BZ23" s="178"/>
      <c r="CA23" s="178"/>
      <c r="CB23" s="178"/>
      <c r="CC23" s="178"/>
      <c r="CD23" s="178"/>
      <c r="CE23" s="178"/>
      <c r="CF23" s="178"/>
      <c r="CG23" s="178"/>
      <c r="CH23" s="178"/>
      <c r="CI23" s="178"/>
      <c r="CJ23" s="178"/>
      <c r="CK23" s="178"/>
      <c r="CL23" s="178"/>
    </row>
    <row r="24" spans="1:90" s="174" customFormat="1" ht="18" customHeight="1">
      <c r="A24" s="157"/>
      <c r="B24" s="64" t="s">
        <v>375</v>
      </c>
      <c r="C24" s="157"/>
      <c r="D24" s="64"/>
      <c r="E24" s="64"/>
      <c r="F24" s="160" t="s">
        <v>376</v>
      </c>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row>
    <row r="25" spans="1:90" s="174" customFormat="1" ht="18" customHeight="1">
      <c r="A25" s="106"/>
      <c r="B25" s="92" t="s">
        <v>377</v>
      </c>
      <c r="C25" s="106"/>
      <c r="D25" s="93"/>
      <c r="E25" s="93"/>
      <c r="F25" s="161" t="s">
        <v>195</v>
      </c>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c r="CL25" s="131"/>
    </row>
    <row r="26" spans="1:90" s="174" customFormat="1" ht="45" customHeight="1">
      <c r="A26" s="117"/>
      <c r="B26" s="755" t="s">
        <v>378</v>
      </c>
      <c r="C26" s="755"/>
      <c r="D26" s="755"/>
      <c r="E26" s="755"/>
      <c r="F26" s="146"/>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0"/>
      <c r="BN26" s="130"/>
      <c r="BO26" s="130"/>
      <c r="BP26" s="130"/>
      <c r="BQ26" s="130"/>
      <c r="BR26" s="130"/>
      <c r="BS26" s="130"/>
      <c r="BT26" s="130"/>
      <c r="BU26" s="130"/>
      <c r="BV26" s="130"/>
      <c r="BW26" s="130"/>
      <c r="BX26" s="130"/>
      <c r="BY26" s="130"/>
      <c r="BZ26" s="130"/>
      <c r="CA26" s="130"/>
      <c r="CB26" s="130"/>
      <c r="CC26" s="130"/>
      <c r="CD26" s="130"/>
      <c r="CE26" s="130"/>
      <c r="CF26" s="130"/>
      <c r="CG26" s="130"/>
      <c r="CH26" s="130"/>
      <c r="CI26" s="130"/>
      <c r="CJ26" s="130"/>
      <c r="CK26" s="130"/>
      <c r="CL26" s="130"/>
    </row>
    <row r="27" spans="1:90" s="174" customFormat="1" ht="18" customHeight="1">
      <c r="A27" s="157"/>
      <c r="B27" s="101" t="s">
        <v>379</v>
      </c>
      <c r="C27" s="157"/>
      <c r="D27" s="64"/>
      <c r="E27" s="64"/>
      <c r="F27" s="160">
        <v>54</v>
      </c>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130"/>
      <c r="BJ27" s="130"/>
      <c r="BK27" s="130"/>
      <c r="BL27" s="130"/>
      <c r="BM27" s="130"/>
      <c r="BN27" s="130"/>
      <c r="BO27" s="130"/>
      <c r="BP27" s="130"/>
      <c r="BQ27" s="130"/>
      <c r="BR27" s="130"/>
      <c r="BS27" s="130"/>
      <c r="BT27" s="130"/>
      <c r="BU27" s="130"/>
      <c r="BV27" s="130"/>
      <c r="BW27" s="130"/>
      <c r="BX27" s="130"/>
      <c r="BY27" s="130"/>
      <c r="BZ27" s="130"/>
      <c r="CA27" s="130"/>
      <c r="CB27" s="130"/>
      <c r="CC27" s="130"/>
      <c r="CD27" s="130"/>
      <c r="CE27" s="130"/>
      <c r="CF27" s="130"/>
      <c r="CG27" s="130"/>
      <c r="CH27" s="130"/>
      <c r="CI27" s="130"/>
      <c r="CJ27" s="130"/>
      <c r="CK27" s="130"/>
      <c r="CL27" s="130"/>
    </row>
    <row r="28" spans="1:90" s="174" customFormat="1" ht="18" customHeight="1">
      <c r="A28" s="78"/>
      <c r="B28" s="68" t="s">
        <v>380</v>
      </c>
      <c r="C28" s="78"/>
      <c r="D28" s="68"/>
      <c r="E28" s="68"/>
      <c r="F28" s="154" t="s">
        <v>381</v>
      </c>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row>
    <row r="29" spans="1:90" s="174" customFormat="1" ht="18" customHeight="1">
      <c r="A29" s="78"/>
      <c r="B29" s="68" t="s">
        <v>382</v>
      </c>
      <c r="C29" s="78"/>
      <c r="D29" s="68"/>
      <c r="E29" s="68"/>
      <c r="F29" s="154" t="s">
        <v>383</v>
      </c>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row>
    <row r="30" spans="1:90" s="174" customFormat="1" ht="18" customHeight="1">
      <c r="A30" s="760"/>
      <c r="B30" s="761" t="s">
        <v>384</v>
      </c>
      <c r="C30" s="760"/>
      <c r="D30" s="762"/>
      <c r="E30" s="761"/>
      <c r="F30" s="763"/>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150"/>
      <c r="BY30" s="150"/>
      <c r="BZ30" s="150"/>
      <c r="CA30" s="150"/>
      <c r="CB30" s="150"/>
      <c r="CC30" s="150"/>
      <c r="CD30" s="150"/>
      <c r="CE30" s="150"/>
      <c r="CF30" s="150"/>
      <c r="CG30" s="150"/>
      <c r="CH30" s="150"/>
      <c r="CI30" s="150"/>
      <c r="CJ30" s="150"/>
      <c r="CK30" s="150"/>
      <c r="CL30" s="150"/>
    </row>
    <row r="31" spans="1:90" s="174" customFormat="1" ht="29.25" customHeight="1">
      <c r="A31" s="76"/>
      <c r="B31" s="101"/>
      <c r="C31" s="76"/>
      <c r="D31" s="764" t="s">
        <v>575</v>
      </c>
      <c r="E31" s="765"/>
      <c r="F31" s="153" t="s">
        <v>49</v>
      </c>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row>
    <row r="32" spans="1:90" s="174" customFormat="1" ht="29.25" customHeight="1">
      <c r="A32" s="76"/>
      <c r="B32" s="101"/>
      <c r="C32" s="76"/>
      <c r="D32" s="766" t="s">
        <v>576</v>
      </c>
      <c r="E32" s="766"/>
      <c r="F32" s="153" t="s">
        <v>52</v>
      </c>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c r="CK32" s="90"/>
      <c r="CL32" s="90"/>
    </row>
    <row r="33" spans="1:90" s="174" customFormat="1" ht="18" customHeight="1">
      <c r="A33" s="78"/>
      <c r="B33" s="79"/>
      <c r="C33" s="78"/>
      <c r="D33" s="79" t="s">
        <v>385</v>
      </c>
      <c r="E33" s="68"/>
      <c r="F33" s="154">
        <v>57</v>
      </c>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row>
    <row r="34" spans="1:90" s="174" customFormat="1" ht="18" customHeight="1">
      <c r="A34" s="106"/>
      <c r="B34" s="106"/>
      <c r="C34" s="104"/>
      <c r="D34" s="104" t="s">
        <v>386</v>
      </c>
      <c r="E34" s="104"/>
      <c r="F34" s="161">
        <v>58</v>
      </c>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row>
    <row r="35" spans="1:90" s="174" customFormat="1" ht="18" customHeight="1">
      <c r="A35" s="73" t="s">
        <v>40</v>
      </c>
      <c r="B35" s="73"/>
      <c r="C35" s="73"/>
      <c r="D35" s="73"/>
      <c r="E35" s="73"/>
      <c r="F35" s="146"/>
      <c r="G35" s="179"/>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0"/>
      <c r="BQ35" s="180"/>
      <c r="BR35" s="180"/>
      <c r="BS35" s="180"/>
      <c r="BT35" s="180"/>
      <c r="BU35" s="180"/>
      <c r="BV35" s="180"/>
      <c r="BW35" s="180"/>
      <c r="BX35" s="180"/>
      <c r="BY35" s="180"/>
      <c r="BZ35" s="180"/>
      <c r="CA35" s="180"/>
      <c r="CB35" s="180"/>
      <c r="CC35" s="180"/>
      <c r="CD35" s="180"/>
      <c r="CE35" s="180"/>
      <c r="CF35" s="180"/>
      <c r="CG35" s="180"/>
      <c r="CH35" s="180"/>
      <c r="CI35" s="180"/>
      <c r="CJ35" s="180"/>
      <c r="CK35" s="180"/>
      <c r="CL35" s="180"/>
    </row>
    <row r="36" spans="1:90" s="174" customFormat="1" ht="18" customHeight="1">
      <c r="A36" s="82"/>
      <c r="B36" s="82"/>
      <c r="C36" s="82"/>
      <c r="D36" s="82" t="s">
        <v>387</v>
      </c>
      <c r="E36" s="82"/>
      <c r="F36" s="768"/>
      <c r="G36" s="181"/>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c r="BO36" s="182"/>
      <c r="BP36" s="182"/>
      <c r="BQ36" s="182"/>
      <c r="BR36" s="182"/>
      <c r="BS36" s="182"/>
      <c r="BT36" s="182"/>
      <c r="BU36" s="182"/>
      <c r="BV36" s="182"/>
      <c r="BW36" s="182"/>
      <c r="BX36" s="182"/>
      <c r="BY36" s="182"/>
      <c r="BZ36" s="182"/>
      <c r="CA36" s="182"/>
      <c r="CB36" s="182"/>
      <c r="CC36" s="182"/>
      <c r="CD36" s="182"/>
      <c r="CE36" s="182"/>
      <c r="CF36" s="182"/>
      <c r="CG36" s="182"/>
      <c r="CH36" s="182"/>
      <c r="CI36" s="182"/>
      <c r="CJ36" s="182"/>
      <c r="CK36" s="182"/>
      <c r="CL36" s="182"/>
    </row>
    <row r="37" spans="1:90" s="174" customFormat="1" ht="46.5" customHeight="1">
      <c r="A37" s="101"/>
      <c r="B37" s="101"/>
      <c r="C37" s="101"/>
      <c r="D37" s="101"/>
      <c r="E37" s="770" t="s">
        <v>577</v>
      </c>
      <c r="F37" s="143" t="s">
        <v>194</v>
      </c>
      <c r="G37" s="181"/>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2"/>
      <c r="BQ37" s="182"/>
      <c r="BR37" s="182"/>
      <c r="BS37" s="182"/>
      <c r="BT37" s="182"/>
      <c r="BU37" s="182"/>
      <c r="BV37" s="182"/>
      <c r="BW37" s="182"/>
      <c r="BX37" s="182"/>
      <c r="BY37" s="182"/>
      <c r="BZ37" s="182"/>
      <c r="CA37" s="182"/>
      <c r="CB37" s="182"/>
      <c r="CC37" s="182"/>
      <c r="CD37" s="182"/>
      <c r="CE37" s="182"/>
      <c r="CF37" s="182"/>
      <c r="CG37" s="182"/>
      <c r="CH37" s="182"/>
      <c r="CI37" s="182"/>
      <c r="CJ37" s="182"/>
      <c r="CK37" s="182"/>
      <c r="CL37" s="182"/>
    </row>
    <row r="38" spans="1:90" s="174" customFormat="1" ht="46.5" customHeight="1">
      <c r="A38" s="101"/>
      <c r="B38" s="101"/>
      <c r="C38" s="101"/>
      <c r="D38" s="101"/>
      <c r="E38" s="770" t="s">
        <v>578</v>
      </c>
      <c r="F38" s="143" t="s">
        <v>323</v>
      </c>
      <c r="G38" s="767"/>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4"/>
      <c r="BQ38" s="184"/>
      <c r="BR38" s="184"/>
      <c r="BS38" s="184"/>
      <c r="BT38" s="184"/>
      <c r="BU38" s="184"/>
      <c r="BV38" s="184"/>
      <c r="BW38" s="184"/>
      <c r="BX38" s="184"/>
      <c r="BY38" s="184"/>
      <c r="BZ38" s="184"/>
      <c r="CA38" s="184"/>
      <c r="CB38" s="184"/>
      <c r="CC38" s="184"/>
      <c r="CD38" s="184"/>
      <c r="CE38" s="184"/>
      <c r="CF38" s="184"/>
      <c r="CG38" s="184"/>
      <c r="CH38" s="184"/>
      <c r="CI38" s="184"/>
      <c r="CJ38" s="184"/>
      <c r="CK38" s="184"/>
      <c r="CL38" s="184"/>
    </row>
    <row r="39" spans="1:90" s="174" customFormat="1" ht="46.5" customHeight="1">
      <c r="A39" s="101"/>
      <c r="B39" s="101"/>
      <c r="C39" s="101"/>
      <c r="D39" s="101"/>
      <c r="E39" s="770" t="s">
        <v>579</v>
      </c>
      <c r="F39" s="143" t="s">
        <v>325</v>
      </c>
      <c r="G39" s="767"/>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84"/>
      <c r="BG39" s="184"/>
      <c r="BH39" s="184"/>
      <c r="BI39" s="184"/>
      <c r="BJ39" s="184"/>
      <c r="BK39" s="184"/>
      <c r="BL39" s="184"/>
      <c r="BM39" s="184"/>
      <c r="BN39" s="184"/>
      <c r="BO39" s="184"/>
      <c r="BP39" s="184"/>
      <c r="BQ39" s="184"/>
      <c r="BR39" s="184"/>
      <c r="BS39" s="184"/>
      <c r="BT39" s="184"/>
      <c r="BU39" s="184"/>
      <c r="BV39" s="184"/>
      <c r="BW39" s="184"/>
      <c r="BX39" s="184"/>
      <c r="BY39" s="184"/>
      <c r="BZ39" s="184"/>
      <c r="CA39" s="184"/>
      <c r="CB39" s="184"/>
      <c r="CC39" s="184"/>
      <c r="CD39" s="184"/>
      <c r="CE39" s="184"/>
      <c r="CF39" s="184"/>
      <c r="CG39" s="184"/>
      <c r="CH39" s="184"/>
      <c r="CI39" s="184"/>
      <c r="CJ39" s="184"/>
      <c r="CK39" s="184"/>
      <c r="CL39" s="184"/>
    </row>
    <row r="40" spans="1:90" s="174" customFormat="1" ht="46.5" customHeight="1">
      <c r="A40" s="68"/>
      <c r="B40" s="68"/>
      <c r="C40" s="68"/>
      <c r="D40" s="68"/>
      <c r="E40" s="771" t="s">
        <v>580</v>
      </c>
      <c r="F40" s="144" t="s">
        <v>196</v>
      </c>
      <c r="G40" s="183"/>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c r="BE40" s="184"/>
      <c r="BF40" s="184"/>
      <c r="BG40" s="184"/>
      <c r="BH40" s="184"/>
      <c r="BI40" s="184"/>
      <c r="BJ40" s="184"/>
      <c r="BK40" s="184"/>
      <c r="BL40" s="184"/>
      <c r="BM40" s="184"/>
      <c r="BN40" s="184"/>
      <c r="BO40" s="184"/>
      <c r="BP40" s="184"/>
      <c r="BQ40" s="184"/>
      <c r="BR40" s="184"/>
      <c r="BS40" s="184"/>
      <c r="BT40" s="184"/>
      <c r="BU40" s="184"/>
      <c r="BV40" s="184"/>
      <c r="BW40" s="184"/>
      <c r="BX40" s="184"/>
      <c r="BY40" s="184"/>
      <c r="BZ40" s="184"/>
      <c r="CA40" s="184"/>
      <c r="CB40" s="184"/>
      <c r="CC40" s="184"/>
      <c r="CD40" s="184"/>
      <c r="CE40" s="184"/>
      <c r="CF40" s="184"/>
      <c r="CG40" s="184"/>
      <c r="CH40" s="184"/>
      <c r="CI40" s="184"/>
      <c r="CJ40" s="184"/>
      <c r="CK40" s="184"/>
      <c r="CL40" s="184"/>
    </row>
    <row r="41" spans="1:90" s="174" customFormat="1" ht="18" customHeight="1">
      <c r="A41" s="761" t="s">
        <v>268</v>
      </c>
      <c r="B41" s="761"/>
      <c r="C41" s="761"/>
      <c r="D41" s="761" t="s">
        <v>390</v>
      </c>
      <c r="E41" s="761"/>
      <c r="F41" s="763"/>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177"/>
      <c r="BR41" s="177"/>
      <c r="BS41" s="177"/>
      <c r="BT41" s="177"/>
      <c r="BU41" s="177"/>
      <c r="BV41" s="177"/>
      <c r="BW41" s="177"/>
      <c r="BX41" s="177"/>
      <c r="BY41" s="177"/>
      <c r="BZ41" s="177"/>
      <c r="CA41" s="177"/>
      <c r="CB41" s="177"/>
      <c r="CC41" s="177"/>
      <c r="CD41" s="177"/>
      <c r="CE41" s="177"/>
      <c r="CF41" s="177"/>
      <c r="CG41" s="177"/>
      <c r="CH41" s="177"/>
      <c r="CI41" s="177"/>
      <c r="CJ41" s="177"/>
      <c r="CK41" s="177"/>
      <c r="CL41" s="177"/>
    </row>
    <row r="42" spans="1:90" s="174" customFormat="1" ht="18" customHeight="1">
      <c r="A42" s="101"/>
      <c r="B42" s="101"/>
      <c r="C42" s="101"/>
      <c r="D42" s="101"/>
      <c r="E42" s="101" t="s">
        <v>391</v>
      </c>
      <c r="F42" s="153" t="s">
        <v>188</v>
      </c>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E42" s="177"/>
      <c r="CF42" s="177"/>
      <c r="CG42" s="177"/>
      <c r="CH42" s="177"/>
      <c r="CI42" s="177"/>
      <c r="CJ42" s="177"/>
      <c r="CK42" s="177"/>
      <c r="CL42" s="177"/>
    </row>
    <row r="43" spans="1:90" s="174" customFormat="1" ht="18" customHeight="1">
      <c r="A43" s="104" t="s">
        <v>392</v>
      </c>
      <c r="B43" s="104"/>
      <c r="C43" s="104"/>
      <c r="D43" s="104"/>
      <c r="E43" s="104" t="s">
        <v>393</v>
      </c>
      <c r="F43" s="161" t="s">
        <v>316</v>
      </c>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1"/>
      <c r="BR43" s="131"/>
      <c r="BS43" s="131"/>
      <c r="BT43" s="131"/>
      <c r="BU43" s="131"/>
      <c r="BV43" s="131"/>
      <c r="BW43" s="131"/>
      <c r="BX43" s="131"/>
      <c r="BY43" s="131"/>
      <c r="BZ43" s="131"/>
      <c r="CA43" s="131"/>
      <c r="CB43" s="131"/>
      <c r="CC43" s="131"/>
      <c r="CD43" s="131"/>
      <c r="CE43" s="131"/>
      <c r="CF43" s="131"/>
      <c r="CG43" s="131"/>
      <c r="CH43" s="131"/>
      <c r="CI43" s="131"/>
      <c r="CJ43" s="131"/>
      <c r="CK43" s="131"/>
      <c r="CL43" s="131"/>
    </row>
    <row r="44" spans="1:90" s="174" customFormat="1" ht="18" customHeight="1">
      <c r="A44" s="104"/>
      <c r="B44" s="104"/>
      <c r="C44" s="104"/>
      <c r="D44" s="104" t="s">
        <v>386</v>
      </c>
      <c r="E44" s="104"/>
      <c r="F44" s="161">
        <v>63</v>
      </c>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1"/>
      <c r="BR44" s="131"/>
      <c r="BS44" s="131"/>
      <c r="BT44" s="131"/>
      <c r="BU44" s="131"/>
      <c r="BV44" s="131"/>
      <c r="BW44" s="131"/>
      <c r="BX44" s="131"/>
      <c r="BY44" s="131"/>
      <c r="BZ44" s="131"/>
      <c r="CA44" s="131"/>
      <c r="CB44" s="131"/>
      <c r="CC44" s="131"/>
      <c r="CD44" s="131"/>
      <c r="CE44" s="131"/>
      <c r="CF44" s="131"/>
      <c r="CG44" s="131"/>
      <c r="CH44" s="131"/>
      <c r="CI44" s="131"/>
      <c r="CJ44" s="131"/>
      <c r="CK44" s="131"/>
      <c r="CL44" s="131"/>
    </row>
    <row r="45" spans="1:90" s="174" customFormat="1" ht="29.45" customHeight="1">
      <c r="A45" s="748" t="s">
        <v>394</v>
      </c>
      <c r="B45" s="749"/>
      <c r="C45" s="749"/>
      <c r="D45" s="749"/>
      <c r="E45" s="749"/>
      <c r="F45" s="161">
        <v>65</v>
      </c>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1"/>
      <c r="BR45" s="131"/>
      <c r="BS45" s="131"/>
      <c r="BT45" s="131"/>
      <c r="BU45" s="131"/>
      <c r="BV45" s="131"/>
      <c r="BW45" s="131"/>
      <c r="BX45" s="131"/>
      <c r="BY45" s="131"/>
      <c r="BZ45" s="131"/>
      <c r="CA45" s="131"/>
      <c r="CB45" s="131"/>
      <c r="CC45" s="131"/>
      <c r="CD45" s="131"/>
      <c r="CE45" s="131"/>
      <c r="CF45" s="131"/>
      <c r="CG45" s="131"/>
      <c r="CH45" s="131"/>
      <c r="CI45" s="131"/>
      <c r="CJ45" s="131"/>
      <c r="CK45" s="131"/>
      <c r="CL45" s="131"/>
    </row>
    <row r="46" spans="1:90" s="174" customFormat="1" ht="29.45" customHeight="1">
      <c r="A46" s="750" t="s">
        <v>395</v>
      </c>
      <c r="B46" s="751"/>
      <c r="C46" s="751"/>
      <c r="D46" s="751"/>
      <c r="E46" s="751"/>
      <c r="F46" s="153" t="s">
        <v>357</v>
      </c>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177"/>
      <c r="BD46" s="177"/>
      <c r="BE46" s="177"/>
      <c r="BF46" s="177"/>
      <c r="BG46" s="177"/>
      <c r="BH46" s="177"/>
      <c r="BI46" s="177"/>
      <c r="BJ46" s="177"/>
      <c r="BK46" s="177"/>
      <c r="BL46" s="177"/>
      <c r="BM46" s="177"/>
      <c r="BN46" s="177"/>
      <c r="BO46" s="177"/>
      <c r="BP46" s="177"/>
      <c r="BQ46" s="177"/>
      <c r="BR46" s="177"/>
      <c r="BS46" s="177"/>
      <c r="BT46" s="177"/>
      <c r="BU46" s="177"/>
      <c r="BV46" s="177"/>
      <c r="BW46" s="177"/>
      <c r="BX46" s="177"/>
      <c r="BY46" s="177"/>
      <c r="BZ46" s="177"/>
      <c r="CA46" s="177"/>
      <c r="CB46" s="177"/>
      <c r="CC46" s="177"/>
      <c r="CD46" s="177"/>
      <c r="CE46" s="177"/>
      <c r="CF46" s="177"/>
      <c r="CG46" s="177"/>
      <c r="CH46" s="177"/>
      <c r="CI46" s="177"/>
      <c r="CJ46" s="177"/>
      <c r="CK46" s="177"/>
      <c r="CL46" s="177"/>
    </row>
    <row r="47" spans="1:90" s="174" customFormat="1" ht="18" customHeight="1">
      <c r="A47" s="165" t="s">
        <v>396</v>
      </c>
      <c r="B47" s="166"/>
      <c r="C47" s="167"/>
      <c r="D47" s="168"/>
      <c r="E47" s="168"/>
      <c r="F47" s="153" t="s">
        <v>358</v>
      </c>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I47" s="177"/>
      <c r="BJ47" s="177"/>
      <c r="BK47" s="177"/>
      <c r="BL47" s="177"/>
      <c r="BM47" s="177"/>
      <c r="BN47" s="177"/>
      <c r="BO47" s="177"/>
      <c r="BP47" s="177"/>
      <c r="BQ47" s="177"/>
      <c r="BR47" s="177"/>
      <c r="BS47" s="177"/>
      <c r="BT47" s="177"/>
      <c r="BU47" s="177"/>
      <c r="BV47" s="177"/>
      <c r="BW47" s="177"/>
      <c r="BX47" s="177"/>
      <c r="BY47" s="177"/>
      <c r="BZ47" s="177"/>
      <c r="CA47" s="177"/>
      <c r="CB47" s="177"/>
      <c r="CC47" s="177"/>
      <c r="CD47" s="177"/>
      <c r="CE47" s="177"/>
      <c r="CF47" s="177"/>
      <c r="CG47" s="177"/>
      <c r="CH47" s="177"/>
      <c r="CI47" s="177"/>
      <c r="CJ47" s="177"/>
      <c r="CK47" s="177"/>
      <c r="CL47" s="177"/>
    </row>
    <row r="48" spans="1:90" s="678" customFormat="1" ht="18" customHeight="1">
      <c r="A48" s="101"/>
      <c r="B48" s="100" t="s">
        <v>397</v>
      </c>
      <c r="C48" s="99"/>
      <c r="D48" s="99"/>
      <c r="E48" s="99"/>
      <c r="F48" s="153">
        <v>86</v>
      </c>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I48" s="177"/>
      <c r="BJ48" s="177"/>
      <c r="BK48" s="177"/>
      <c r="BL48" s="177"/>
      <c r="BM48" s="177"/>
      <c r="BN48" s="177"/>
      <c r="BO48" s="177"/>
      <c r="BP48" s="177"/>
      <c r="BQ48" s="177"/>
      <c r="BR48" s="177"/>
      <c r="BS48" s="177"/>
      <c r="BT48" s="177"/>
      <c r="BU48" s="177"/>
      <c r="BV48" s="177"/>
      <c r="BW48" s="177"/>
      <c r="BX48" s="177"/>
      <c r="BY48" s="177"/>
      <c r="BZ48" s="177"/>
      <c r="CA48" s="177"/>
      <c r="CB48" s="177"/>
      <c r="CC48" s="177"/>
      <c r="CD48" s="177"/>
      <c r="CE48" s="177"/>
      <c r="CF48" s="177"/>
      <c r="CG48" s="177"/>
      <c r="CH48" s="177"/>
      <c r="CI48" s="177"/>
      <c r="CJ48" s="177"/>
      <c r="CK48" s="177"/>
      <c r="CL48" s="177"/>
    </row>
    <row r="49" spans="1:90" s="678" customFormat="1" ht="18" customHeight="1">
      <c r="A49" s="68" t="s">
        <v>102</v>
      </c>
      <c r="B49" s="79"/>
      <c r="C49" s="69"/>
      <c r="D49" s="69"/>
      <c r="E49" s="69"/>
      <c r="F49" s="154" t="s">
        <v>398</v>
      </c>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1"/>
      <c r="BR49" s="131"/>
      <c r="BS49" s="131"/>
      <c r="BT49" s="131"/>
      <c r="BU49" s="131"/>
      <c r="BV49" s="131"/>
      <c r="BW49" s="131"/>
      <c r="BX49" s="131"/>
      <c r="BY49" s="131"/>
      <c r="BZ49" s="131"/>
      <c r="CA49" s="131"/>
      <c r="CB49" s="131"/>
      <c r="CC49" s="131"/>
      <c r="CD49" s="131"/>
      <c r="CE49" s="131"/>
      <c r="CF49" s="131"/>
      <c r="CG49" s="131"/>
      <c r="CH49" s="131"/>
      <c r="CI49" s="131"/>
      <c r="CJ49" s="131"/>
      <c r="CK49" s="131"/>
      <c r="CL49" s="131"/>
    </row>
    <row r="50" spans="1:90" s="174" customFormat="1" ht="18" customHeight="1">
      <c r="A50" s="110" t="s">
        <v>399</v>
      </c>
      <c r="B50" s="110"/>
      <c r="C50" s="111"/>
      <c r="D50" s="111"/>
      <c r="E50" s="111"/>
      <c r="F50" s="169" t="s">
        <v>58</v>
      </c>
      <c r="G50" s="131"/>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5"/>
      <c r="BR50" s="145"/>
      <c r="BS50" s="145"/>
      <c r="BT50" s="145"/>
      <c r="BU50" s="145"/>
      <c r="BV50" s="145"/>
      <c r="BW50" s="145"/>
      <c r="BX50" s="145"/>
      <c r="BY50" s="145"/>
      <c r="BZ50" s="145"/>
      <c r="CA50" s="145"/>
      <c r="CB50" s="145"/>
      <c r="CC50" s="145"/>
      <c r="CD50" s="145"/>
      <c r="CE50" s="145"/>
      <c r="CF50" s="145"/>
      <c r="CG50" s="145"/>
      <c r="CH50" s="145"/>
      <c r="CI50" s="145"/>
      <c r="CJ50" s="145"/>
      <c r="CK50" s="145"/>
      <c r="CL50" s="145"/>
    </row>
    <row r="51" spans="1:90" s="174" customFormat="1" ht="10.15" customHeight="1">
      <c r="A51" s="97"/>
      <c r="B51" s="97"/>
      <c r="C51" s="97"/>
      <c r="D51" s="97"/>
      <c r="E51" s="97"/>
      <c r="F51" s="170"/>
      <c r="G51" s="134"/>
      <c r="H51" s="115"/>
      <c r="I51" s="115"/>
      <c r="J51" s="115"/>
      <c r="K51" s="115"/>
    </row>
    <row r="52" spans="1:90" s="174" customFormat="1" ht="14.1" customHeight="1">
      <c r="A52" s="147"/>
      <c r="B52" s="72"/>
      <c r="C52" s="118"/>
      <c r="D52" s="82"/>
      <c r="E52" s="82"/>
      <c r="F52" s="172"/>
      <c r="G52" s="134"/>
      <c r="H52" s="115"/>
      <c r="I52" s="115"/>
      <c r="J52" s="115"/>
      <c r="K52" s="173"/>
    </row>
    <row r="53" spans="1:90" ht="14.1" customHeight="1">
      <c r="A53" s="147"/>
      <c r="B53" s="147"/>
      <c r="C53" s="118"/>
      <c r="D53" s="118"/>
      <c r="E53" s="118"/>
      <c r="F53" s="175"/>
      <c r="G53" s="679"/>
      <c r="H53" s="121"/>
      <c r="I53" s="121"/>
      <c r="J53" s="121"/>
    </row>
    <row r="54" spans="1:90">
      <c r="F54" s="59"/>
    </row>
  </sheetData>
  <mergeCells count="25">
    <mergeCell ref="CC3:CG4"/>
    <mergeCell ref="CH3:CL4"/>
    <mergeCell ref="BD3:BH4"/>
    <mergeCell ref="BI3:BM4"/>
    <mergeCell ref="BN3:BR4"/>
    <mergeCell ref="BS3:BW4"/>
    <mergeCell ref="BX3:CB4"/>
    <mergeCell ref="AE3:AI4"/>
    <mergeCell ref="AJ3:AN4"/>
    <mergeCell ref="AO3:AS4"/>
    <mergeCell ref="AT3:AX4"/>
    <mergeCell ref="AY3:BC4"/>
    <mergeCell ref="A45:E45"/>
    <mergeCell ref="A46:E46"/>
    <mergeCell ref="P3:T4"/>
    <mergeCell ref="U3:Y4"/>
    <mergeCell ref="Z3:AD4"/>
    <mergeCell ref="B11:E11"/>
    <mergeCell ref="C15:E15"/>
    <mergeCell ref="C16:E16"/>
    <mergeCell ref="C18:E18"/>
    <mergeCell ref="C20:E20"/>
    <mergeCell ref="B26:E26"/>
    <mergeCell ref="D31:E31"/>
    <mergeCell ref="D32:E32"/>
  </mergeCells>
  <pageMargins left="0.70866141732283505" right="0.70866141732283505" top="0.74803149606299202" bottom="0.74803149606299202" header="0.31496062992126" footer="0.31496062992126"/>
  <pageSetup scale="71" orientation="portrait" r:id="rId1"/>
  <rowBreaks count="1" manualBreakCount="1">
    <brk id="50" max="16383" man="1"/>
  </rowBreaks>
  <colBreaks count="16" manualBreakCount="16">
    <brk id="10" max="43" man="1"/>
    <brk id="15" max="1048575" man="1"/>
    <brk id="20" max="1048575" man="1"/>
    <brk id="25" max="1048575" man="1"/>
    <brk id="30" max="43" man="1"/>
    <brk id="35" max="43" man="1"/>
    <brk id="40" max="43" man="1"/>
    <brk id="45" max="43" man="1"/>
    <brk id="50" max="43" man="1"/>
    <brk id="55" max="43" man="1"/>
    <brk id="60" max="43" man="1"/>
    <brk id="65" max="43" man="1"/>
    <brk id="70" max="43" man="1"/>
    <brk id="75" max="43" man="1"/>
    <brk id="80" max="43" man="1"/>
    <brk id="85" max="43" man="1"/>
  </colBreaks>
  <ignoredErrors>
    <ignoredError sqref="G5:H5 J5:K5 L5:CL5 P3:CL4" unlockedFormula="1"/>
    <ignoredError sqref="I5" formula="1"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3">
    <tabColor rgb="FFFFFF00"/>
  </sheetPr>
  <dimension ref="A1:CL54"/>
  <sheetViews>
    <sheetView workbookViewId="0">
      <pane xSplit="6" ySplit="5" topLeftCell="G6" activePane="bottomRight" state="frozen"/>
      <selection activeCell="D3" sqref="D3"/>
      <selection pane="topRight" activeCell="D3" sqref="D3"/>
      <selection pane="bottomLeft" activeCell="D3" sqref="D3"/>
      <selection pane="bottomRight"/>
    </sheetView>
  </sheetViews>
  <sheetFormatPr baseColWidth="10" defaultColWidth="6.42578125" defaultRowHeight="15"/>
  <cols>
    <col min="1" max="1" width="4" style="124" customWidth="1"/>
    <col min="2" max="2" width="5" style="124" customWidth="1"/>
    <col min="3" max="3" width="6.28515625" style="124" customWidth="1"/>
    <col min="4" max="4" width="19.42578125" style="124" customWidth="1"/>
    <col min="5" max="5" width="32.85546875" style="124" customWidth="1"/>
    <col min="6" max="6" width="4.140625" style="41" customWidth="1"/>
    <col min="7" max="90" width="11" style="123" customWidth="1"/>
    <col min="91" max="16384" width="6.42578125" style="123"/>
  </cols>
  <sheetData>
    <row r="1" spans="1:90">
      <c r="A1" s="124" t="s">
        <v>429</v>
      </c>
      <c r="G1" s="42"/>
      <c r="H1" s="42"/>
      <c r="I1" s="42"/>
      <c r="J1" s="42" t="s">
        <v>443</v>
      </c>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row>
    <row r="2" spans="1:90">
      <c r="G2" s="42"/>
      <c r="H2" s="42"/>
      <c r="I2" s="42"/>
      <c r="J2" s="42" t="s">
        <v>444</v>
      </c>
      <c r="K2" s="42"/>
      <c r="L2" s="42"/>
      <c r="M2" s="42"/>
      <c r="N2" s="42"/>
      <c r="O2" s="42"/>
      <c r="P2" s="43"/>
      <c r="Q2" s="44"/>
      <c r="R2" s="45" t="s">
        <v>438</v>
      </c>
      <c r="S2" s="46"/>
      <c r="T2" s="47"/>
      <c r="U2" s="43"/>
      <c r="V2" s="44"/>
      <c r="W2" s="45" t="s">
        <v>439</v>
      </c>
      <c r="X2" s="46"/>
      <c r="Y2" s="47"/>
      <c r="Z2" s="43"/>
      <c r="AA2" s="44"/>
      <c r="AB2" s="45" t="s">
        <v>440</v>
      </c>
      <c r="AC2" s="45"/>
      <c r="AD2" s="48"/>
      <c r="AE2" s="43"/>
      <c r="AF2" s="44"/>
      <c r="AG2" s="45" t="s">
        <v>471</v>
      </c>
      <c r="AH2" s="45"/>
      <c r="AI2" s="48"/>
      <c r="AJ2" s="43"/>
      <c r="AK2" s="44"/>
      <c r="AL2" s="45" t="s">
        <v>472</v>
      </c>
      <c r="AM2" s="45"/>
      <c r="AN2" s="48"/>
      <c r="AO2" s="43"/>
      <c r="AP2" s="44"/>
      <c r="AQ2" s="45" t="s">
        <v>473</v>
      </c>
      <c r="AR2" s="45"/>
      <c r="AS2" s="48"/>
      <c r="AT2" s="43"/>
      <c r="AU2" s="44"/>
      <c r="AV2" s="45" t="s">
        <v>474</v>
      </c>
      <c r="AW2" s="45"/>
      <c r="AX2" s="48"/>
      <c r="AY2" s="43"/>
      <c r="AZ2" s="44"/>
      <c r="BA2" s="45" t="s">
        <v>475</v>
      </c>
      <c r="BB2" s="45"/>
      <c r="BC2" s="48"/>
      <c r="BD2" s="43"/>
      <c r="BE2" s="44"/>
      <c r="BF2" s="45" t="s">
        <v>476</v>
      </c>
      <c r="BG2" s="45"/>
      <c r="BH2" s="48"/>
      <c r="BI2" s="43"/>
      <c r="BJ2" s="44"/>
      <c r="BK2" s="45" t="s">
        <v>477</v>
      </c>
      <c r="BL2" s="45"/>
      <c r="BM2" s="48"/>
      <c r="BN2" s="43"/>
      <c r="BO2" s="44"/>
      <c r="BP2" s="45" t="s">
        <v>478</v>
      </c>
      <c r="BQ2" s="45"/>
      <c r="BR2" s="48"/>
      <c r="BS2" s="43"/>
      <c r="BT2" s="44"/>
      <c r="BU2" s="45" t="s">
        <v>501</v>
      </c>
      <c r="BV2" s="45"/>
      <c r="BW2" s="48"/>
      <c r="BX2" s="43"/>
      <c r="BY2" s="44"/>
      <c r="BZ2" s="45" t="s">
        <v>502</v>
      </c>
      <c r="CA2" s="45"/>
      <c r="CB2" s="48"/>
      <c r="CC2" s="43"/>
      <c r="CD2" s="44"/>
      <c r="CE2" s="45" t="s">
        <v>503</v>
      </c>
      <c r="CF2" s="45"/>
      <c r="CG2" s="48"/>
      <c r="CH2" s="43"/>
      <c r="CI2" s="44"/>
      <c r="CJ2" s="45" t="s">
        <v>504</v>
      </c>
      <c r="CK2" s="45"/>
      <c r="CL2" s="48"/>
    </row>
    <row r="3" spans="1:90" ht="15" customHeight="1">
      <c r="G3" s="42"/>
      <c r="H3" s="42"/>
      <c r="I3" s="42"/>
      <c r="J3" s="42" t="s">
        <v>445</v>
      </c>
      <c r="K3" s="42"/>
      <c r="L3" s="42"/>
      <c r="M3" s="42"/>
      <c r="N3" s="42"/>
      <c r="O3" s="42"/>
      <c r="P3" s="720" t="str">
        <f>'20.10'!$V$3</f>
        <v>Description : Veuillez inscrire une brève description du scénario (incluant les hypothèses) dans l'onglet «20.10»</v>
      </c>
      <c r="Q3" s="721"/>
      <c r="R3" s="721"/>
      <c r="S3" s="721"/>
      <c r="T3" s="722"/>
      <c r="U3" s="720" t="str">
        <f>'20.10'!$AF$3</f>
        <v>Description : Veuillez inscrire une brève description du scénario (incluant les hypothèses) dans l'onglet «20.10»</v>
      </c>
      <c r="V3" s="721"/>
      <c r="W3" s="721"/>
      <c r="X3" s="721"/>
      <c r="Y3" s="722"/>
      <c r="Z3" s="720" t="str">
        <f>'20.10'!$AP$3</f>
        <v>Description : Veuillez inscrire une brève description du scénario (incluant les hypothèses) dans l'onglet «20.10»</v>
      </c>
      <c r="AA3" s="721"/>
      <c r="AB3" s="721"/>
      <c r="AC3" s="721"/>
      <c r="AD3" s="722"/>
      <c r="AE3" s="720" t="str">
        <f>'20.10'!$AZ$3</f>
        <v>Description : Veuillez inscrire une brève description du scénario (incluant les hypothèses) dans l'onglet «20.10»</v>
      </c>
      <c r="AF3" s="721"/>
      <c r="AG3" s="721"/>
      <c r="AH3" s="721"/>
      <c r="AI3" s="722"/>
      <c r="AJ3" s="720" t="str">
        <f>'20.10'!$BJ$3</f>
        <v>Description : Veuillez inscrire une brève description du scénario (incluant les hypothèses) dans l'onglet «20.10»</v>
      </c>
      <c r="AK3" s="721"/>
      <c r="AL3" s="721"/>
      <c r="AM3" s="721"/>
      <c r="AN3" s="722"/>
      <c r="AO3" s="720" t="str">
        <f>'20.10'!$BT$3</f>
        <v>Description : Veuillez inscrire une brève description du scénario (incluant les hypothèses) dans l'onglet «20.10»</v>
      </c>
      <c r="AP3" s="721"/>
      <c r="AQ3" s="721"/>
      <c r="AR3" s="721"/>
      <c r="AS3" s="722"/>
      <c r="AT3" s="720" t="str">
        <f>'20.10'!$CD$3</f>
        <v>Description : Veuillez inscrire une brève description du scénario (incluant les hypothèses) dans l'onglet «20.10»</v>
      </c>
      <c r="AU3" s="721"/>
      <c r="AV3" s="721"/>
      <c r="AW3" s="721"/>
      <c r="AX3" s="722"/>
      <c r="AY3" s="720" t="str">
        <f>'20.10'!$CN$3</f>
        <v>Description : Veuillez inscrire une brève description du scénario (incluant les hypothèses) dans l'onglet «20.10»</v>
      </c>
      <c r="AZ3" s="721"/>
      <c r="BA3" s="721"/>
      <c r="BB3" s="721"/>
      <c r="BC3" s="722"/>
      <c r="BD3" s="720" t="str">
        <f>'20.10'!$CX$3</f>
        <v>Description : Veuillez inscrire une brève description du scénario (incluant les hypothèses) dans l'onglet «20.10»</v>
      </c>
      <c r="BE3" s="721"/>
      <c r="BF3" s="721"/>
      <c r="BG3" s="721"/>
      <c r="BH3" s="722"/>
      <c r="BI3" s="720" t="str">
        <f>'20.10'!$DH$3</f>
        <v>Description : Veuillez inscrire une brève description du scénario (incluant les hypothèses) dans l'onglet «20.10»</v>
      </c>
      <c r="BJ3" s="721"/>
      <c r="BK3" s="721"/>
      <c r="BL3" s="721"/>
      <c r="BM3" s="722"/>
      <c r="BN3" s="720" t="str">
        <f>'20.10'!$DR$3</f>
        <v>Description : Veuillez inscrire une brève description du scénario (incluant les hypothèses) dans l'onglet «20.10»</v>
      </c>
      <c r="BO3" s="721"/>
      <c r="BP3" s="721"/>
      <c r="BQ3" s="721"/>
      <c r="BR3" s="722"/>
      <c r="BS3" s="720" t="str">
        <f>'20.10'!$EB$3</f>
        <v>Description : Veuillez inscrire une brève description du scénario (incluant les hypothèses) dans l'onglet «20.10»</v>
      </c>
      <c r="BT3" s="721"/>
      <c r="BU3" s="721"/>
      <c r="BV3" s="721"/>
      <c r="BW3" s="722"/>
      <c r="BX3" s="720" t="str">
        <f>'20.10'!$EL$3</f>
        <v>Description : Veuillez inscrire une brève description du scénario (incluant les hypothèses) dans l'onglet «20.10»</v>
      </c>
      <c r="BY3" s="721"/>
      <c r="BZ3" s="721"/>
      <c r="CA3" s="721"/>
      <c r="CB3" s="722"/>
      <c r="CC3" s="720" t="str">
        <f>'20.10'!$EV$3</f>
        <v>Description : Veuillez inscrire une brève description du scénario (incluant les hypothèses) dans l'onglet «20.10»</v>
      </c>
      <c r="CD3" s="721"/>
      <c r="CE3" s="721"/>
      <c r="CF3" s="721"/>
      <c r="CG3" s="722"/>
      <c r="CH3" s="720" t="str">
        <f>'20.10'!$FF$3</f>
        <v>Description : Veuillez inscrire une brève description du scénario (incluant les hypothèses) dans l'onglet «20.10»</v>
      </c>
      <c r="CI3" s="721"/>
      <c r="CJ3" s="721"/>
      <c r="CK3" s="721"/>
      <c r="CL3" s="722"/>
    </row>
    <row r="4" spans="1:90">
      <c r="G4" s="42" t="s">
        <v>446</v>
      </c>
      <c r="H4" s="42" t="s">
        <v>446</v>
      </c>
      <c r="I4" s="42" t="s">
        <v>446</v>
      </c>
      <c r="J4" s="42" t="s">
        <v>447</v>
      </c>
      <c r="K4" s="49"/>
      <c r="L4" s="50"/>
      <c r="M4" s="42" t="s">
        <v>448</v>
      </c>
      <c r="N4" s="51"/>
      <c r="O4" s="51"/>
      <c r="P4" s="720"/>
      <c r="Q4" s="721"/>
      <c r="R4" s="721"/>
      <c r="S4" s="721"/>
      <c r="T4" s="722"/>
      <c r="U4" s="720"/>
      <c r="V4" s="721"/>
      <c r="W4" s="721"/>
      <c r="X4" s="721"/>
      <c r="Y4" s="722"/>
      <c r="Z4" s="720"/>
      <c r="AA4" s="721"/>
      <c r="AB4" s="721"/>
      <c r="AC4" s="721"/>
      <c r="AD4" s="722"/>
      <c r="AE4" s="720"/>
      <c r="AF4" s="721"/>
      <c r="AG4" s="721"/>
      <c r="AH4" s="721"/>
      <c r="AI4" s="722"/>
      <c r="AJ4" s="720"/>
      <c r="AK4" s="721"/>
      <c r="AL4" s="721"/>
      <c r="AM4" s="721"/>
      <c r="AN4" s="722"/>
      <c r="AO4" s="720"/>
      <c r="AP4" s="721"/>
      <c r="AQ4" s="721"/>
      <c r="AR4" s="721"/>
      <c r="AS4" s="722"/>
      <c r="AT4" s="720"/>
      <c r="AU4" s="721"/>
      <c r="AV4" s="721"/>
      <c r="AW4" s="721"/>
      <c r="AX4" s="722"/>
      <c r="AY4" s="720"/>
      <c r="AZ4" s="721"/>
      <c r="BA4" s="721"/>
      <c r="BB4" s="721"/>
      <c r="BC4" s="722"/>
      <c r="BD4" s="720"/>
      <c r="BE4" s="721"/>
      <c r="BF4" s="721"/>
      <c r="BG4" s="721"/>
      <c r="BH4" s="722"/>
      <c r="BI4" s="720"/>
      <c r="BJ4" s="721"/>
      <c r="BK4" s="721"/>
      <c r="BL4" s="721"/>
      <c r="BM4" s="722"/>
      <c r="BN4" s="720"/>
      <c r="BO4" s="721"/>
      <c r="BP4" s="721"/>
      <c r="BQ4" s="721"/>
      <c r="BR4" s="722"/>
      <c r="BS4" s="720"/>
      <c r="BT4" s="721"/>
      <c r="BU4" s="721"/>
      <c r="BV4" s="721"/>
      <c r="BW4" s="722"/>
      <c r="BX4" s="720"/>
      <c r="BY4" s="721"/>
      <c r="BZ4" s="721"/>
      <c r="CA4" s="721"/>
      <c r="CB4" s="722"/>
      <c r="CC4" s="720"/>
      <c r="CD4" s="721"/>
      <c r="CE4" s="721"/>
      <c r="CF4" s="721"/>
      <c r="CG4" s="722"/>
      <c r="CH4" s="720"/>
      <c r="CI4" s="721"/>
      <c r="CJ4" s="721"/>
      <c r="CK4" s="721"/>
      <c r="CL4" s="722"/>
    </row>
    <row r="5" spans="1:90">
      <c r="A5" s="124" t="s">
        <v>0</v>
      </c>
      <c r="F5" s="53"/>
      <c r="G5" s="54">
        <f>H5-1</f>
        <v>2016</v>
      </c>
      <c r="H5" s="54">
        <f>I5-1</f>
        <v>2017</v>
      </c>
      <c r="I5" s="54">
        <f>K5-1</f>
        <v>2018</v>
      </c>
      <c r="J5" s="54">
        <f>K5-1</f>
        <v>2018</v>
      </c>
      <c r="K5" s="54">
        <f>'20.10'!L4</f>
        <v>2019</v>
      </c>
      <c r="L5" s="54">
        <f>K5+1</f>
        <v>2020</v>
      </c>
      <c r="M5" s="54">
        <f>L5+1</f>
        <v>2021</v>
      </c>
      <c r="N5" s="54">
        <f>M5+1</f>
        <v>2022</v>
      </c>
      <c r="O5" s="54">
        <f>N5+1</f>
        <v>2023</v>
      </c>
      <c r="P5" s="55">
        <f>K5</f>
        <v>2019</v>
      </c>
      <c r="Q5" s="54">
        <f>L5</f>
        <v>2020</v>
      </c>
      <c r="R5" s="54">
        <f>M5</f>
        <v>2021</v>
      </c>
      <c r="S5" s="54">
        <f>N5</f>
        <v>2022</v>
      </c>
      <c r="T5" s="56">
        <f>O5</f>
        <v>2023</v>
      </c>
      <c r="U5" s="55">
        <f t="shared" ref="U5:CF5" si="0">P5</f>
        <v>2019</v>
      </c>
      <c r="V5" s="54">
        <f t="shared" si="0"/>
        <v>2020</v>
      </c>
      <c r="W5" s="54">
        <f t="shared" si="0"/>
        <v>2021</v>
      </c>
      <c r="X5" s="54">
        <f t="shared" si="0"/>
        <v>2022</v>
      </c>
      <c r="Y5" s="56">
        <f t="shared" si="0"/>
        <v>2023</v>
      </c>
      <c r="Z5" s="55">
        <f t="shared" si="0"/>
        <v>2019</v>
      </c>
      <c r="AA5" s="54">
        <f t="shared" si="0"/>
        <v>2020</v>
      </c>
      <c r="AB5" s="54">
        <f t="shared" si="0"/>
        <v>2021</v>
      </c>
      <c r="AC5" s="54">
        <f t="shared" si="0"/>
        <v>2022</v>
      </c>
      <c r="AD5" s="56">
        <f t="shared" si="0"/>
        <v>2023</v>
      </c>
      <c r="AE5" s="55">
        <f t="shared" si="0"/>
        <v>2019</v>
      </c>
      <c r="AF5" s="54">
        <f t="shared" si="0"/>
        <v>2020</v>
      </c>
      <c r="AG5" s="54">
        <f t="shared" si="0"/>
        <v>2021</v>
      </c>
      <c r="AH5" s="54">
        <f t="shared" si="0"/>
        <v>2022</v>
      </c>
      <c r="AI5" s="56">
        <f t="shared" si="0"/>
        <v>2023</v>
      </c>
      <c r="AJ5" s="55">
        <f t="shared" si="0"/>
        <v>2019</v>
      </c>
      <c r="AK5" s="54">
        <f t="shared" si="0"/>
        <v>2020</v>
      </c>
      <c r="AL5" s="54">
        <f t="shared" si="0"/>
        <v>2021</v>
      </c>
      <c r="AM5" s="54">
        <f t="shared" si="0"/>
        <v>2022</v>
      </c>
      <c r="AN5" s="56">
        <f t="shared" si="0"/>
        <v>2023</v>
      </c>
      <c r="AO5" s="55">
        <f t="shared" si="0"/>
        <v>2019</v>
      </c>
      <c r="AP5" s="54">
        <f t="shared" si="0"/>
        <v>2020</v>
      </c>
      <c r="AQ5" s="54">
        <f t="shared" si="0"/>
        <v>2021</v>
      </c>
      <c r="AR5" s="54">
        <f t="shared" si="0"/>
        <v>2022</v>
      </c>
      <c r="AS5" s="56">
        <f t="shared" si="0"/>
        <v>2023</v>
      </c>
      <c r="AT5" s="55">
        <f t="shared" si="0"/>
        <v>2019</v>
      </c>
      <c r="AU5" s="54">
        <f t="shared" si="0"/>
        <v>2020</v>
      </c>
      <c r="AV5" s="54">
        <f t="shared" si="0"/>
        <v>2021</v>
      </c>
      <c r="AW5" s="54">
        <f t="shared" si="0"/>
        <v>2022</v>
      </c>
      <c r="AX5" s="56">
        <f t="shared" si="0"/>
        <v>2023</v>
      </c>
      <c r="AY5" s="55">
        <f t="shared" si="0"/>
        <v>2019</v>
      </c>
      <c r="AZ5" s="54">
        <f t="shared" si="0"/>
        <v>2020</v>
      </c>
      <c r="BA5" s="54">
        <f t="shared" si="0"/>
        <v>2021</v>
      </c>
      <c r="BB5" s="54">
        <f t="shared" si="0"/>
        <v>2022</v>
      </c>
      <c r="BC5" s="56">
        <f t="shared" si="0"/>
        <v>2023</v>
      </c>
      <c r="BD5" s="55">
        <f t="shared" si="0"/>
        <v>2019</v>
      </c>
      <c r="BE5" s="54">
        <f t="shared" si="0"/>
        <v>2020</v>
      </c>
      <c r="BF5" s="54">
        <f t="shared" si="0"/>
        <v>2021</v>
      </c>
      <c r="BG5" s="54">
        <f t="shared" si="0"/>
        <v>2022</v>
      </c>
      <c r="BH5" s="56">
        <f t="shared" si="0"/>
        <v>2023</v>
      </c>
      <c r="BI5" s="55">
        <f t="shared" si="0"/>
        <v>2019</v>
      </c>
      <c r="BJ5" s="54">
        <f t="shared" si="0"/>
        <v>2020</v>
      </c>
      <c r="BK5" s="54">
        <f t="shared" si="0"/>
        <v>2021</v>
      </c>
      <c r="BL5" s="54">
        <f t="shared" si="0"/>
        <v>2022</v>
      </c>
      <c r="BM5" s="56">
        <f t="shared" si="0"/>
        <v>2023</v>
      </c>
      <c r="BN5" s="55">
        <f t="shared" si="0"/>
        <v>2019</v>
      </c>
      <c r="BO5" s="54">
        <f t="shared" si="0"/>
        <v>2020</v>
      </c>
      <c r="BP5" s="54">
        <f t="shared" si="0"/>
        <v>2021</v>
      </c>
      <c r="BQ5" s="54">
        <f t="shared" si="0"/>
        <v>2022</v>
      </c>
      <c r="BR5" s="56">
        <f t="shared" si="0"/>
        <v>2023</v>
      </c>
      <c r="BS5" s="55">
        <f t="shared" si="0"/>
        <v>2019</v>
      </c>
      <c r="BT5" s="54">
        <f t="shared" si="0"/>
        <v>2020</v>
      </c>
      <c r="BU5" s="54">
        <f t="shared" si="0"/>
        <v>2021</v>
      </c>
      <c r="BV5" s="54">
        <f t="shared" si="0"/>
        <v>2022</v>
      </c>
      <c r="BW5" s="56">
        <f t="shared" si="0"/>
        <v>2023</v>
      </c>
      <c r="BX5" s="55">
        <f t="shared" si="0"/>
        <v>2019</v>
      </c>
      <c r="BY5" s="54">
        <f t="shared" si="0"/>
        <v>2020</v>
      </c>
      <c r="BZ5" s="54">
        <f t="shared" si="0"/>
        <v>2021</v>
      </c>
      <c r="CA5" s="54">
        <f t="shared" si="0"/>
        <v>2022</v>
      </c>
      <c r="CB5" s="56">
        <f t="shared" si="0"/>
        <v>2023</v>
      </c>
      <c r="CC5" s="55">
        <f t="shared" si="0"/>
        <v>2019</v>
      </c>
      <c r="CD5" s="54">
        <f t="shared" si="0"/>
        <v>2020</v>
      </c>
      <c r="CE5" s="54">
        <f t="shared" si="0"/>
        <v>2021</v>
      </c>
      <c r="CF5" s="54">
        <f t="shared" si="0"/>
        <v>2022</v>
      </c>
      <c r="CG5" s="56">
        <f t="shared" ref="CG5:CL5" si="1">CB5</f>
        <v>2023</v>
      </c>
      <c r="CH5" s="55">
        <f t="shared" si="1"/>
        <v>2019</v>
      </c>
      <c r="CI5" s="54">
        <f t="shared" si="1"/>
        <v>2020</v>
      </c>
      <c r="CJ5" s="54">
        <f t="shared" si="1"/>
        <v>2021</v>
      </c>
      <c r="CK5" s="54">
        <f t="shared" si="1"/>
        <v>2022</v>
      </c>
      <c r="CL5" s="56">
        <f t="shared" si="1"/>
        <v>2023</v>
      </c>
    </row>
    <row r="6" spans="1:90" s="140" customFormat="1">
      <c r="A6" s="136" t="s">
        <v>420</v>
      </c>
      <c r="B6" s="137"/>
      <c r="C6" s="137"/>
      <c r="D6" s="137"/>
      <c r="E6" s="137"/>
      <c r="F6" s="138"/>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row>
    <row r="7" spans="1:90" s="174" customFormat="1" ht="18" customHeight="1">
      <c r="A7" s="64" t="s">
        <v>362</v>
      </c>
      <c r="B7" s="64"/>
      <c r="C7" s="64"/>
      <c r="D7" s="65"/>
      <c r="E7" s="65"/>
      <c r="F7" s="141" t="s">
        <v>4</v>
      </c>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row>
    <row r="8" spans="1:90" s="174" customFormat="1" ht="18" customHeight="1">
      <c r="A8" s="101" t="s">
        <v>363</v>
      </c>
      <c r="B8" s="101"/>
      <c r="C8" s="101"/>
      <c r="D8" s="99"/>
      <c r="E8" s="99"/>
      <c r="F8" s="143" t="s">
        <v>18</v>
      </c>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row>
    <row r="9" spans="1:90" s="174" customFormat="1" ht="18" customHeight="1">
      <c r="A9" s="68" t="s">
        <v>364</v>
      </c>
      <c r="B9" s="68"/>
      <c r="C9" s="68"/>
      <c r="D9" s="69"/>
      <c r="E9" s="69"/>
      <c r="F9" s="144" t="s">
        <v>6</v>
      </c>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row>
    <row r="10" spans="1:90" s="174" customFormat="1" ht="18" customHeight="1">
      <c r="A10" s="72" t="s">
        <v>8</v>
      </c>
      <c r="B10" s="73"/>
      <c r="C10" s="73"/>
      <c r="D10" s="73"/>
      <c r="E10" s="73"/>
      <c r="F10" s="146"/>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150"/>
      <c r="BK10" s="150"/>
      <c r="BL10" s="150"/>
      <c r="BM10" s="150"/>
      <c r="BN10" s="150"/>
      <c r="BO10" s="150"/>
      <c r="BP10" s="150"/>
      <c r="BQ10" s="150"/>
      <c r="BR10" s="150"/>
      <c r="BS10" s="150"/>
      <c r="BT10" s="150"/>
      <c r="BU10" s="150"/>
      <c r="BV10" s="150"/>
      <c r="BW10" s="150"/>
      <c r="BX10" s="150"/>
      <c r="BY10" s="150"/>
      <c r="BZ10" s="150"/>
      <c r="CA10" s="150"/>
      <c r="CB10" s="150"/>
      <c r="CC10" s="150"/>
      <c r="CD10" s="150"/>
      <c r="CE10" s="150"/>
      <c r="CF10" s="150"/>
      <c r="CG10" s="150"/>
      <c r="CH10" s="150"/>
      <c r="CI10" s="150"/>
      <c r="CJ10" s="150"/>
      <c r="CK10" s="150"/>
      <c r="CL10" s="150"/>
    </row>
    <row r="11" spans="1:90" s="174" customFormat="1" ht="27.75" customHeight="1">
      <c r="A11" s="105"/>
      <c r="B11" s="752" t="s">
        <v>365</v>
      </c>
      <c r="C11" s="752"/>
      <c r="D11" s="752"/>
      <c r="E11" s="752"/>
      <c r="F11" s="143" t="s">
        <v>14</v>
      </c>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row>
    <row r="12" spans="1:90" s="174" customFormat="1" ht="18" customHeight="1">
      <c r="A12" s="107"/>
      <c r="B12" s="79" t="s">
        <v>366</v>
      </c>
      <c r="C12" s="68"/>
      <c r="D12" s="68"/>
      <c r="E12" s="68"/>
      <c r="F12" s="144" t="s">
        <v>16</v>
      </c>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row>
    <row r="13" spans="1:90" s="174" customFormat="1" ht="18" customHeight="1">
      <c r="A13" s="107"/>
      <c r="B13" s="79" t="s">
        <v>574</v>
      </c>
      <c r="C13" s="68"/>
      <c r="D13" s="68"/>
      <c r="E13" s="68"/>
      <c r="F13" s="144" t="s">
        <v>20</v>
      </c>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row>
    <row r="14" spans="1:90" s="174" customFormat="1" ht="18" customHeight="1">
      <c r="A14" s="147"/>
      <c r="B14" s="96" t="s">
        <v>367</v>
      </c>
      <c r="C14" s="148"/>
      <c r="D14" s="148"/>
      <c r="E14" s="83"/>
      <c r="F14" s="149"/>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c r="BI14" s="150"/>
      <c r="BJ14" s="150"/>
      <c r="BK14" s="150"/>
      <c r="BL14" s="150"/>
      <c r="BM14" s="150"/>
      <c r="BN14" s="150"/>
      <c r="BO14" s="150"/>
      <c r="BP14" s="150"/>
      <c r="BQ14" s="150"/>
      <c r="BR14" s="150"/>
      <c r="BS14" s="150"/>
      <c r="BT14" s="150"/>
      <c r="BU14" s="150"/>
      <c r="BV14" s="150"/>
      <c r="BW14" s="150"/>
      <c r="BX14" s="150"/>
      <c r="BY14" s="150"/>
      <c r="BZ14" s="150"/>
      <c r="CA14" s="150"/>
      <c r="CB14" s="150"/>
      <c r="CC14" s="150"/>
      <c r="CD14" s="150"/>
      <c r="CE14" s="150"/>
      <c r="CF14" s="150"/>
      <c r="CG14" s="150"/>
      <c r="CH14" s="150"/>
      <c r="CI14" s="150"/>
      <c r="CJ14" s="150"/>
      <c r="CK14" s="150"/>
      <c r="CL14" s="150"/>
    </row>
    <row r="15" spans="1:90" s="174" customFormat="1" ht="30.75" customHeight="1">
      <c r="A15" s="151"/>
      <c r="B15" s="152"/>
      <c r="C15" s="752" t="s">
        <v>368</v>
      </c>
      <c r="D15" s="752"/>
      <c r="E15" s="752"/>
      <c r="F15" s="153">
        <v>14</v>
      </c>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row>
    <row r="16" spans="1:90" s="174" customFormat="1" ht="33.6" customHeight="1">
      <c r="A16" s="106"/>
      <c r="B16" s="78"/>
      <c r="C16" s="749" t="s">
        <v>524</v>
      </c>
      <c r="D16" s="749"/>
      <c r="E16" s="749"/>
      <c r="F16" s="154">
        <v>15</v>
      </c>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row>
    <row r="17" spans="1:90" s="174" customFormat="1" ht="18" customHeight="1">
      <c r="A17" s="107"/>
      <c r="B17" s="78"/>
      <c r="C17" s="155" t="s">
        <v>369</v>
      </c>
      <c r="D17" s="68"/>
      <c r="E17" s="68"/>
      <c r="F17" s="154" t="s">
        <v>232</v>
      </c>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row>
    <row r="18" spans="1:90" s="678" customFormat="1" ht="30.6" customHeight="1">
      <c r="A18" s="107"/>
      <c r="B18" s="78"/>
      <c r="C18" s="753" t="s">
        <v>370</v>
      </c>
      <c r="D18" s="753"/>
      <c r="E18" s="753"/>
      <c r="F18" s="144" t="s">
        <v>33</v>
      </c>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row>
    <row r="19" spans="1:90" s="678" customFormat="1" ht="18" customHeight="1">
      <c r="A19" s="105"/>
      <c r="B19" s="76"/>
      <c r="C19" s="156" t="s">
        <v>371</v>
      </c>
      <c r="D19" s="700"/>
      <c r="E19" s="700"/>
      <c r="F19" s="143" t="s">
        <v>285</v>
      </c>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2"/>
      <c r="BP19" s="142"/>
      <c r="BQ19" s="142"/>
      <c r="BR19" s="142"/>
      <c r="BS19" s="142"/>
      <c r="BT19" s="142"/>
      <c r="BU19" s="142"/>
      <c r="BV19" s="142"/>
      <c r="BW19" s="142"/>
      <c r="BX19" s="142"/>
      <c r="BY19" s="142"/>
      <c r="BZ19" s="142"/>
      <c r="CA19" s="142"/>
      <c r="CB19" s="142"/>
      <c r="CC19" s="142"/>
      <c r="CD19" s="142"/>
      <c r="CE19" s="142"/>
      <c r="CF19" s="142"/>
      <c r="CG19" s="142"/>
      <c r="CH19" s="142"/>
      <c r="CI19" s="142"/>
      <c r="CJ19" s="142"/>
      <c r="CK19" s="142"/>
      <c r="CL19" s="142"/>
    </row>
    <row r="20" spans="1:90" s="174" customFormat="1" ht="27.75" customHeight="1">
      <c r="A20" s="157"/>
      <c r="B20" s="76"/>
      <c r="C20" s="754" t="s">
        <v>452</v>
      </c>
      <c r="D20" s="754"/>
      <c r="E20" s="754"/>
      <c r="F20" s="153">
        <v>19</v>
      </c>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2"/>
      <c r="BG20" s="142"/>
      <c r="BH20" s="142"/>
      <c r="BI20" s="142"/>
      <c r="BJ20" s="142"/>
      <c r="BK20" s="142"/>
      <c r="BL20" s="142"/>
      <c r="BM20" s="142"/>
      <c r="BN20" s="142"/>
      <c r="BO20" s="142"/>
      <c r="BP20" s="142"/>
      <c r="BQ20" s="142"/>
      <c r="BR20" s="142"/>
      <c r="BS20" s="142"/>
      <c r="BT20" s="142"/>
      <c r="BU20" s="142"/>
      <c r="BV20" s="142"/>
      <c r="BW20" s="142"/>
      <c r="BX20" s="142"/>
      <c r="BY20" s="142"/>
      <c r="BZ20" s="142"/>
      <c r="CA20" s="142"/>
      <c r="CB20" s="142"/>
      <c r="CC20" s="142"/>
      <c r="CD20" s="142"/>
      <c r="CE20" s="142"/>
      <c r="CF20" s="142"/>
      <c r="CG20" s="142"/>
      <c r="CH20" s="142"/>
      <c r="CI20" s="142"/>
      <c r="CJ20" s="142"/>
      <c r="CK20" s="142"/>
      <c r="CL20" s="142"/>
    </row>
    <row r="21" spans="1:90" s="174" customFormat="1" ht="18" customHeight="1">
      <c r="A21" s="107"/>
      <c r="B21" s="68" t="s">
        <v>372</v>
      </c>
      <c r="C21" s="68"/>
      <c r="D21" s="68"/>
      <c r="E21" s="68"/>
      <c r="F21" s="154">
        <v>25</v>
      </c>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row>
    <row r="22" spans="1:90" s="174" customFormat="1" ht="18" customHeight="1">
      <c r="A22" s="107"/>
      <c r="B22" s="68" t="s">
        <v>373</v>
      </c>
      <c r="C22" s="69"/>
      <c r="D22" s="69"/>
      <c r="E22" s="69"/>
      <c r="F22" s="154" t="s">
        <v>235</v>
      </c>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row>
    <row r="23" spans="1:90" s="174" customFormat="1" ht="18" customHeight="1">
      <c r="A23" s="158" t="s">
        <v>374</v>
      </c>
      <c r="B23" s="82"/>
      <c r="C23" s="82"/>
      <c r="D23" s="82"/>
      <c r="E23" s="82"/>
      <c r="F23" s="14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9"/>
      <c r="BT23" s="159"/>
      <c r="BU23" s="159"/>
      <c r="BV23" s="159"/>
      <c r="BW23" s="159"/>
      <c r="BX23" s="159"/>
      <c r="BY23" s="159"/>
      <c r="BZ23" s="159"/>
      <c r="CA23" s="159"/>
      <c r="CB23" s="159"/>
      <c r="CC23" s="159"/>
      <c r="CD23" s="159"/>
      <c r="CE23" s="159"/>
      <c r="CF23" s="159"/>
      <c r="CG23" s="159"/>
      <c r="CH23" s="159"/>
      <c r="CI23" s="159"/>
      <c r="CJ23" s="159"/>
      <c r="CK23" s="159"/>
      <c r="CL23" s="159"/>
    </row>
    <row r="24" spans="1:90" s="174" customFormat="1" ht="18" customHeight="1">
      <c r="A24" s="157"/>
      <c r="B24" s="64" t="s">
        <v>375</v>
      </c>
      <c r="C24" s="157"/>
      <c r="D24" s="64"/>
      <c r="E24" s="64"/>
      <c r="F24" s="160" t="s">
        <v>376</v>
      </c>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c r="BI24" s="142"/>
      <c r="BJ24" s="142"/>
      <c r="BK24" s="142"/>
      <c r="BL24" s="142"/>
      <c r="BM24" s="142"/>
      <c r="BN24" s="142"/>
      <c r="BO24" s="142"/>
      <c r="BP24" s="142"/>
      <c r="BQ24" s="142"/>
      <c r="BR24" s="142"/>
      <c r="BS24" s="142"/>
      <c r="BT24" s="142"/>
      <c r="BU24" s="142"/>
      <c r="BV24" s="142"/>
      <c r="BW24" s="142"/>
      <c r="BX24" s="142"/>
      <c r="BY24" s="142"/>
      <c r="BZ24" s="142"/>
      <c r="CA24" s="142"/>
      <c r="CB24" s="142"/>
      <c r="CC24" s="142"/>
      <c r="CD24" s="142"/>
      <c r="CE24" s="142"/>
      <c r="CF24" s="142"/>
      <c r="CG24" s="142"/>
      <c r="CH24" s="142"/>
      <c r="CI24" s="142"/>
      <c r="CJ24" s="142"/>
      <c r="CK24" s="142"/>
      <c r="CL24" s="142"/>
    </row>
    <row r="25" spans="1:90" s="174" customFormat="1" ht="18" customHeight="1">
      <c r="A25" s="106"/>
      <c r="B25" s="92" t="s">
        <v>377</v>
      </c>
      <c r="C25" s="106"/>
      <c r="D25" s="93"/>
      <c r="E25" s="93"/>
      <c r="F25" s="161" t="s">
        <v>195</v>
      </c>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row>
    <row r="26" spans="1:90" s="174" customFormat="1" ht="43.15" customHeight="1">
      <c r="A26" s="117"/>
      <c r="B26" s="755" t="s">
        <v>378</v>
      </c>
      <c r="C26" s="755"/>
      <c r="D26" s="755"/>
      <c r="E26" s="755"/>
      <c r="F26" s="146"/>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162"/>
      <c r="BP26" s="162"/>
      <c r="BQ26" s="162"/>
      <c r="BR26" s="162"/>
      <c r="BS26" s="162"/>
      <c r="BT26" s="162"/>
      <c r="BU26" s="162"/>
      <c r="BV26" s="162"/>
      <c r="BW26" s="162"/>
      <c r="BX26" s="162"/>
      <c r="BY26" s="162"/>
      <c r="BZ26" s="162"/>
      <c r="CA26" s="162"/>
      <c r="CB26" s="162"/>
      <c r="CC26" s="162"/>
      <c r="CD26" s="162"/>
      <c r="CE26" s="162"/>
      <c r="CF26" s="162"/>
      <c r="CG26" s="162"/>
      <c r="CH26" s="162"/>
      <c r="CI26" s="162"/>
      <c r="CJ26" s="162"/>
      <c r="CK26" s="162"/>
      <c r="CL26" s="162"/>
    </row>
    <row r="27" spans="1:90" s="174" customFormat="1" ht="18" customHeight="1">
      <c r="A27" s="157"/>
      <c r="B27" s="101" t="s">
        <v>379</v>
      </c>
      <c r="C27" s="157"/>
      <c r="D27" s="64"/>
      <c r="E27" s="64"/>
      <c r="F27" s="160">
        <v>54</v>
      </c>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163"/>
      <c r="AU27" s="163"/>
      <c r="AV27" s="163"/>
      <c r="AW27" s="163"/>
      <c r="AX27" s="163"/>
      <c r="AY27" s="163"/>
      <c r="AZ27" s="163"/>
      <c r="BA27" s="163"/>
      <c r="BB27" s="163"/>
      <c r="BC27" s="163"/>
      <c r="BD27" s="163"/>
      <c r="BE27" s="163"/>
      <c r="BF27" s="163"/>
      <c r="BG27" s="163"/>
      <c r="BH27" s="163"/>
      <c r="BI27" s="163"/>
      <c r="BJ27" s="163"/>
      <c r="BK27" s="163"/>
      <c r="BL27" s="163"/>
      <c r="BM27" s="163"/>
      <c r="BN27" s="163"/>
      <c r="BO27" s="163"/>
      <c r="BP27" s="163"/>
      <c r="BQ27" s="163"/>
      <c r="BR27" s="163"/>
      <c r="BS27" s="163"/>
      <c r="BT27" s="163"/>
      <c r="BU27" s="163"/>
      <c r="BV27" s="163"/>
      <c r="BW27" s="163"/>
      <c r="BX27" s="163"/>
      <c r="BY27" s="163"/>
      <c r="BZ27" s="163"/>
      <c r="CA27" s="163"/>
      <c r="CB27" s="163"/>
      <c r="CC27" s="163"/>
      <c r="CD27" s="163"/>
      <c r="CE27" s="163"/>
      <c r="CF27" s="163"/>
      <c r="CG27" s="163"/>
      <c r="CH27" s="163"/>
      <c r="CI27" s="163"/>
      <c r="CJ27" s="163"/>
      <c r="CK27" s="163"/>
      <c r="CL27" s="163"/>
    </row>
    <row r="28" spans="1:90" s="174" customFormat="1" ht="18" customHeight="1">
      <c r="A28" s="78"/>
      <c r="B28" s="68" t="s">
        <v>380</v>
      </c>
      <c r="C28" s="78"/>
      <c r="D28" s="68"/>
      <c r="E28" s="68"/>
      <c r="F28" s="154" t="s">
        <v>381</v>
      </c>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row>
    <row r="29" spans="1:90" s="174" customFormat="1" ht="18" customHeight="1">
      <c r="A29" s="78"/>
      <c r="B29" s="68" t="s">
        <v>382</v>
      </c>
      <c r="C29" s="78"/>
      <c r="D29" s="68"/>
      <c r="E29" s="68"/>
      <c r="F29" s="154" t="s">
        <v>383</v>
      </c>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c r="CL29" s="71"/>
    </row>
    <row r="30" spans="1:90" s="174" customFormat="1" ht="18" customHeight="1">
      <c r="A30" s="760"/>
      <c r="B30" s="761" t="s">
        <v>384</v>
      </c>
      <c r="C30" s="760"/>
      <c r="D30" s="762"/>
      <c r="E30" s="761"/>
      <c r="F30" s="763"/>
      <c r="G30" s="769"/>
      <c r="H30" s="769"/>
      <c r="I30" s="769"/>
      <c r="J30" s="769"/>
      <c r="K30" s="769"/>
      <c r="L30" s="769"/>
      <c r="M30" s="769"/>
      <c r="N30" s="769"/>
      <c r="O30" s="769"/>
      <c r="P30" s="769"/>
      <c r="Q30" s="769"/>
      <c r="R30" s="769"/>
      <c r="S30" s="769"/>
      <c r="T30" s="769"/>
      <c r="U30" s="769"/>
      <c r="V30" s="769"/>
      <c r="W30" s="769"/>
      <c r="X30" s="769"/>
      <c r="Y30" s="769"/>
      <c r="Z30" s="769"/>
      <c r="AA30" s="769"/>
      <c r="AB30" s="769"/>
      <c r="AC30" s="769"/>
      <c r="AD30" s="769"/>
      <c r="AE30" s="769"/>
      <c r="AF30" s="769"/>
      <c r="AG30" s="769"/>
      <c r="AH30" s="769"/>
      <c r="AI30" s="769"/>
      <c r="AJ30" s="769"/>
      <c r="AK30" s="769"/>
      <c r="AL30" s="769"/>
      <c r="AM30" s="769"/>
      <c r="AN30" s="769"/>
      <c r="AO30" s="769"/>
      <c r="AP30" s="769"/>
      <c r="AQ30" s="769"/>
      <c r="AR30" s="769"/>
      <c r="AS30" s="769"/>
      <c r="AT30" s="769"/>
      <c r="AU30" s="769"/>
      <c r="AV30" s="769"/>
      <c r="AW30" s="769"/>
      <c r="AX30" s="769"/>
      <c r="AY30" s="769"/>
      <c r="AZ30" s="769"/>
      <c r="BA30" s="769"/>
      <c r="BB30" s="769"/>
      <c r="BC30" s="769"/>
      <c r="BD30" s="769"/>
      <c r="BE30" s="769"/>
      <c r="BF30" s="769"/>
      <c r="BG30" s="769"/>
      <c r="BH30" s="769"/>
      <c r="BI30" s="769"/>
      <c r="BJ30" s="769"/>
      <c r="BK30" s="769"/>
      <c r="BL30" s="769"/>
      <c r="BM30" s="769"/>
      <c r="BN30" s="769"/>
      <c r="BO30" s="769"/>
      <c r="BP30" s="769"/>
      <c r="BQ30" s="769"/>
      <c r="BR30" s="769"/>
      <c r="BS30" s="769"/>
      <c r="BT30" s="769"/>
      <c r="BU30" s="769"/>
      <c r="BV30" s="769"/>
      <c r="BW30" s="769"/>
      <c r="BX30" s="769"/>
      <c r="BY30" s="769"/>
      <c r="BZ30" s="769"/>
      <c r="CA30" s="769"/>
      <c r="CB30" s="769"/>
      <c r="CC30" s="769"/>
      <c r="CD30" s="769"/>
      <c r="CE30" s="769"/>
      <c r="CF30" s="769"/>
      <c r="CG30" s="769"/>
      <c r="CH30" s="769"/>
      <c r="CI30" s="769"/>
      <c r="CJ30" s="769"/>
      <c r="CK30" s="769"/>
      <c r="CL30" s="769"/>
    </row>
    <row r="31" spans="1:90" s="174" customFormat="1" ht="29.25" customHeight="1">
      <c r="A31" s="76"/>
      <c r="B31" s="101"/>
      <c r="C31" s="76"/>
      <c r="D31" s="764" t="s">
        <v>575</v>
      </c>
      <c r="E31" s="764"/>
      <c r="F31" s="153" t="s">
        <v>49</v>
      </c>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row>
    <row r="32" spans="1:90" s="174" customFormat="1" ht="29.25" customHeight="1">
      <c r="A32" s="78"/>
      <c r="B32" s="68"/>
      <c r="C32" s="78"/>
      <c r="D32" s="766" t="s">
        <v>576</v>
      </c>
      <c r="E32" s="766"/>
      <c r="F32" s="154" t="s">
        <v>52</v>
      </c>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row>
    <row r="33" spans="1:90" s="174" customFormat="1" ht="18" customHeight="1">
      <c r="A33" s="78"/>
      <c r="B33" s="79"/>
      <c r="C33" s="78"/>
      <c r="D33" s="79" t="s">
        <v>385</v>
      </c>
      <c r="E33" s="68"/>
      <c r="F33" s="154">
        <v>57</v>
      </c>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row>
    <row r="34" spans="1:90" s="174" customFormat="1" ht="18" customHeight="1">
      <c r="A34" s="106"/>
      <c r="B34" s="106"/>
      <c r="C34" s="104"/>
      <c r="D34" s="104" t="s">
        <v>386</v>
      </c>
      <c r="E34" s="104"/>
      <c r="F34" s="161">
        <v>58</v>
      </c>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c r="BS34" s="164"/>
      <c r="BT34" s="164"/>
      <c r="BU34" s="164"/>
      <c r="BV34" s="164"/>
      <c r="BW34" s="164"/>
      <c r="BX34" s="164"/>
      <c r="BY34" s="164"/>
      <c r="BZ34" s="164"/>
      <c r="CA34" s="164"/>
      <c r="CB34" s="164"/>
      <c r="CC34" s="164"/>
      <c r="CD34" s="164"/>
      <c r="CE34" s="164"/>
      <c r="CF34" s="164"/>
      <c r="CG34" s="164"/>
      <c r="CH34" s="164"/>
      <c r="CI34" s="164"/>
      <c r="CJ34" s="164"/>
      <c r="CK34" s="164"/>
      <c r="CL34" s="164"/>
    </row>
    <row r="35" spans="1:90" s="174" customFormat="1" ht="18" customHeight="1">
      <c r="A35" s="73" t="s">
        <v>40</v>
      </c>
      <c r="B35" s="73"/>
      <c r="C35" s="73"/>
      <c r="D35" s="73"/>
      <c r="E35" s="73"/>
      <c r="F35" s="146"/>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150"/>
      <c r="CC35" s="150"/>
      <c r="CD35" s="150"/>
      <c r="CE35" s="150"/>
      <c r="CF35" s="150"/>
      <c r="CG35" s="150"/>
      <c r="CH35" s="150"/>
      <c r="CI35" s="150"/>
      <c r="CJ35" s="150"/>
      <c r="CK35" s="150"/>
      <c r="CL35" s="150"/>
    </row>
    <row r="36" spans="1:90" s="174" customFormat="1" ht="18" customHeight="1">
      <c r="A36" s="82"/>
      <c r="B36" s="82"/>
      <c r="C36" s="82"/>
      <c r="D36" s="82" t="s">
        <v>387</v>
      </c>
      <c r="E36" s="82"/>
      <c r="F36" s="768"/>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row>
    <row r="37" spans="1:90" s="174" customFormat="1" ht="46.5" customHeight="1">
      <c r="A37" s="101"/>
      <c r="B37" s="101"/>
      <c r="C37" s="101"/>
      <c r="D37" s="101"/>
      <c r="E37" s="770" t="s">
        <v>577</v>
      </c>
      <c r="F37" s="143" t="s">
        <v>194</v>
      </c>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row>
    <row r="38" spans="1:90" s="174" customFormat="1" ht="46.5" customHeight="1">
      <c r="A38" s="101"/>
      <c r="B38" s="101"/>
      <c r="C38" s="101"/>
      <c r="D38" s="101"/>
      <c r="E38" s="770" t="s">
        <v>578</v>
      </c>
      <c r="F38" s="143" t="s">
        <v>323</v>
      </c>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0"/>
      <c r="CC38" s="90"/>
      <c r="CD38" s="90"/>
      <c r="CE38" s="90"/>
      <c r="CF38" s="90"/>
      <c r="CG38" s="90"/>
      <c r="CH38" s="90"/>
      <c r="CI38" s="90"/>
      <c r="CJ38" s="90"/>
      <c r="CK38" s="90"/>
      <c r="CL38" s="90"/>
    </row>
    <row r="39" spans="1:90" s="174" customFormat="1" ht="46.5" customHeight="1">
      <c r="A39" s="101"/>
      <c r="B39" s="101"/>
      <c r="C39" s="101"/>
      <c r="D39" s="101"/>
      <c r="E39" s="770" t="s">
        <v>579</v>
      </c>
      <c r="F39" s="143" t="s">
        <v>325</v>
      </c>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0"/>
      <c r="CD39" s="90"/>
      <c r="CE39" s="90"/>
      <c r="CF39" s="90"/>
      <c r="CG39" s="90"/>
      <c r="CH39" s="90"/>
      <c r="CI39" s="90"/>
      <c r="CJ39" s="90"/>
      <c r="CK39" s="90"/>
      <c r="CL39" s="90"/>
    </row>
    <row r="40" spans="1:90" s="174" customFormat="1" ht="46.5" customHeight="1">
      <c r="A40" s="68"/>
      <c r="B40" s="68"/>
      <c r="C40" s="68"/>
      <c r="D40" s="68"/>
      <c r="E40" s="771" t="s">
        <v>580</v>
      </c>
      <c r="F40" s="144" t="s">
        <v>196</v>
      </c>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row>
    <row r="41" spans="1:90" s="174" customFormat="1" ht="18" customHeight="1">
      <c r="A41" s="101" t="s">
        <v>268</v>
      </c>
      <c r="B41" s="101"/>
      <c r="C41" s="101"/>
      <c r="D41" s="101" t="s">
        <v>390</v>
      </c>
      <c r="E41" s="101"/>
      <c r="F41" s="153"/>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row>
    <row r="42" spans="1:90" s="174" customFormat="1" ht="18" customHeight="1">
      <c r="A42" s="101"/>
      <c r="B42" s="101"/>
      <c r="C42" s="101"/>
      <c r="D42" s="101"/>
      <c r="E42" s="101" t="s">
        <v>391</v>
      </c>
      <c r="F42" s="153" t="s">
        <v>188</v>
      </c>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row>
    <row r="43" spans="1:90" s="174" customFormat="1" ht="18" customHeight="1">
      <c r="A43" s="104" t="s">
        <v>392</v>
      </c>
      <c r="B43" s="104"/>
      <c r="C43" s="104"/>
      <c r="D43" s="104"/>
      <c r="E43" s="104" t="s">
        <v>393</v>
      </c>
      <c r="F43" s="161">
        <v>61</v>
      </c>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row>
    <row r="44" spans="1:90" s="174" customFormat="1" ht="18" customHeight="1">
      <c r="A44" s="104"/>
      <c r="B44" s="104"/>
      <c r="C44" s="104"/>
      <c r="D44" s="104" t="s">
        <v>386</v>
      </c>
      <c r="E44" s="104"/>
      <c r="F44" s="161">
        <v>63</v>
      </c>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4"/>
      <c r="BG44" s="164"/>
      <c r="BH44" s="164"/>
      <c r="BI44" s="164"/>
      <c r="BJ44" s="164"/>
      <c r="BK44" s="164"/>
      <c r="BL44" s="164"/>
      <c r="BM44" s="164"/>
      <c r="BN44" s="164"/>
      <c r="BO44" s="164"/>
      <c r="BP44" s="164"/>
      <c r="BQ44" s="164"/>
      <c r="BR44" s="164"/>
      <c r="BS44" s="164"/>
      <c r="BT44" s="164"/>
      <c r="BU44" s="164"/>
      <c r="BV44" s="164"/>
      <c r="BW44" s="164"/>
      <c r="BX44" s="164"/>
      <c r="BY44" s="164"/>
      <c r="BZ44" s="164"/>
      <c r="CA44" s="164"/>
      <c r="CB44" s="164"/>
      <c r="CC44" s="164"/>
      <c r="CD44" s="164"/>
      <c r="CE44" s="164"/>
      <c r="CF44" s="164"/>
      <c r="CG44" s="164"/>
      <c r="CH44" s="164"/>
      <c r="CI44" s="164"/>
      <c r="CJ44" s="164"/>
      <c r="CK44" s="164"/>
      <c r="CL44" s="164"/>
    </row>
    <row r="45" spans="1:90" s="174" customFormat="1" ht="29.45" customHeight="1">
      <c r="A45" s="748" t="s">
        <v>394</v>
      </c>
      <c r="B45" s="749"/>
      <c r="C45" s="749"/>
      <c r="D45" s="749"/>
      <c r="E45" s="749"/>
      <c r="F45" s="161">
        <v>65</v>
      </c>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71"/>
      <c r="CE45" s="71"/>
      <c r="CF45" s="71"/>
      <c r="CG45" s="71"/>
      <c r="CH45" s="71"/>
      <c r="CI45" s="71"/>
      <c r="CJ45" s="71"/>
      <c r="CK45" s="71"/>
      <c r="CL45" s="71"/>
    </row>
    <row r="46" spans="1:90" s="174" customFormat="1" ht="29.45" customHeight="1">
      <c r="A46" s="750" t="s">
        <v>395</v>
      </c>
      <c r="B46" s="751"/>
      <c r="C46" s="751"/>
      <c r="D46" s="751"/>
      <c r="E46" s="751"/>
      <c r="F46" s="153" t="s">
        <v>357</v>
      </c>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c r="CL46" s="90"/>
    </row>
    <row r="47" spans="1:90" s="174" customFormat="1" ht="18" customHeight="1">
      <c r="A47" s="165" t="s">
        <v>396</v>
      </c>
      <c r="B47" s="166"/>
      <c r="C47" s="167"/>
      <c r="D47" s="168"/>
      <c r="E47" s="168"/>
      <c r="F47" s="153" t="s">
        <v>358</v>
      </c>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c r="CL47" s="90"/>
    </row>
    <row r="48" spans="1:90" s="678" customFormat="1" ht="18" customHeight="1">
      <c r="A48" s="101"/>
      <c r="B48" s="100" t="s">
        <v>397</v>
      </c>
      <c r="C48" s="99"/>
      <c r="D48" s="99"/>
      <c r="E48" s="99"/>
      <c r="F48" s="153">
        <v>86</v>
      </c>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row>
    <row r="49" spans="1:90" s="678" customFormat="1" ht="18" customHeight="1">
      <c r="A49" s="68" t="s">
        <v>102</v>
      </c>
      <c r="B49" s="79"/>
      <c r="C49" s="69"/>
      <c r="D49" s="69"/>
      <c r="E49" s="69"/>
      <c r="F49" s="154" t="s">
        <v>398</v>
      </c>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row>
    <row r="50" spans="1:90" s="174" customFormat="1" ht="18" customHeight="1">
      <c r="A50" s="110" t="s">
        <v>399</v>
      </c>
      <c r="B50" s="110"/>
      <c r="C50" s="111"/>
      <c r="D50" s="111"/>
      <c r="E50" s="111"/>
      <c r="F50" s="169" t="s">
        <v>58</v>
      </c>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BZ50" s="71"/>
      <c r="CA50" s="71"/>
      <c r="CB50" s="71"/>
      <c r="CC50" s="71"/>
      <c r="CD50" s="71"/>
      <c r="CE50" s="71"/>
      <c r="CF50" s="71"/>
      <c r="CG50" s="71"/>
      <c r="CH50" s="71"/>
      <c r="CI50" s="71"/>
      <c r="CJ50" s="71"/>
      <c r="CK50" s="71"/>
      <c r="CL50" s="71"/>
    </row>
    <row r="51" spans="1:90" s="174" customFormat="1" ht="10.15" customHeight="1">
      <c r="A51" s="97"/>
      <c r="B51" s="97"/>
      <c r="C51" s="97"/>
      <c r="D51" s="97"/>
      <c r="E51" s="97"/>
      <c r="F51" s="170"/>
      <c r="G51" s="171"/>
      <c r="H51" s="115"/>
      <c r="I51" s="115"/>
      <c r="J51" s="115"/>
      <c r="K51" s="115"/>
    </row>
    <row r="52" spans="1:90" s="174" customFormat="1" ht="14.1" customHeight="1">
      <c r="A52" s="147"/>
      <c r="B52" s="72"/>
      <c r="C52" s="118"/>
      <c r="D52" s="82"/>
      <c r="E52" s="82"/>
      <c r="F52" s="172"/>
      <c r="G52" s="171"/>
      <c r="H52" s="115"/>
      <c r="I52" s="115"/>
      <c r="J52" s="115"/>
      <c r="K52" s="173"/>
    </row>
    <row r="53" spans="1:90" ht="14.1" customHeight="1">
      <c r="A53" s="147"/>
      <c r="B53" s="147"/>
      <c r="C53" s="118"/>
      <c r="D53" s="118"/>
      <c r="E53" s="118"/>
      <c r="F53" s="175"/>
      <c r="G53" s="120"/>
      <c r="H53" s="121"/>
      <c r="I53" s="121"/>
      <c r="J53" s="121"/>
    </row>
    <row r="54" spans="1:90">
      <c r="F54" s="59"/>
    </row>
  </sheetData>
  <mergeCells count="25">
    <mergeCell ref="CC3:CG4"/>
    <mergeCell ref="CH3:CL4"/>
    <mergeCell ref="BD3:BH4"/>
    <mergeCell ref="BI3:BM4"/>
    <mergeCell ref="BN3:BR4"/>
    <mergeCell ref="BS3:BW4"/>
    <mergeCell ref="BX3:CB4"/>
    <mergeCell ref="AE3:AI4"/>
    <mergeCell ref="AJ3:AN4"/>
    <mergeCell ref="AO3:AS4"/>
    <mergeCell ref="AT3:AX4"/>
    <mergeCell ref="AY3:BC4"/>
    <mergeCell ref="A45:E45"/>
    <mergeCell ref="A46:E46"/>
    <mergeCell ref="P3:T4"/>
    <mergeCell ref="U3:Y4"/>
    <mergeCell ref="Z3:AD4"/>
    <mergeCell ref="B11:E11"/>
    <mergeCell ref="C15:E15"/>
    <mergeCell ref="C16:E16"/>
    <mergeCell ref="C18:E18"/>
    <mergeCell ref="C20:E20"/>
    <mergeCell ref="B26:E26"/>
    <mergeCell ref="D31:E31"/>
    <mergeCell ref="D32:E32"/>
  </mergeCells>
  <pageMargins left="0.70866141732283505" right="0.70866141732283505" top="0.74803149606299202" bottom="0.74803149606299202" header="0.31496062992126" footer="0.31496062992126"/>
  <pageSetup scale="71" orientation="portrait" r:id="rId1"/>
  <colBreaks count="16" manualBreakCount="16">
    <brk id="10" max="43" man="1"/>
    <brk id="15" max="43" man="1"/>
    <brk id="20" max="43" man="1"/>
    <brk id="25" max="1048575" man="1"/>
    <brk id="30" max="43" man="1"/>
    <brk id="35" max="43" man="1"/>
    <brk id="40" max="43" man="1"/>
    <brk id="45" max="43" man="1"/>
    <brk id="50" max="43" man="1"/>
    <brk id="55" max="43" man="1"/>
    <brk id="60" max="43" man="1"/>
    <brk id="65" max="43" man="1"/>
    <brk id="70" max="43" man="1"/>
    <brk id="75" max="43" man="1"/>
    <brk id="80" max="43" man="1"/>
    <brk id="85" max="43" man="1"/>
  </colBreaks>
  <ignoredErrors>
    <ignoredError sqref="G5:H5 J5:K5 L5:CL5 P3:CL4" unlockedFormula="1"/>
    <ignoredError sqref="I5" formula="1"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4">
    <tabColor rgb="FFFF0000"/>
  </sheetPr>
  <dimension ref="A1:CK39"/>
  <sheetViews>
    <sheetView workbookViewId="0">
      <pane xSplit="5" ySplit="5" topLeftCell="F6" activePane="bottomRight" state="frozen"/>
      <selection activeCell="D3" sqref="D3"/>
      <selection pane="topRight" activeCell="D3" sqref="D3"/>
      <selection pane="bottomLeft" activeCell="D3" sqref="D3"/>
      <selection pane="bottomRight"/>
    </sheetView>
  </sheetViews>
  <sheetFormatPr baseColWidth="10" defaultColWidth="6.42578125" defaultRowHeight="15"/>
  <cols>
    <col min="1" max="1" width="3.42578125" style="124" customWidth="1"/>
    <col min="2" max="2" width="5" style="124" customWidth="1"/>
    <col min="3" max="3" width="7.42578125" style="124" customWidth="1"/>
    <col min="4" max="4" width="56" style="124" customWidth="1"/>
    <col min="5" max="5" width="5.28515625" style="41" customWidth="1"/>
    <col min="6" max="6" width="11" style="135" customWidth="1"/>
    <col min="7" max="89" width="11" style="123" customWidth="1"/>
    <col min="90" max="16384" width="6.42578125" style="123"/>
  </cols>
  <sheetData>
    <row r="1" spans="1:89">
      <c r="A1" s="124" t="s">
        <v>430</v>
      </c>
      <c r="F1" s="42"/>
      <c r="G1" s="42"/>
      <c r="H1" s="42"/>
      <c r="I1" s="42" t="s">
        <v>443</v>
      </c>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row>
    <row r="2" spans="1:89">
      <c r="F2" s="42"/>
      <c r="G2" s="42"/>
      <c r="H2" s="42"/>
      <c r="I2" s="42" t="s">
        <v>444</v>
      </c>
      <c r="J2" s="42"/>
      <c r="K2" s="42"/>
      <c r="L2" s="42"/>
      <c r="M2" s="42"/>
      <c r="N2" s="42"/>
      <c r="O2" s="43"/>
      <c r="P2" s="44"/>
      <c r="Q2" s="45" t="s">
        <v>438</v>
      </c>
      <c r="R2" s="46"/>
      <c r="S2" s="47"/>
      <c r="T2" s="43"/>
      <c r="U2" s="44"/>
      <c r="V2" s="45" t="s">
        <v>439</v>
      </c>
      <c r="W2" s="46"/>
      <c r="X2" s="47"/>
      <c r="Y2" s="43"/>
      <c r="Z2" s="44"/>
      <c r="AA2" s="45" t="s">
        <v>440</v>
      </c>
      <c r="AB2" s="45"/>
      <c r="AC2" s="48"/>
      <c r="AD2" s="43"/>
      <c r="AE2" s="44"/>
      <c r="AF2" s="45" t="s">
        <v>471</v>
      </c>
      <c r="AG2" s="45"/>
      <c r="AH2" s="48"/>
      <c r="AI2" s="43"/>
      <c r="AJ2" s="44"/>
      <c r="AK2" s="45" t="s">
        <v>472</v>
      </c>
      <c r="AL2" s="45"/>
      <c r="AM2" s="48"/>
      <c r="AN2" s="43"/>
      <c r="AO2" s="44"/>
      <c r="AP2" s="45" t="s">
        <v>473</v>
      </c>
      <c r="AQ2" s="45"/>
      <c r="AR2" s="48"/>
      <c r="AS2" s="43"/>
      <c r="AT2" s="44"/>
      <c r="AU2" s="45" t="s">
        <v>474</v>
      </c>
      <c r="AV2" s="45"/>
      <c r="AW2" s="48"/>
      <c r="AX2" s="43"/>
      <c r="AY2" s="44"/>
      <c r="AZ2" s="45" t="s">
        <v>475</v>
      </c>
      <c r="BA2" s="45"/>
      <c r="BB2" s="48"/>
      <c r="BC2" s="43"/>
      <c r="BD2" s="44"/>
      <c r="BE2" s="45" t="s">
        <v>476</v>
      </c>
      <c r="BF2" s="45"/>
      <c r="BG2" s="48"/>
      <c r="BH2" s="43"/>
      <c r="BI2" s="44"/>
      <c r="BJ2" s="45" t="s">
        <v>477</v>
      </c>
      <c r="BK2" s="45"/>
      <c r="BL2" s="48"/>
      <c r="BM2" s="43"/>
      <c r="BN2" s="44"/>
      <c r="BO2" s="45" t="s">
        <v>478</v>
      </c>
      <c r="BP2" s="45"/>
      <c r="BQ2" s="48"/>
      <c r="BR2" s="43"/>
      <c r="BS2" s="44"/>
      <c r="BT2" s="45" t="s">
        <v>501</v>
      </c>
      <c r="BU2" s="45"/>
      <c r="BV2" s="48"/>
      <c r="BW2" s="43"/>
      <c r="BX2" s="44"/>
      <c r="BY2" s="45" t="s">
        <v>502</v>
      </c>
      <c r="BZ2" s="45"/>
      <c r="CA2" s="48"/>
      <c r="CB2" s="43"/>
      <c r="CC2" s="44"/>
      <c r="CD2" s="45" t="s">
        <v>503</v>
      </c>
      <c r="CE2" s="45"/>
      <c r="CF2" s="48"/>
      <c r="CG2" s="43"/>
      <c r="CH2" s="44"/>
      <c r="CI2" s="45" t="s">
        <v>504</v>
      </c>
      <c r="CJ2" s="45"/>
      <c r="CK2" s="48"/>
    </row>
    <row r="3" spans="1:89" ht="15" customHeight="1">
      <c r="F3" s="42"/>
      <c r="G3" s="42"/>
      <c r="H3" s="42"/>
      <c r="I3" s="42" t="s">
        <v>445</v>
      </c>
      <c r="J3" s="42"/>
      <c r="K3" s="42"/>
      <c r="L3" s="42"/>
      <c r="M3" s="42"/>
      <c r="N3" s="42"/>
      <c r="O3" s="720" t="str">
        <f>'20.10'!$V$3</f>
        <v>Description : Veuillez inscrire une brève description du scénario (incluant les hypothèses) dans l'onglet «20.10»</v>
      </c>
      <c r="P3" s="721"/>
      <c r="Q3" s="721"/>
      <c r="R3" s="721"/>
      <c r="S3" s="722"/>
      <c r="T3" s="720" t="str">
        <f>'20.10'!$AF$3</f>
        <v>Description : Veuillez inscrire une brève description du scénario (incluant les hypothèses) dans l'onglet «20.10»</v>
      </c>
      <c r="U3" s="721"/>
      <c r="V3" s="721"/>
      <c r="W3" s="721"/>
      <c r="X3" s="722"/>
      <c r="Y3" s="720" t="str">
        <f>'20.10'!$AP$3</f>
        <v>Description : Veuillez inscrire une brève description du scénario (incluant les hypothèses) dans l'onglet «20.10»</v>
      </c>
      <c r="Z3" s="721"/>
      <c r="AA3" s="721"/>
      <c r="AB3" s="721"/>
      <c r="AC3" s="722"/>
      <c r="AD3" s="720" t="str">
        <f>'20.10'!$AZ$3</f>
        <v>Description : Veuillez inscrire une brève description du scénario (incluant les hypothèses) dans l'onglet «20.10»</v>
      </c>
      <c r="AE3" s="721"/>
      <c r="AF3" s="721"/>
      <c r="AG3" s="721"/>
      <c r="AH3" s="722"/>
      <c r="AI3" s="720" t="str">
        <f>'20.10'!$BJ$3</f>
        <v>Description : Veuillez inscrire une brève description du scénario (incluant les hypothèses) dans l'onglet «20.10»</v>
      </c>
      <c r="AJ3" s="721"/>
      <c r="AK3" s="721"/>
      <c r="AL3" s="721"/>
      <c r="AM3" s="722"/>
      <c r="AN3" s="720" t="str">
        <f>'20.10'!$BT$3</f>
        <v>Description : Veuillez inscrire une brève description du scénario (incluant les hypothèses) dans l'onglet «20.10»</v>
      </c>
      <c r="AO3" s="721"/>
      <c r="AP3" s="721"/>
      <c r="AQ3" s="721"/>
      <c r="AR3" s="722"/>
      <c r="AS3" s="720" t="str">
        <f>'20.10'!$CD$3</f>
        <v>Description : Veuillez inscrire une brève description du scénario (incluant les hypothèses) dans l'onglet «20.10»</v>
      </c>
      <c r="AT3" s="721"/>
      <c r="AU3" s="721"/>
      <c r="AV3" s="721"/>
      <c r="AW3" s="722"/>
      <c r="AX3" s="720" t="str">
        <f>'20.10'!$CN$3</f>
        <v>Description : Veuillez inscrire une brève description du scénario (incluant les hypothèses) dans l'onglet «20.10»</v>
      </c>
      <c r="AY3" s="721"/>
      <c r="AZ3" s="721"/>
      <c r="BA3" s="721"/>
      <c r="BB3" s="722"/>
      <c r="BC3" s="720" t="str">
        <f>'20.10'!$CX$3</f>
        <v>Description : Veuillez inscrire une brève description du scénario (incluant les hypothèses) dans l'onglet «20.10»</v>
      </c>
      <c r="BD3" s="721"/>
      <c r="BE3" s="721"/>
      <c r="BF3" s="721"/>
      <c r="BG3" s="722"/>
      <c r="BH3" s="720" t="str">
        <f>'20.10'!$DH$3</f>
        <v>Description : Veuillez inscrire une brève description du scénario (incluant les hypothèses) dans l'onglet «20.10»</v>
      </c>
      <c r="BI3" s="721"/>
      <c r="BJ3" s="721"/>
      <c r="BK3" s="721"/>
      <c r="BL3" s="722"/>
      <c r="BM3" s="720" t="str">
        <f>'20.10'!$DR$3</f>
        <v>Description : Veuillez inscrire une brève description du scénario (incluant les hypothèses) dans l'onglet «20.10»</v>
      </c>
      <c r="BN3" s="721"/>
      <c r="BO3" s="721"/>
      <c r="BP3" s="721"/>
      <c r="BQ3" s="722"/>
      <c r="BR3" s="720" t="str">
        <f>'20.10'!$EB$3</f>
        <v>Description : Veuillez inscrire une brève description du scénario (incluant les hypothèses) dans l'onglet «20.10»</v>
      </c>
      <c r="BS3" s="721"/>
      <c r="BT3" s="721"/>
      <c r="BU3" s="721"/>
      <c r="BV3" s="722"/>
      <c r="BW3" s="720" t="str">
        <f>'20.10'!$EL$3</f>
        <v>Description : Veuillez inscrire une brève description du scénario (incluant les hypothèses) dans l'onglet «20.10»</v>
      </c>
      <c r="BX3" s="721"/>
      <c r="BY3" s="721"/>
      <c r="BZ3" s="721"/>
      <c r="CA3" s="722"/>
      <c r="CB3" s="720" t="str">
        <f>'20.10'!$EV$3</f>
        <v>Description : Veuillez inscrire une brève description du scénario (incluant les hypothèses) dans l'onglet «20.10»</v>
      </c>
      <c r="CC3" s="721"/>
      <c r="CD3" s="721"/>
      <c r="CE3" s="721"/>
      <c r="CF3" s="722"/>
      <c r="CG3" s="720" t="str">
        <f>'20.10'!$FF$3</f>
        <v>Description : Veuillez inscrire une brève description du scénario (incluant les hypothèses) dans l'onglet «20.10»</v>
      </c>
      <c r="CH3" s="721"/>
      <c r="CI3" s="721"/>
      <c r="CJ3" s="721"/>
      <c r="CK3" s="722"/>
    </row>
    <row r="4" spans="1:89">
      <c r="F4" s="42" t="s">
        <v>446</v>
      </c>
      <c r="G4" s="42" t="s">
        <v>446</v>
      </c>
      <c r="H4" s="42" t="s">
        <v>446</v>
      </c>
      <c r="I4" s="42" t="s">
        <v>447</v>
      </c>
      <c r="J4" s="49"/>
      <c r="K4" s="50"/>
      <c r="L4" s="42" t="s">
        <v>448</v>
      </c>
      <c r="M4" s="51"/>
      <c r="N4" s="51"/>
      <c r="O4" s="720"/>
      <c r="P4" s="721"/>
      <c r="Q4" s="721"/>
      <c r="R4" s="721"/>
      <c r="S4" s="722"/>
      <c r="T4" s="720"/>
      <c r="U4" s="721"/>
      <c r="V4" s="721"/>
      <c r="W4" s="721"/>
      <c r="X4" s="722"/>
      <c r="Y4" s="720"/>
      <c r="Z4" s="721"/>
      <c r="AA4" s="721"/>
      <c r="AB4" s="721"/>
      <c r="AC4" s="722"/>
      <c r="AD4" s="720"/>
      <c r="AE4" s="721"/>
      <c r="AF4" s="721"/>
      <c r="AG4" s="721"/>
      <c r="AH4" s="722"/>
      <c r="AI4" s="720"/>
      <c r="AJ4" s="721"/>
      <c r="AK4" s="721"/>
      <c r="AL4" s="721"/>
      <c r="AM4" s="722"/>
      <c r="AN4" s="720"/>
      <c r="AO4" s="721"/>
      <c r="AP4" s="721"/>
      <c r="AQ4" s="721"/>
      <c r="AR4" s="722"/>
      <c r="AS4" s="720"/>
      <c r="AT4" s="721"/>
      <c r="AU4" s="721"/>
      <c r="AV4" s="721"/>
      <c r="AW4" s="722"/>
      <c r="AX4" s="720"/>
      <c r="AY4" s="721"/>
      <c r="AZ4" s="721"/>
      <c r="BA4" s="721"/>
      <c r="BB4" s="722"/>
      <c r="BC4" s="720"/>
      <c r="BD4" s="721"/>
      <c r="BE4" s="721"/>
      <c r="BF4" s="721"/>
      <c r="BG4" s="722"/>
      <c r="BH4" s="720"/>
      <c r="BI4" s="721"/>
      <c r="BJ4" s="721"/>
      <c r="BK4" s="721"/>
      <c r="BL4" s="722"/>
      <c r="BM4" s="720"/>
      <c r="BN4" s="721"/>
      <c r="BO4" s="721"/>
      <c r="BP4" s="721"/>
      <c r="BQ4" s="722"/>
      <c r="BR4" s="720"/>
      <c r="BS4" s="721"/>
      <c r="BT4" s="721"/>
      <c r="BU4" s="721"/>
      <c r="BV4" s="722"/>
      <c r="BW4" s="720"/>
      <c r="BX4" s="721"/>
      <c r="BY4" s="721"/>
      <c r="BZ4" s="721"/>
      <c r="CA4" s="722"/>
      <c r="CB4" s="720"/>
      <c r="CC4" s="721"/>
      <c r="CD4" s="721"/>
      <c r="CE4" s="721"/>
      <c r="CF4" s="722"/>
      <c r="CG4" s="720"/>
      <c r="CH4" s="721"/>
      <c r="CI4" s="721"/>
      <c r="CJ4" s="721"/>
      <c r="CK4" s="722"/>
    </row>
    <row r="5" spans="1:89" s="57" customFormat="1">
      <c r="A5" s="52" t="s">
        <v>0</v>
      </c>
      <c r="B5" s="52"/>
      <c r="C5" s="52"/>
      <c r="D5" s="52"/>
      <c r="E5" s="53"/>
      <c r="F5" s="54">
        <f>G5-1</f>
        <v>2016</v>
      </c>
      <c r="G5" s="54">
        <f>H5-1</f>
        <v>2017</v>
      </c>
      <c r="H5" s="54">
        <f>J5-1</f>
        <v>2018</v>
      </c>
      <c r="I5" s="54">
        <f>J5-1</f>
        <v>2018</v>
      </c>
      <c r="J5" s="54">
        <f>'20.10'!L4</f>
        <v>2019</v>
      </c>
      <c r="K5" s="54">
        <f>J5+1</f>
        <v>2020</v>
      </c>
      <c r="L5" s="54">
        <f t="shared" ref="L5:M5" si="0">K5+1</f>
        <v>2021</v>
      </c>
      <c r="M5" s="54">
        <f t="shared" si="0"/>
        <v>2022</v>
      </c>
      <c r="N5" s="54">
        <f>M5+1</f>
        <v>2023</v>
      </c>
      <c r="O5" s="55">
        <f>J5</f>
        <v>2019</v>
      </c>
      <c r="P5" s="54">
        <f>K5</f>
        <v>2020</v>
      </c>
      <c r="Q5" s="54">
        <f>L5</f>
        <v>2021</v>
      </c>
      <c r="R5" s="54">
        <f>M5</f>
        <v>2022</v>
      </c>
      <c r="S5" s="56">
        <f>N5</f>
        <v>2023</v>
      </c>
      <c r="T5" s="55">
        <f t="shared" ref="T5:CE5" si="1">O5</f>
        <v>2019</v>
      </c>
      <c r="U5" s="54">
        <f t="shared" si="1"/>
        <v>2020</v>
      </c>
      <c r="V5" s="54">
        <f t="shared" si="1"/>
        <v>2021</v>
      </c>
      <c r="W5" s="54">
        <f t="shared" si="1"/>
        <v>2022</v>
      </c>
      <c r="X5" s="56">
        <f t="shared" si="1"/>
        <v>2023</v>
      </c>
      <c r="Y5" s="55">
        <f t="shared" si="1"/>
        <v>2019</v>
      </c>
      <c r="Z5" s="54">
        <f t="shared" si="1"/>
        <v>2020</v>
      </c>
      <c r="AA5" s="54">
        <f t="shared" si="1"/>
        <v>2021</v>
      </c>
      <c r="AB5" s="54">
        <f t="shared" si="1"/>
        <v>2022</v>
      </c>
      <c r="AC5" s="56">
        <f t="shared" si="1"/>
        <v>2023</v>
      </c>
      <c r="AD5" s="55">
        <f t="shared" si="1"/>
        <v>2019</v>
      </c>
      <c r="AE5" s="54">
        <f t="shared" si="1"/>
        <v>2020</v>
      </c>
      <c r="AF5" s="54">
        <f t="shared" si="1"/>
        <v>2021</v>
      </c>
      <c r="AG5" s="54">
        <f t="shared" si="1"/>
        <v>2022</v>
      </c>
      <c r="AH5" s="56">
        <f t="shared" si="1"/>
        <v>2023</v>
      </c>
      <c r="AI5" s="55">
        <f t="shared" si="1"/>
        <v>2019</v>
      </c>
      <c r="AJ5" s="54">
        <f t="shared" si="1"/>
        <v>2020</v>
      </c>
      <c r="AK5" s="54">
        <f t="shared" si="1"/>
        <v>2021</v>
      </c>
      <c r="AL5" s="54">
        <f t="shared" si="1"/>
        <v>2022</v>
      </c>
      <c r="AM5" s="56">
        <f t="shared" si="1"/>
        <v>2023</v>
      </c>
      <c r="AN5" s="55">
        <f t="shared" si="1"/>
        <v>2019</v>
      </c>
      <c r="AO5" s="54">
        <f t="shared" si="1"/>
        <v>2020</v>
      </c>
      <c r="AP5" s="54">
        <f t="shared" si="1"/>
        <v>2021</v>
      </c>
      <c r="AQ5" s="54">
        <f t="shared" si="1"/>
        <v>2022</v>
      </c>
      <c r="AR5" s="56">
        <f t="shared" si="1"/>
        <v>2023</v>
      </c>
      <c r="AS5" s="55">
        <f t="shared" si="1"/>
        <v>2019</v>
      </c>
      <c r="AT5" s="54">
        <f t="shared" si="1"/>
        <v>2020</v>
      </c>
      <c r="AU5" s="54">
        <f t="shared" si="1"/>
        <v>2021</v>
      </c>
      <c r="AV5" s="54">
        <f t="shared" si="1"/>
        <v>2022</v>
      </c>
      <c r="AW5" s="56">
        <f t="shared" si="1"/>
        <v>2023</v>
      </c>
      <c r="AX5" s="55">
        <f t="shared" si="1"/>
        <v>2019</v>
      </c>
      <c r="AY5" s="54">
        <f t="shared" si="1"/>
        <v>2020</v>
      </c>
      <c r="AZ5" s="54">
        <f t="shared" si="1"/>
        <v>2021</v>
      </c>
      <c r="BA5" s="54">
        <f t="shared" si="1"/>
        <v>2022</v>
      </c>
      <c r="BB5" s="56">
        <f t="shared" si="1"/>
        <v>2023</v>
      </c>
      <c r="BC5" s="55">
        <f t="shared" si="1"/>
        <v>2019</v>
      </c>
      <c r="BD5" s="54">
        <f t="shared" si="1"/>
        <v>2020</v>
      </c>
      <c r="BE5" s="54">
        <f t="shared" si="1"/>
        <v>2021</v>
      </c>
      <c r="BF5" s="54">
        <f t="shared" si="1"/>
        <v>2022</v>
      </c>
      <c r="BG5" s="56">
        <f t="shared" si="1"/>
        <v>2023</v>
      </c>
      <c r="BH5" s="55">
        <f t="shared" si="1"/>
        <v>2019</v>
      </c>
      <c r="BI5" s="54">
        <f t="shared" si="1"/>
        <v>2020</v>
      </c>
      <c r="BJ5" s="54">
        <f t="shared" si="1"/>
        <v>2021</v>
      </c>
      <c r="BK5" s="54">
        <f t="shared" si="1"/>
        <v>2022</v>
      </c>
      <c r="BL5" s="56">
        <f t="shared" si="1"/>
        <v>2023</v>
      </c>
      <c r="BM5" s="55">
        <f t="shared" si="1"/>
        <v>2019</v>
      </c>
      <c r="BN5" s="54">
        <f t="shared" si="1"/>
        <v>2020</v>
      </c>
      <c r="BO5" s="54">
        <f t="shared" si="1"/>
        <v>2021</v>
      </c>
      <c r="BP5" s="54">
        <f t="shared" si="1"/>
        <v>2022</v>
      </c>
      <c r="BQ5" s="56">
        <f t="shared" si="1"/>
        <v>2023</v>
      </c>
      <c r="BR5" s="55">
        <f t="shared" si="1"/>
        <v>2019</v>
      </c>
      <c r="BS5" s="54">
        <f t="shared" si="1"/>
        <v>2020</v>
      </c>
      <c r="BT5" s="54">
        <f t="shared" si="1"/>
        <v>2021</v>
      </c>
      <c r="BU5" s="54">
        <f t="shared" si="1"/>
        <v>2022</v>
      </c>
      <c r="BV5" s="56">
        <f t="shared" si="1"/>
        <v>2023</v>
      </c>
      <c r="BW5" s="55">
        <f t="shared" si="1"/>
        <v>2019</v>
      </c>
      <c r="BX5" s="54">
        <f t="shared" si="1"/>
        <v>2020</v>
      </c>
      <c r="BY5" s="54">
        <f t="shared" si="1"/>
        <v>2021</v>
      </c>
      <c r="BZ5" s="54">
        <f t="shared" si="1"/>
        <v>2022</v>
      </c>
      <c r="CA5" s="56">
        <f t="shared" si="1"/>
        <v>2023</v>
      </c>
      <c r="CB5" s="55">
        <f t="shared" si="1"/>
        <v>2019</v>
      </c>
      <c r="CC5" s="54">
        <f t="shared" si="1"/>
        <v>2020</v>
      </c>
      <c r="CD5" s="54">
        <f t="shared" si="1"/>
        <v>2021</v>
      </c>
      <c r="CE5" s="54">
        <f t="shared" si="1"/>
        <v>2022</v>
      </c>
      <c r="CF5" s="56">
        <f t="shared" ref="CF5:CK5" si="2">CA5</f>
        <v>2023</v>
      </c>
      <c r="CG5" s="55">
        <f t="shared" si="2"/>
        <v>2019</v>
      </c>
      <c r="CH5" s="54">
        <f t="shared" si="2"/>
        <v>2020</v>
      </c>
      <c r="CI5" s="54">
        <f t="shared" si="2"/>
        <v>2021</v>
      </c>
      <c r="CJ5" s="54">
        <f t="shared" si="2"/>
        <v>2022</v>
      </c>
      <c r="CK5" s="56">
        <f t="shared" si="2"/>
        <v>2023</v>
      </c>
    </row>
    <row r="6" spans="1:89" s="680" customFormat="1">
      <c r="A6" s="58" t="s">
        <v>361</v>
      </c>
      <c r="B6" s="59"/>
      <c r="C6" s="59"/>
      <c r="D6" s="59"/>
      <c r="E6" s="60"/>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row>
    <row r="7" spans="1:89" s="680" customFormat="1" ht="14.25">
      <c r="A7" s="62" t="s">
        <v>400</v>
      </c>
      <c r="B7" s="62"/>
      <c r="C7" s="62"/>
      <c r="D7" s="62"/>
      <c r="E7" s="60"/>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row>
    <row r="8" spans="1:89" s="174" customFormat="1">
      <c r="A8" s="63" t="s">
        <v>401</v>
      </c>
      <c r="B8" s="64"/>
      <c r="C8" s="64"/>
      <c r="D8" s="65"/>
      <c r="E8" s="66" t="s">
        <v>4</v>
      </c>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row>
    <row r="9" spans="1:89" s="174" customFormat="1">
      <c r="A9" s="68" t="s">
        <v>402</v>
      </c>
      <c r="B9" s="68"/>
      <c r="C9" s="68"/>
      <c r="D9" s="69"/>
      <c r="E9" s="70" t="s">
        <v>6</v>
      </c>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row>
    <row r="10" spans="1:89" s="174" customFormat="1">
      <c r="A10" s="72" t="s">
        <v>8</v>
      </c>
      <c r="B10" s="73"/>
      <c r="C10" s="73"/>
      <c r="D10" s="73"/>
      <c r="E10" s="74"/>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row>
    <row r="11" spans="1:89" s="174" customFormat="1" ht="30" customHeight="1">
      <c r="A11" s="76"/>
      <c r="B11" s="752" t="s">
        <v>365</v>
      </c>
      <c r="C11" s="752"/>
      <c r="D11" s="752"/>
      <c r="E11" s="77" t="s">
        <v>14</v>
      </c>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row>
    <row r="12" spans="1:89" s="174" customFormat="1">
      <c r="A12" s="78"/>
      <c r="B12" s="79" t="s">
        <v>366</v>
      </c>
      <c r="C12" s="68"/>
      <c r="D12" s="68"/>
      <c r="E12" s="77" t="s">
        <v>16</v>
      </c>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row>
    <row r="13" spans="1:89" s="174" customFormat="1">
      <c r="A13" s="81"/>
      <c r="B13" s="82" t="s">
        <v>367</v>
      </c>
      <c r="C13" s="83"/>
      <c r="D13" s="83"/>
      <c r="E13" s="84"/>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row>
    <row r="14" spans="1:89" s="174" customFormat="1" ht="30" customHeight="1">
      <c r="A14" s="85"/>
      <c r="B14" s="76"/>
      <c r="C14" s="756" t="s">
        <v>403</v>
      </c>
      <c r="D14" s="756"/>
      <c r="E14" s="86">
        <v>14</v>
      </c>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row>
    <row r="15" spans="1:89" s="174" customFormat="1" ht="30" customHeight="1">
      <c r="A15" s="88"/>
      <c r="B15" s="78"/>
      <c r="C15" s="749" t="s">
        <v>524</v>
      </c>
      <c r="D15" s="749"/>
      <c r="E15" s="89">
        <v>15</v>
      </c>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row>
    <row r="16" spans="1:89" s="174" customFormat="1" ht="30" customHeight="1">
      <c r="A16" s="85"/>
      <c r="B16" s="76"/>
      <c r="C16" s="754" t="s">
        <v>404</v>
      </c>
      <c r="D16" s="754"/>
      <c r="E16" s="86">
        <v>19</v>
      </c>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row>
    <row r="17" spans="1:89" s="174" customFormat="1">
      <c r="A17" s="78"/>
      <c r="B17" s="79" t="s">
        <v>405</v>
      </c>
      <c r="C17" s="69"/>
      <c r="D17" s="69"/>
      <c r="E17" s="89">
        <v>25</v>
      </c>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row>
    <row r="18" spans="1:89" s="174" customFormat="1">
      <c r="A18" s="88"/>
      <c r="B18" s="79" t="s">
        <v>406</v>
      </c>
      <c r="C18" s="69"/>
      <c r="D18" s="69"/>
      <c r="E18" s="89">
        <v>35</v>
      </c>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row>
    <row r="19" spans="1:89" s="678" customFormat="1">
      <c r="A19" s="78"/>
      <c r="B19" s="68" t="s">
        <v>102</v>
      </c>
      <c r="C19" s="69"/>
      <c r="D19" s="69"/>
      <c r="E19" s="89">
        <v>34</v>
      </c>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row>
    <row r="20" spans="1:89" s="174" customFormat="1">
      <c r="A20" s="91" t="s">
        <v>407</v>
      </c>
      <c r="B20" s="92"/>
      <c r="C20" s="93"/>
      <c r="D20" s="93"/>
      <c r="E20" s="94">
        <v>37</v>
      </c>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row>
    <row r="21" spans="1:89" s="678" customFormat="1">
      <c r="A21" s="95" t="s">
        <v>408</v>
      </c>
      <c r="B21" s="96"/>
      <c r="C21" s="83"/>
      <c r="D21" s="83"/>
      <c r="E21" s="84"/>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row>
    <row r="22" spans="1:89" s="174" customFormat="1">
      <c r="A22" s="97"/>
      <c r="B22" s="72" t="s">
        <v>40</v>
      </c>
      <c r="C22" s="73"/>
      <c r="D22" s="73"/>
      <c r="E22" s="74"/>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c r="BZ22" s="128"/>
      <c r="CA22" s="128"/>
      <c r="CB22" s="128"/>
      <c r="CC22" s="128"/>
      <c r="CD22" s="128"/>
      <c r="CE22" s="128"/>
      <c r="CF22" s="128"/>
      <c r="CG22" s="128"/>
      <c r="CH22" s="128"/>
      <c r="CI22" s="128"/>
      <c r="CJ22" s="128"/>
      <c r="CK22" s="128"/>
    </row>
    <row r="23" spans="1:89" s="174" customFormat="1">
      <c r="A23" s="83"/>
      <c r="B23" s="96"/>
      <c r="C23" s="98" t="s">
        <v>409</v>
      </c>
      <c r="D23" s="82"/>
      <c r="E23" s="84"/>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c r="BZ23" s="128"/>
      <c r="CA23" s="128"/>
      <c r="CB23" s="128"/>
      <c r="CC23" s="128"/>
      <c r="CD23" s="128"/>
      <c r="CE23" s="128"/>
      <c r="CF23" s="128"/>
      <c r="CG23" s="128"/>
      <c r="CH23" s="128"/>
      <c r="CI23" s="128"/>
      <c r="CJ23" s="128"/>
      <c r="CK23" s="128"/>
    </row>
    <row r="24" spans="1:89" s="174" customFormat="1">
      <c r="A24" s="99"/>
      <c r="B24" s="100"/>
      <c r="C24" s="99"/>
      <c r="D24" s="101" t="s">
        <v>388</v>
      </c>
      <c r="E24" s="86">
        <v>45</v>
      </c>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8"/>
      <c r="BX24" s="128"/>
      <c r="BY24" s="128"/>
      <c r="BZ24" s="128"/>
      <c r="CA24" s="128"/>
      <c r="CB24" s="128"/>
      <c r="CC24" s="128"/>
      <c r="CD24" s="128"/>
      <c r="CE24" s="128"/>
      <c r="CF24" s="128"/>
      <c r="CG24" s="128"/>
      <c r="CH24" s="128"/>
      <c r="CI24" s="128"/>
      <c r="CJ24" s="128"/>
      <c r="CK24" s="128"/>
    </row>
    <row r="25" spans="1:89" s="174" customFormat="1">
      <c r="A25" s="69"/>
      <c r="B25" s="79"/>
      <c r="C25" s="69"/>
      <c r="D25" s="68" t="s">
        <v>389</v>
      </c>
      <c r="E25" s="89">
        <v>46</v>
      </c>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29"/>
      <c r="CE25" s="129"/>
      <c r="CF25" s="129"/>
      <c r="CG25" s="129"/>
      <c r="CH25" s="129"/>
      <c r="CI25" s="129"/>
      <c r="CJ25" s="129"/>
      <c r="CK25" s="129"/>
    </row>
    <row r="26" spans="1:89" s="174" customFormat="1">
      <c r="A26" s="83"/>
      <c r="B26" s="96"/>
      <c r="C26" s="98" t="s">
        <v>410</v>
      </c>
      <c r="D26" s="82"/>
      <c r="E26" s="84"/>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c r="CK26" s="128"/>
    </row>
    <row r="27" spans="1:89" s="174" customFormat="1">
      <c r="A27" s="64" t="s">
        <v>268</v>
      </c>
      <c r="B27" s="64"/>
      <c r="C27" s="64"/>
      <c r="D27" s="64" t="s">
        <v>388</v>
      </c>
      <c r="E27" s="103">
        <v>47</v>
      </c>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row>
    <row r="28" spans="1:89" s="174" customFormat="1">
      <c r="A28" s="104" t="s">
        <v>392</v>
      </c>
      <c r="B28" s="104"/>
      <c r="C28" s="104"/>
      <c r="D28" s="104" t="s">
        <v>411</v>
      </c>
      <c r="E28" s="94">
        <v>49</v>
      </c>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row>
    <row r="29" spans="1:89" s="174" customFormat="1" ht="28.5" customHeight="1">
      <c r="A29" s="101"/>
      <c r="B29" s="749" t="s">
        <v>340</v>
      </c>
      <c r="C29" s="749"/>
      <c r="D29" s="749"/>
      <c r="E29" s="103">
        <v>51</v>
      </c>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0"/>
      <c r="CK29" s="90"/>
    </row>
    <row r="30" spans="1:89" s="174" customFormat="1">
      <c r="A30" s="73"/>
      <c r="B30" s="96" t="s">
        <v>412</v>
      </c>
      <c r="C30" s="83"/>
      <c r="D30" s="83"/>
      <c r="E30" s="74"/>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row>
    <row r="31" spans="1:89" s="174" customFormat="1">
      <c r="A31" s="95"/>
      <c r="B31" s="96" t="s">
        <v>413</v>
      </c>
      <c r="C31" s="83"/>
      <c r="D31" s="83"/>
      <c r="E31" s="84"/>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c r="BT31" s="130"/>
      <c r="BU31" s="130"/>
      <c r="BV31" s="130"/>
      <c r="BW31" s="130"/>
      <c r="BX31" s="130"/>
      <c r="BY31" s="130"/>
      <c r="BZ31" s="130"/>
      <c r="CA31" s="130"/>
      <c r="CB31" s="130"/>
      <c r="CC31" s="130"/>
      <c r="CD31" s="130"/>
      <c r="CE31" s="130"/>
      <c r="CF31" s="130"/>
      <c r="CG31" s="130"/>
      <c r="CH31" s="130"/>
      <c r="CI31" s="130"/>
      <c r="CJ31" s="130"/>
      <c r="CK31" s="130"/>
    </row>
    <row r="32" spans="1:89" s="678" customFormat="1">
      <c r="A32" s="105"/>
      <c r="B32" s="99"/>
      <c r="C32" s="99"/>
      <c r="D32" s="101" t="s">
        <v>414</v>
      </c>
      <c r="E32" s="86">
        <v>54</v>
      </c>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S32" s="130"/>
      <c r="BT32" s="130"/>
      <c r="BU32" s="130"/>
      <c r="BV32" s="130"/>
      <c r="BW32" s="130"/>
      <c r="BX32" s="130"/>
      <c r="BY32" s="130"/>
      <c r="BZ32" s="130"/>
      <c r="CA32" s="130"/>
      <c r="CB32" s="130"/>
      <c r="CC32" s="130"/>
      <c r="CD32" s="130"/>
      <c r="CE32" s="130"/>
      <c r="CF32" s="130"/>
      <c r="CG32" s="130"/>
      <c r="CH32" s="130"/>
      <c r="CI32" s="130"/>
      <c r="CJ32" s="130"/>
      <c r="CK32" s="130"/>
    </row>
    <row r="33" spans="1:89" s="174" customFormat="1">
      <c r="A33" s="106"/>
      <c r="B33" s="69"/>
      <c r="C33" s="69"/>
      <c r="D33" s="68" t="s">
        <v>415</v>
      </c>
      <c r="E33" s="94" t="s">
        <v>381</v>
      </c>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c r="BV33" s="131"/>
      <c r="BW33" s="131"/>
      <c r="BX33" s="131"/>
      <c r="BY33" s="131"/>
      <c r="BZ33" s="131"/>
      <c r="CA33" s="131"/>
      <c r="CB33" s="131"/>
      <c r="CC33" s="131"/>
      <c r="CD33" s="131"/>
      <c r="CE33" s="131"/>
      <c r="CF33" s="131"/>
      <c r="CG33" s="131"/>
      <c r="CH33" s="131"/>
      <c r="CI33" s="131"/>
      <c r="CJ33" s="131"/>
      <c r="CK33" s="131"/>
    </row>
    <row r="34" spans="1:89" s="174" customFormat="1">
      <c r="A34" s="106"/>
      <c r="B34" s="69"/>
      <c r="C34" s="69"/>
      <c r="D34" s="68" t="s">
        <v>416</v>
      </c>
      <c r="E34" s="94" t="s">
        <v>383</v>
      </c>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row>
    <row r="35" spans="1:89" s="678" customFormat="1">
      <c r="A35" s="107"/>
      <c r="B35" s="108" t="s">
        <v>102</v>
      </c>
      <c r="C35" s="68"/>
      <c r="D35" s="68"/>
      <c r="E35" s="89">
        <v>58</v>
      </c>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0"/>
      <c r="BR35" s="130"/>
      <c r="BS35" s="130"/>
      <c r="BT35" s="130"/>
      <c r="BU35" s="130"/>
      <c r="BV35" s="130"/>
      <c r="BW35" s="130"/>
      <c r="BX35" s="130"/>
      <c r="BY35" s="130"/>
      <c r="BZ35" s="130"/>
      <c r="CA35" s="130"/>
      <c r="CB35" s="130"/>
      <c r="CC35" s="130"/>
      <c r="CD35" s="130"/>
      <c r="CE35" s="130"/>
      <c r="CF35" s="130"/>
      <c r="CG35" s="130"/>
      <c r="CH35" s="130"/>
      <c r="CI35" s="130"/>
      <c r="CJ35" s="130"/>
      <c r="CK35" s="130"/>
    </row>
    <row r="36" spans="1:89" s="174" customFormat="1">
      <c r="A36" s="109" t="s">
        <v>417</v>
      </c>
      <c r="B36" s="110"/>
      <c r="C36" s="111"/>
      <c r="D36" s="111"/>
      <c r="E36" s="112" t="s">
        <v>58</v>
      </c>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132"/>
      <c r="CK36" s="132"/>
    </row>
    <row r="37" spans="1:89" s="174" customFormat="1">
      <c r="A37" s="81"/>
      <c r="B37" s="72"/>
      <c r="C37" s="118"/>
      <c r="D37" s="82"/>
      <c r="E37" s="133"/>
      <c r="F37" s="134"/>
      <c r="G37" s="115"/>
      <c r="H37" s="115"/>
      <c r="I37" s="115"/>
      <c r="J37" s="115"/>
    </row>
    <row r="38" spans="1:89">
      <c r="A38" s="116"/>
      <c r="B38" s="117"/>
      <c r="C38" s="118"/>
      <c r="D38" s="118"/>
      <c r="E38" s="119"/>
      <c r="F38" s="679"/>
      <c r="G38" s="121"/>
      <c r="H38" s="121"/>
      <c r="I38" s="121"/>
      <c r="J38" s="122"/>
    </row>
    <row r="39" spans="1:89">
      <c r="J39" s="122"/>
    </row>
  </sheetData>
  <mergeCells count="20">
    <mergeCell ref="CB3:CF4"/>
    <mergeCell ref="CG3:CK4"/>
    <mergeCell ref="BC3:BG4"/>
    <mergeCell ref="BH3:BL4"/>
    <mergeCell ref="BM3:BQ4"/>
    <mergeCell ref="BR3:BV4"/>
    <mergeCell ref="BW3:CA4"/>
    <mergeCell ref="AD3:AH4"/>
    <mergeCell ref="AI3:AM4"/>
    <mergeCell ref="AN3:AR4"/>
    <mergeCell ref="AS3:AW4"/>
    <mergeCell ref="AX3:BB4"/>
    <mergeCell ref="C16:D16"/>
    <mergeCell ref="B29:D29"/>
    <mergeCell ref="O3:S4"/>
    <mergeCell ref="T3:X4"/>
    <mergeCell ref="Y3:AC4"/>
    <mergeCell ref="B11:D11"/>
    <mergeCell ref="C14:D14"/>
    <mergeCell ref="C15:D15"/>
  </mergeCells>
  <pageMargins left="0.70866141732283505" right="0.70866141732283505" top="0.74803149606299202" bottom="0.74803149606299202" header="0.31496062992126" footer="0.31496062992126"/>
  <pageSetup scale="68" orientation="portrait" r:id="rId1"/>
  <colBreaks count="16" manualBreakCount="16">
    <brk id="9" max="35" man="1"/>
    <brk id="14" max="35" man="1"/>
    <brk id="19" max="35" man="1"/>
    <brk id="24" max="1048575" man="1"/>
    <brk id="29" max="35" man="1"/>
    <brk id="34" max="35" man="1"/>
    <brk id="39" max="35" man="1"/>
    <brk id="44" max="35" man="1"/>
    <brk id="49" max="35" man="1"/>
    <brk id="54" max="35" man="1"/>
    <brk id="59" max="35" man="1"/>
    <brk id="64" max="35" man="1"/>
    <brk id="69" max="35" man="1"/>
    <brk id="74" max="35" man="1"/>
    <brk id="79" max="35" man="1"/>
    <brk id="84" max="35" man="1"/>
  </colBreaks>
  <ignoredErrors>
    <ignoredError sqref="F5:G5 I5:J5 K5:CK5 O3:CK4" unlockedFormula="1"/>
    <ignoredError sqref="H5" formula="1"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5">
    <tabColor rgb="FFFF0000"/>
  </sheetPr>
  <dimension ref="A1:CK39"/>
  <sheetViews>
    <sheetView workbookViewId="0">
      <pane xSplit="5" ySplit="5" topLeftCell="F15" activePane="bottomRight" state="frozen"/>
      <selection activeCell="D3" sqref="D3"/>
      <selection pane="topRight" activeCell="D3" sqref="D3"/>
      <selection pane="bottomLeft" activeCell="D3" sqref="D3"/>
      <selection pane="bottomRight"/>
    </sheetView>
  </sheetViews>
  <sheetFormatPr baseColWidth="10" defaultColWidth="6.42578125" defaultRowHeight="15"/>
  <cols>
    <col min="1" max="1" width="3.42578125" style="124" customWidth="1"/>
    <col min="2" max="2" width="5" style="124" customWidth="1"/>
    <col min="3" max="3" width="7.42578125" style="124" customWidth="1"/>
    <col min="4" max="4" width="44.28515625" style="124" customWidth="1"/>
    <col min="5" max="5" width="5.42578125" style="41" customWidth="1"/>
    <col min="6" max="89" width="11" style="123" customWidth="1"/>
    <col min="90" max="257" width="6.42578125" style="123"/>
    <col min="258" max="258" width="3.42578125" style="123" customWidth="1"/>
    <col min="259" max="259" width="5" style="123" customWidth="1"/>
    <col min="260" max="260" width="7.42578125" style="123" customWidth="1"/>
    <col min="261" max="261" width="11.42578125" style="123" customWidth="1"/>
    <col min="262" max="262" width="32.7109375" style="123" customWidth="1"/>
    <col min="263" max="263" width="4.28515625" style="123" customWidth="1"/>
    <col min="264" max="264" width="10.7109375" style="123" customWidth="1"/>
    <col min="265" max="265" width="11.28515625" style="123" customWidth="1"/>
    <col min="266" max="266" width="11.42578125" style="123" customWidth="1"/>
    <col min="267" max="513" width="6.42578125" style="123"/>
    <col min="514" max="514" width="3.42578125" style="123" customWidth="1"/>
    <col min="515" max="515" width="5" style="123" customWidth="1"/>
    <col min="516" max="516" width="7.42578125" style="123" customWidth="1"/>
    <col min="517" max="517" width="11.42578125" style="123" customWidth="1"/>
    <col min="518" max="518" width="32.7109375" style="123" customWidth="1"/>
    <col min="519" max="519" width="4.28515625" style="123" customWidth="1"/>
    <col min="520" max="520" width="10.7109375" style="123" customWidth="1"/>
    <col min="521" max="521" width="11.28515625" style="123" customWidth="1"/>
    <col min="522" max="522" width="11.42578125" style="123" customWidth="1"/>
    <col min="523" max="769" width="6.42578125" style="123"/>
    <col min="770" max="770" width="3.42578125" style="123" customWidth="1"/>
    <col min="771" max="771" width="5" style="123" customWidth="1"/>
    <col min="772" max="772" width="7.42578125" style="123" customWidth="1"/>
    <col min="773" max="773" width="11.42578125" style="123" customWidth="1"/>
    <col min="774" max="774" width="32.7109375" style="123" customWidth="1"/>
    <col min="775" max="775" width="4.28515625" style="123" customWidth="1"/>
    <col min="776" max="776" width="10.7109375" style="123" customWidth="1"/>
    <col min="777" max="777" width="11.28515625" style="123" customWidth="1"/>
    <col min="778" max="778" width="11.42578125" style="123" customWidth="1"/>
    <col min="779" max="1025" width="6.42578125" style="123"/>
    <col min="1026" max="1026" width="3.42578125" style="123" customWidth="1"/>
    <col min="1027" max="1027" width="5" style="123" customWidth="1"/>
    <col min="1028" max="1028" width="7.42578125" style="123" customWidth="1"/>
    <col min="1029" max="1029" width="11.42578125" style="123" customWidth="1"/>
    <col min="1030" max="1030" width="32.7109375" style="123" customWidth="1"/>
    <col min="1031" max="1031" width="4.28515625" style="123" customWidth="1"/>
    <col min="1032" max="1032" width="10.7109375" style="123" customWidth="1"/>
    <col min="1033" max="1033" width="11.28515625" style="123" customWidth="1"/>
    <col min="1034" max="1034" width="11.42578125" style="123" customWidth="1"/>
    <col min="1035" max="1281" width="6.42578125" style="123"/>
    <col min="1282" max="1282" width="3.42578125" style="123" customWidth="1"/>
    <col min="1283" max="1283" width="5" style="123" customWidth="1"/>
    <col min="1284" max="1284" width="7.42578125" style="123" customWidth="1"/>
    <col min="1285" max="1285" width="11.42578125" style="123" customWidth="1"/>
    <col min="1286" max="1286" width="32.7109375" style="123" customWidth="1"/>
    <col min="1287" max="1287" width="4.28515625" style="123" customWidth="1"/>
    <col min="1288" max="1288" width="10.7109375" style="123" customWidth="1"/>
    <col min="1289" max="1289" width="11.28515625" style="123" customWidth="1"/>
    <col min="1290" max="1290" width="11.42578125" style="123" customWidth="1"/>
    <col min="1291" max="1537" width="6.42578125" style="123"/>
    <col min="1538" max="1538" width="3.42578125" style="123" customWidth="1"/>
    <col min="1539" max="1539" width="5" style="123" customWidth="1"/>
    <col min="1540" max="1540" width="7.42578125" style="123" customWidth="1"/>
    <col min="1541" max="1541" width="11.42578125" style="123" customWidth="1"/>
    <col min="1542" max="1542" width="32.7109375" style="123" customWidth="1"/>
    <col min="1543" max="1543" width="4.28515625" style="123" customWidth="1"/>
    <col min="1544" max="1544" width="10.7109375" style="123" customWidth="1"/>
    <col min="1545" max="1545" width="11.28515625" style="123" customWidth="1"/>
    <col min="1546" max="1546" width="11.42578125" style="123" customWidth="1"/>
    <col min="1547" max="1793" width="6.42578125" style="123"/>
    <col min="1794" max="1794" width="3.42578125" style="123" customWidth="1"/>
    <col min="1795" max="1795" width="5" style="123" customWidth="1"/>
    <col min="1796" max="1796" width="7.42578125" style="123" customWidth="1"/>
    <col min="1797" max="1797" width="11.42578125" style="123" customWidth="1"/>
    <col min="1798" max="1798" width="32.7109375" style="123" customWidth="1"/>
    <col min="1799" max="1799" width="4.28515625" style="123" customWidth="1"/>
    <col min="1800" max="1800" width="10.7109375" style="123" customWidth="1"/>
    <col min="1801" max="1801" width="11.28515625" style="123" customWidth="1"/>
    <col min="1802" max="1802" width="11.42578125" style="123" customWidth="1"/>
    <col min="1803" max="2049" width="6.42578125" style="123"/>
    <col min="2050" max="2050" width="3.42578125" style="123" customWidth="1"/>
    <col min="2051" max="2051" width="5" style="123" customWidth="1"/>
    <col min="2052" max="2052" width="7.42578125" style="123" customWidth="1"/>
    <col min="2053" max="2053" width="11.42578125" style="123" customWidth="1"/>
    <col min="2054" max="2054" width="32.7109375" style="123" customWidth="1"/>
    <col min="2055" max="2055" width="4.28515625" style="123" customWidth="1"/>
    <col min="2056" max="2056" width="10.7109375" style="123" customWidth="1"/>
    <col min="2057" max="2057" width="11.28515625" style="123" customWidth="1"/>
    <col min="2058" max="2058" width="11.42578125" style="123" customWidth="1"/>
    <col min="2059" max="2305" width="6.42578125" style="123"/>
    <col min="2306" max="2306" width="3.42578125" style="123" customWidth="1"/>
    <col min="2307" max="2307" width="5" style="123" customWidth="1"/>
    <col min="2308" max="2308" width="7.42578125" style="123" customWidth="1"/>
    <col min="2309" max="2309" width="11.42578125" style="123" customWidth="1"/>
    <col min="2310" max="2310" width="32.7109375" style="123" customWidth="1"/>
    <col min="2311" max="2311" width="4.28515625" style="123" customWidth="1"/>
    <col min="2312" max="2312" width="10.7109375" style="123" customWidth="1"/>
    <col min="2313" max="2313" width="11.28515625" style="123" customWidth="1"/>
    <col min="2314" max="2314" width="11.42578125" style="123" customWidth="1"/>
    <col min="2315" max="2561" width="6.42578125" style="123"/>
    <col min="2562" max="2562" width="3.42578125" style="123" customWidth="1"/>
    <col min="2563" max="2563" width="5" style="123" customWidth="1"/>
    <col min="2564" max="2564" width="7.42578125" style="123" customWidth="1"/>
    <col min="2565" max="2565" width="11.42578125" style="123" customWidth="1"/>
    <col min="2566" max="2566" width="32.7109375" style="123" customWidth="1"/>
    <col min="2567" max="2567" width="4.28515625" style="123" customWidth="1"/>
    <col min="2568" max="2568" width="10.7109375" style="123" customWidth="1"/>
    <col min="2569" max="2569" width="11.28515625" style="123" customWidth="1"/>
    <col min="2570" max="2570" width="11.42578125" style="123" customWidth="1"/>
    <col min="2571" max="2817" width="6.42578125" style="123"/>
    <col min="2818" max="2818" width="3.42578125" style="123" customWidth="1"/>
    <col min="2819" max="2819" width="5" style="123" customWidth="1"/>
    <col min="2820" max="2820" width="7.42578125" style="123" customWidth="1"/>
    <col min="2821" max="2821" width="11.42578125" style="123" customWidth="1"/>
    <col min="2822" max="2822" width="32.7109375" style="123" customWidth="1"/>
    <col min="2823" max="2823" width="4.28515625" style="123" customWidth="1"/>
    <col min="2824" max="2824" width="10.7109375" style="123" customWidth="1"/>
    <col min="2825" max="2825" width="11.28515625" style="123" customWidth="1"/>
    <col min="2826" max="2826" width="11.42578125" style="123" customWidth="1"/>
    <col min="2827" max="3073" width="6.42578125" style="123"/>
    <col min="3074" max="3074" width="3.42578125" style="123" customWidth="1"/>
    <col min="3075" max="3075" width="5" style="123" customWidth="1"/>
    <col min="3076" max="3076" width="7.42578125" style="123" customWidth="1"/>
    <col min="3077" max="3077" width="11.42578125" style="123" customWidth="1"/>
    <col min="3078" max="3078" width="32.7109375" style="123" customWidth="1"/>
    <col min="3079" max="3079" width="4.28515625" style="123" customWidth="1"/>
    <col min="3080" max="3080" width="10.7109375" style="123" customWidth="1"/>
    <col min="3081" max="3081" width="11.28515625" style="123" customWidth="1"/>
    <col min="3082" max="3082" width="11.42578125" style="123" customWidth="1"/>
    <col min="3083" max="3329" width="6.42578125" style="123"/>
    <col min="3330" max="3330" width="3.42578125" style="123" customWidth="1"/>
    <col min="3331" max="3331" width="5" style="123" customWidth="1"/>
    <col min="3332" max="3332" width="7.42578125" style="123" customWidth="1"/>
    <col min="3333" max="3333" width="11.42578125" style="123" customWidth="1"/>
    <col min="3334" max="3334" width="32.7109375" style="123" customWidth="1"/>
    <col min="3335" max="3335" width="4.28515625" style="123" customWidth="1"/>
    <col min="3336" max="3336" width="10.7109375" style="123" customWidth="1"/>
    <col min="3337" max="3337" width="11.28515625" style="123" customWidth="1"/>
    <col min="3338" max="3338" width="11.42578125" style="123" customWidth="1"/>
    <col min="3339" max="3585" width="6.42578125" style="123"/>
    <col min="3586" max="3586" width="3.42578125" style="123" customWidth="1"/>
    <col min="3587" max="3587" width="5" style="123" customWidth="1"/>
    <col min="3588" max="3588" width="7.42578125" style="123" customWidth="1"/>
    <col min="3589" max="3589" width="11.42578125" style="123" customWidth="1"/>
    <col min="3590" max="3590" width="32.7109375" style="123" customWidth="1"/>
    <col min="3591" max="3591" width="4.28515625" style="123" customWidth="1"/>
    <col min="3592" max="3592" width="10.7109375" style="123" customWidth="1"/>
    <col min="3593" max="3593" width="11.28515625" style="123" customWidth="1"/>
    <col min="3594" max="3594" width="11.42578125" style="123" customWidth="1"/>
    <col min="3595" max="3841" width="6.42578125" style="123"/>
    <col min="3842" max="3842" width="3.42578125" style="123" customWidth="1"/>
    <col min="3843" max="3843" width="5" style="123" customWidth="1"/>
    <col min="3844" max="3844" width="7.42578125" style="123" customWidth="1"/>
    <col min="3845" max="3845" width="11.42578125" style="123" customWidth="1"/>
    <col min="3846" max="3846" width="32.7109375" style="123" customWidth="1"/>
    <col min="3847" max="3847" width="4.28515625" style="123" customWidth="1"/>
    <col min="3848" max="3848" width="10.7109375" style="123" customWidth="1"/>
    <col min="3849" max="3849" width="11.28515625" style="123" customWidth="1"/>
    <col min="3850" max="3850" width="11.42578125" style="123" customWidth="1"/>
    <col min="3851" max="4097" width="6.42578125" style="123"/>
    <col min="4098" max="4098" width="3.42578125" style="123" customWidth="1"/>
    <col min="4099" max="4099" width="5" style="123" customWidth="1"/>
    <col min="4100" max="4100" width="7.42578125" style="123" customWidth="1"/>
    <col min="4101" max="4101" width="11.42578125" style="123" customWidth="1"/>
    <col min="4102" max="4102" width="32.7109375" style="123" customWidth="1"/>
    <col min="4103" max="4103" width="4.28515625" style="123" customWidth="1"/>
    <col min="4104" max="4104" width="10.7109375" style="123" customWidth="1"/>
    <col min="4105" max="4105" width="11.28515625" style="123" customWidth="1"/>
    <col min="4106" max="4106" width="11.42578125" style="123" customWidth="1"/>
    <col min="4107" max="4353" width="6.42578125" style="123"/>
    <col min="4354" max="4354" width="3.42578125" style="123" customWidth="1"/>
    <col min="4355" max="4355" width="5" style="123" customWidth="1"/>
    <col min="4356" max="4356" width="7.42578125" style="123" customWidth="1"/>
    <col min="4357" max="4357" width="11.42578125" style="123" customWidth="1"/>
    <col min="4358" max="4358" width="32.7109375" style="123" customWidth="1"/>
    <col min="4359" max="4359" width="4.28515625" style="123" customWidth="1"/>
    <col min="4360" max="4360" width="10.7109375" style="123" customWidth="1"/>
    <col min="4361" max="4361" width="11.28515625" style="123" customWidth="1"/>
    <col min="4362" max="4362" width="11.42578125" style="123" customWidth="1"/>
    <col min="4363" max="4609" width="6.42578125" style="123"/>
    <col min="4610" max="4610" width="3.42578125" style="123" customWidth="1"/>
    <col min="4611" max="4611" width="5" style="123" customWidth="1"/>
    <col min="4612" max="4612" width="7.42578125" style="123" customWidth="1"/>
    <col min="4613" max="4613" width="11.42578125" style="123" customWidth="1"/>
    <col min="4614" max="4614" width="32.7109375" style="123" customWidth="1"/>
    <col min="4615" max="4615" width="4.28515625" style="123" customWidth="1"/>
    <col min="4616" max="4616" width="10.7109375" style="123" customWidth="1"/>
    <col min="4617" max="4617" width="11.28515625" style="123" customWidth="1"/>
    <col min="4618" max="4618" width="11.42578125" style="123" customWidth="1"/>
    <col min="4619" max="4865" width="6.42578125" style="123"/>
    <col min="4866" max="4866" width="3.42578125" style="123" customWidth="1"/>
    <col min="4867" max="4867" width="5" style="123" customWidth="1"/>
    <col min="4868" max="4868" width="7.42578125" style="123" customWidth="1"/>
    <col min="4869" max="4869" width="11.42578125" style="123" customWidth="1"/>
    <col min="4870" max="4870" width="32.7109375" style="123" customWidth="1"/>
    <col min="4871" max="4871" width="4.28515625" style="123" customWidth="1"/>
    <col min="4872" max="4872" width="10.7109375" style="123" customWidth="1"/>
    <col min="4873" max="4873" width="11.28515625" style="123" customWidth="1"/>
    <col min="4874" max="4874" width="11.42578125" style="123" customWidth="1"/>
    <col min="4875" max="5121" width="6.42578125" style="123"/>
    <col min="5122" max="5122" width="3.42578125" style="123" customWidth="1"/>
    <col min="5123" max="5123" width="5" style="123" customWidth="1"/>
    <col min="5124" max="5124" width="7.42578125" style="123" customWidth="1"/>
    <col min="5125" max="5125" width="11.42578125" style="123" customWidth="1"/>
    <col min="5126" max="5126" width="32.7109375" style="123" customWidth="1"/>
    <col min="5127" max="5127" width="4.28515625" style="123" customWidth="1"/>
    <col min="5128" max="5128" width="10.7109375" style="123" customWidth="1"/>
    <col min="5129" max="5129" width="11.28515625" style="123" customWidth="1"/>
    <col min="5130" max="5130" width="11.42578125" style="123" customWidth="1"/>
    <col min="5131" max="5377" width="6.42578125" style="123"/>
    <col min="5378" max="5378" width="3.42578125" style="123" customWidth="1"/>
    <col min="5379" max="5379" width="5" style="123" customWidth="1"/>
    <col min="5380" max="5380" width="7.42578125" style="123" customWidth="1"/>
    <col min="5381" max="5381" width="11.42578125" style="123" customWidth="1"/>
    <col min="5382" max="5382" width="32.7109375" style="123" customWidth="1"/>
    <col min="5383" max="5383" width="4.28515625" style="123" customWidth="1"/>
    <col min="5384" max="5384" width="10.7109375" style="123" customWidth="1"/>
    <col min="5385" max="5385" width="11.28515625" style="123" customWidth="1"/>
    <col min="5386" max="5386" width="11.42578125" style="123" customWidth="1"/>
    <col min="5387" max="5633" width="6.42578125" style="123"/>
    <col min="5634" max="5634" width="3.42578125" style="123" customWidth="1"/>
    <col min="5635" max="5635" width="5" style="123" customWidth="1"/>
    <col min="5636" max="5636" width="7.42578125" style="123" customWidth="1"/>
    <col min="5637" max="5637" width="11.42578125" style="123" customWidth="1"/>
    <col min="5638" max="5638" width="32.7109375" style="123" customWidth="1"/>
    <col min="5639" max="5639" width="4.28515625" style="123" customWidth="1"/>
    <col min="5640" max="5640" width="10.7109375" style="123" customWidth="1"/>
    <col min="5641" max="5641" width="11.28515625" style="123" customWidth="1"/>
    <col min="5642" max="5642" width="11.42578125" style="123" customWidth="1"/>
    <col min="5643" max="5889" width="6.42578125" style="123"/>
    <col min="5890" max="5890" width="3.42578125" style="123" customWidth="1"/>
    <col min="5891" max="5891" width="5" style="123" customWidth="1"/>
    <col min="5892" max="5892" width="7.42578125" style="123" customWidth="1"/>
    <col min="5893" max="5893" width="11.42578125" style="123" customWidth="1"/>
    <col min="5894" max="5894" width="32.7109375" style="123" customWidth="1"/>
    <col min="5895" max="5895" width="4.28515625" style="123" customWidth="1"/>
    <col min="5896" max="5896" width="10.7109375" style="123" customWidth="1"/>
    <col min="5897" max="5897" width="11.28515625" style="123" customWidth="1"/>
    <col min="5898" max="5898" width="11.42578125" style="123" customWidth="1"/>
    <col min="5899" max="6145" width="6.42578125" style="123"/>
    <col min="6146" max="6146" width="3.42578125" style="123" customWidth="1"/>
    <col min="6147" max="6147" width="5" style="123" customWidth="1"/>
    <col min="6148" max="6148" width="7.42578125" style="123" customWidth="1"/>
    <col min="6149" max="6149" width="11.42578125" style="123" customWidth="1"/>
    <col min="6150" max="6150" width="32.7109375" style="123" customWidth="1"/>
    <col min="6151" max="6151" width="4.28515625" style="123" customWidth="1"/>
    <col min="6152" max="6152" width="10.7109375" style="123" customWidth="1"/>
    <col min="6153" max="6153" width="11.28515625" style="123" customWidth="1"/>
    <col min="6154" max="6154" width="11.42578125" style="123" customWidth="1"/>
    <col min="6155" max="6401" width="6.42578125" style="123"/>
    <col min="6402" max="6402" width="3.42578125" style="123" customWidth="1"/>
    <col min="6403" max="6403" width="5" style="123" customWidth="1"/>
    <col min="6404" max="6404" width="7.42578125" style="123" customWidth="1"/>
    <col min="6405" max="6405" width="11.42578125" style="123" customWidth="1"/>
    <col min="6406" max="6406" width="32.7109375" style="123" customWidth="1"/>
    <col min="6407" max="6407" width="4.28515625" style="123" customWidth="1"/>
    <col min="6408" max="6408" width="10.7109375" style="123" customWidth="1"/>
    <col min="6409" max="6409" width="11.28515625" style="123" customWidth="1"/>
    <col min="6410" max="6410" width="11.42578125" style="123" customWidth="1"/>
    <col min="6411" max="6657" width="6.42578125" style="123"/>
    <col min="6658" max="6658" width="3.42578125" style="123" customWidth="1"/>
    <col min="6659" max="6659" width="5" style="123" customWidth="1"/>
    <col min="6660" max="6660" width="7.42578125" style="123" customWidth="1"/>
    <col min="6661" max="6661" width="11.42578125" style="123" customWidth="1"/>
    <col min="6662" max="6662" width="32.7109375" style="123" customWidth="1"/>
    <col min="6663" max="6663" width="4.28515625" style="123" customWidth="1"/>
    <col min="6664" max="6664" width="10.7109375" style="123" customWidth="1"/>
    <col min="6665" max="6665" width="11.28515625" style="123" customWidth="1"/>
    <col min="6666" max="6666" width="11.42578125" style="123" customWidth="1"/>
    <col min="6667" max="6913" width="6.42578125" style="123"/>
    <col min="6914" max="6914" width="3.42578125" style="123" customWidth="1"/>
    <col min="6915" max="6915" width="5" style="123" customWidth="1"/>
    <col min="6916" max="6916" width="7.42578125" style="123" customWidth="1"/>
    <col min="6917" max="6917" width="11.42578125" style="123" customWidth="1"/>
    <col min="6918" max="6918" width="32.7109375" style="123" customWidth="1"/>
    <col min="6919" max="6919" width="4.28515625" style="123" customWidth="1"/>
    <col min="6920" max="6920" width="10.7109375" style="123" customWidth="1"/>
    <col min="6921" max="6921" width="11.28515625" style="123" customWidth="1"/>
    <col min="6922" max="6922" width="11.42578125" style="123" customWidth="1"/>
    <col min="6923" max="7169" width="6.42578125" style="123"/>
    <col min="7170" max="7170" width="3.42578125" style="123" customWidth="1"/>
    <col min="7171" max="7171" width="5" style="123" customWidth="1"/>
    <col min="7172" max="7172" width="7.42578125" style="123" customWidth="1"/>
    <col min="7173" max="7173" width="11.42578125" style="123" customWidth="1"/>
    <col min="7174" max="7174" width="32.7109375" style="123" customWidth="1"/>
    <col min="7175" max="7175" width="4.28515625" style="123" customWidth="1"/>
    <col min="7176" max="7176" width="10.7109375" style="123" customWidth="1"/>
    <col min="7177" max="7177" width="11.28515625" style="123" customWidth="1"/>
    <col min="7178" max="7178" width="11.42578125" style="123" customWidth="1"/>
    <col min="7179" max="7425" width="6.42578125" style="123"/>
    <col min="7426" max="7426" width="3.42578125" style="123" customWidth="1"/>
    <col min="7427" max="7427" width="5" style="123" customWidth="1"/>
    <col min="7428" max="7428" width="7.42578125" style="123" customWidth="1"/>
    <col min="7429" max="7429" width="11.42578125" style="123" customWidth="1"/>
    <col min="7430" max="7430" width="32.7109375" style="123" customWidth="1"/>
    <col min="7431" max="7431" width="4.28515625" style="123" customWidth="1"/>
    <col min="7432" max="7432" width="10.7109375" style="123" customWidth="1"/>
    <col min="7433" max="7433" width="11.28515625" style="123" customWidth="1"/>
    <col min="7434" max="7434" width="11.42578125" style="123" customWidth="1"/>
    <col min="7435" max="7681" width="6.42578125" style="123"/>
    <col min="7682" max="7682" width="3.42578125" style="123" customWidth="1"/>
    <col min="7683" max="7683" width="5" style="123" customWidth="1"/>
    <col min="7684" max="7684" width="7.42578125" style="123" customWidth="1"/>
    <col min="7685" max="7685" width="11.42578125" style="123" customWidth="1"/>
    <col min="7686" max="7686" width="32.7109375" style="123" customWidth="1"/>
    <col min="7687" max="7687" width="4.28515625" style="123" customWidth="1"/>
    <col min="7688" max="7688" width="10.7109375" style="123" customWidth="1"/>
    <col min="7689" max="7689" width="11.28515625" style="123" customWidth="1"/>
    <col min="7690" max="7690" width="11.42578125" style="123" customWidth="1"/>
    <col min="7691" max="7937" width="6.42578125" style="123"/>
    <col min="7938" max="7938" width="3.42578125" style="123" customWidth="1"/>
    <col min="7939" max="7939" width="5" style="123" customWidth="1"/>
    <col min="7940" max="7940" width="7.42578125" style="123" customWidth="1"/>
    <col min="7941" max="7941" width="11.42578125" style="123" customWidth="1"/>
    <col min="7942" max="7942" width="32.7109375" style="123" customWidth="1"/>
    <col min="7943" max="7943" width="4.28515625" style="123" customWidth="1"/>
    <col min="7944" max="7944" width="10.7109375" style="123" customWidth="1"/>
    <col min="7945" max="7945" width="11.28515625" style="123" customWidth="1"/>
    <col min="7946" max="7946" width="11.42578125" style="123" customWidth="1"/>
    <col min="7947" max="8193" width="6.42578125" style="123"/>
    <col min="8194" max="8194" width="3.42578125" style="123" customWidth="1"/>
    <col min="8195" max="8195" width="5" style="123" customWidth="1"/>
    <col min="8196" max="8196" width="7.42578125" style="123" customWidth="1"/>
    <col min="8197" max="8197" width="11.42578125" style="123" customWidth="1"/>
    <col min="8198" max="8198" width="32.7109375" style="123" customWidth="1"/>
    <col min="8199" max="8199" width="4.28515625" style="123" customWidth="1"/>
    <col min="8200" max="8200" width="10.7109375" style="123" customWidth="1"/>
    <col min="8201" max="8201" width="11.28515625" style="123" customWidth="1"/>
    <col min="8202" max="8202" width="11.42578125" style="123" customWidth="1"/>
    <col min="8203" max="8449" width="6.42578125" style="123"/>
    <col min="8450" max="8450" width="3.42578125" style="123" customWidth="1"/>
    <col min="8451" max="8451" width="5" style="123" customWidth="1"/>
    <col min="8452" max="8452" width="7.42578125" style="123" customWidth="1"/>
    <col min="8453" max="8453" width="11.42578125" style="123" customWidth="1"/>
    <col min="8454" max="8454" width="32.7109375" style="123" customWidth="1"/>
    <col min="8455" max="8455" width="4.28515625" style="123" customWidth="1"/>
    <col min="8456" max="8456" width="10.7109375" style="123" customWidth="1"/>
    <col min="8457" max="8457" width="11.28515625" style="123" customWidth="1"/>
    <col min="8458" max="8458" width="11.42578125" style="123" customWidth="1"/>
    <col min="8459" max="8705" width="6.42578125" style="123"/>
    <col min="8706" max="8706" width="3.42578125" style="123" customWidth="1"/>
    <col min="8707" max="8707" width="5" style="123" customWidth="1"/>
    <col min="8708" max="8708" width="7.42578125" style="123" customWidth="1"/>
    <col min="8709" max="8709" width="11.42578125" style="123" customWidth="1"/>
    <col min="8710" max="8710" width="32.7109375" style="123" customWidth="1"/>
    <col min="8711" max="8711" width="4.28515625" style="123" customWidth="1"/>
    <col min="8712" max="8712" width="10.7109375" style="123" customWidth="1"/>
    <col min="8713" max="8713" width="11.28515625" style="123" customWidth="1"/>
    <col min="8714" max="8714" width="11.42578125" style="123" customWidth="1"/>
    <col min="8715" max="8961" width="6.42578125" style="123"/>
    <col min="8962" max="8962" width="3.42578125" style="123" customWidth="1"/>
    <col min="8963" max="8963" width="5" style="123" customWidth="1"/>
    <col min="8964" max="8964" width="7.42578125" style="123" customWidth="1"/>
    <col min="8965" max="8965" width="11.42578125" style="123" customWidth="1"/>
    <col min="8966" max="8966" width="32.7109375" style="123" customWidth="1"/>
    <col min="8967" max="8967" width="4.28515625" style="123" customWidth="1"/>
    <col min="8968" max="8968" width="10.7109375" style="123" customWidth="1"/>
    <col min="8969" max="8969" width="11.28515625" style="123" customWidth="1"/>
    <col min="8970" max="8970" width="11.42578125" style="123" customWidth="1"/>
    <col min="8971" max="9217" width="6.42578125" style="123"/>
    <col min="9218" max="9218" width="3.42578125" style="123" customWidth="1"/>
    <col min="9219" max="9219" width="5" style="123" customWidth="1"/>
    <col min="9220" max="9220" width="7.42578125" style="123" customWidth="1"/>
    <col min="9221" max="9221" width="11.42578125" style="123" customWidth="1"/>
    <col min="9222" max="9222" width="32.7109375" style="123" customWidth="1"/>
    <col min="9223" max="9223" width="4.28515625" style="123" customWidth="1"/>
    <col min="9224" max="9224" width="10.7109375" style="123" customWidth="1"/>
    <col min="9225" max="9225" width="11.28515625" style="123" customWidth="1"/>
    <col min="9226" max="9226" width="11.42578125" style="123" customWidth="1"/>
    <col min="9227" max="9473" width="6.42578125" style="123"/>
    <col min="9474" max="9474" width="3.42578125" style="123" customWidth="1"/>
    <col min="9475" max="9475" width="5" style="123" customWidth="1"/>
    <col min="9476" max="9476" width="7.42578125" style="123" customWidth="1"/>
    <col min="9477" max="9477" width="11.42578125" style="123" customWidth="1"/>
    <col min="9478" max="9478" width="32.7109375" style="123" customWidth="1"/>
    <col min="9479" max="9479" width="4.28515625" style="123" customWidth="1"/>
    <col min="9480" max="9480" width="10.7109375" style="123" customWidth="1"/>
    <col min="9481" max="9481" width="11.28515625" style="123" customWidth="1"/>
    <col min="9482" max="9482" width="11.42578125" style="123" customWidth="1"/>
    <col min="9483" max="9729" width="6.42578125" style="123"/>
    <col min="9730" max="9730" width="3.42578125" style="123" customWidth="1"/>
    <col min="9731" max="9731" width="5" style="123" customWidth="1"/>
    <col min="9732" max="9732" width="7.42578125" style="123" customWidth="1"/>
    <col min="9733" max="9733" width="11.42578125" style="123" customWidth="1"/>
    <col min="9734" max="9734" width="32.7109375" style="123" customWidth="1"/>
    <col min="9735" max="9735" width="4.28515625" style="123" customWidth="1"/>
    <col min="9736" max="9736" width="10.7109375" style="123" customWidth="1"/>
    <col min="9737" max="9737" width="11.28515625" style="123" customWidth="1"/>
    <col min="9738" max="9738" width="11.42578125" style="123" customWidth="1"/>
    <col min="9739" max="9985" width="6.42578125" style="123"/>
    <col min="9986" max="9986" width="3.42578125" style="123" customWidth="1"/>
    <col min="9987" max="9987" width="5" style="123" customWidth="1"/>
    <col min="9988" max="9988" width="7.42578125" style="123" customWidth="1"/>
    <col min="9989" max="9989" width="11.42578125" style="123" customWidth="1"/>
    <col min="9990" max="9990" width="32.7109375" style="123" customWidth="1"/>
    <col min="9991" max="9991" width="4.28515625" style="123" customWidth="1"/>
    <col min="9992" max="9992" width="10.7109375" style="123" customWidth="1"/>
    <col min="9993" max="9993" width="11.28515625" style="123" customWidth="1"/>
    <col min="9994" max="9994" width="11.42578125" style="123" customWidth="1"/>
    <col min="9995" max="10241" width="6.42578125" style="123"/>
    <col min="10242" max="10242" width="3.42578125" style="123" customWidth="1"/>
    <col min="10243" max="10243" width="5" style="123" customWidth="1"/>
    <col min="10244" max="10244" width="7.42578125" style="123" customWidth="1"/>
    <col min="10245" max="10245" width="11.42578125" style="123" customWidth="1"/>
    <col min="10246" max="10246" width="32.7109375" style="123" customWidth="1"/>
    <col min="10247" max="10247" width="4.28515625" style="123" customWidth="1"/>
    <col min="10248" max="10248" width="10.7109375" style="123" customWidth="1"/>
    <col min="10249" max="10249" width="11.28515625" style="123" customWidth="1"/>
    <col min="10250" max="10250" width="11.42578125" style="123" customWidth="1"/>
    <col min="10251" max="10497" width="6.42578125" style="123"/>
    <col min="10498" max="10498" width="3.42578125" style="123" customWidth="1"/>
    <col min="10499" max="10499" width="5" style="123" customWidth="1"/>
    <col min="10500" max="10500" width="7.42578125" style="123" customWidth="1"/>
    <col min="10501" max="10501" width="11.42578125" style="123" customWidth="1"/>
    <col min="10502" max="10502" width="32.7109375" style="123" customWidth="1"/>
    <col min="10503" max="10503" width="4.28515625" style="123" customWidth="1"/>
    <col min="10504" max="10504" width="10.7109375" style="123" customWidth="1"/>
    <col min="10505" max="10505" width="11.28515625" style="123" customWidth="1"/>
    <col min="10506" max="10506" width="11.42578125" style="123" customWidth="1"/>
    <col min="10507" max="10753" width="6.42578125" style="123"/>
    <col min="10754" max="10754" width="3.42578125" style="123" customWidth="1"/>
    <col min="10755" max="10755" width="5" style="123" customWidth="1"/>
    <col min="10756" max="10756" width="7.42578125" style="123" customWidth="1"/>
    <col min="10757" max="10757" width="11.42578125" style="123" customWidth="1"/>
    <col min="10758" max="10758" width="32.7109375" style="123" customWidth="1"/>
    <col min="10759" max="10759" width="4.28515625" style="123" customWidth="1"/>
    <col min="10760" max="10760" width="10.7109375" style="123" customWidth="1"/>
    <col min="10761" max="10761" width="11.28515625" style="123" customWidth="1"/>
    <col min="10762" max="10762" width="11.42578125" style="123" customWidth="1"/>
    <col min="10763" max="11009" width="6.42578125" style="123"/>
    <col min="11010" max="11010" width="3.42578125" style="123" customWidth="1"/>
    <col min="11011" max="11011" width="5" style="123" customWidth="1"/>
    <col min="11012" max="11012" width="7.42578125" style="123" customWidth="1"/>
    <col min="11013" max="11013" width="11.42578125" style="123" customWidth="1"/>
    <col min="11014" max="11014" width="32.7109375" style="123" customWidth="1"/>
    <col min="11015" max="11015" width="4.28515625" style="123" customWidth="1"/>
    <col min="11016" max="11016" width="10.7109375" style="123" customWidth="1"/>
    <col min="11017" max="11017" width="11.28515625" style="123" customWidth="1"/>
    <col min="11018" max="11018" width="11.42578125" style="123" customWidth="1"/>
    <col min="11019" max="11265" width="6.42578125" style="123"/>
    <col min="11266" max="11266" width="3.42578125" style="123" customWidth="1"/>
    <col min="11267" max="11267" width="5" style="123" customWidth="1"/>
    <col min="11268" max="11268" width="7.42578125" style="123" customWidth="1"/>
    <col min="11269" max="11269" width="11.42578125" style="123" customWidth="1"/>
    <col min="11270" max="11270" width="32.7109375" style="123" customWidth="1"/>
    <col min="11271" max="11271" width="4.28515625" style="123" customWidth="1"/>
    <col min="11272" max="11272" width="10.7109375" style="123" customWidth="1"/>
    <col min="11273" max="11273" width="11.28515625" style="123" customWidth="1"/>
    <col min="11274" max="11274" width="11.42578125" style="123" customWidth="1"/>
    <col min="11275" max="11521" width="6.42578125" style="123"/>
    <col min="11522" max="11522" width="3.42578125" style="123" customWidth="1"/>
    <col min="11523" max="11523" width="5" style="123" customWidth="1"/>
    <col min="11524" max="11524" width="7.42578125" style="123" customWidth="1"/>
    <col min="11525" max="11525" width="11.42578125" style="123" customWidth="1"/>
    <col min="11526" max="11526" width="32.7109375" style="123" customWidth="1"/>
    <col min="11527" max="11527" width="4.28515625" style="123" customWidth="1"/>
    <col min="11528" max="11528" width="10.7109375" style="123" customWidth="1"/>
    <col min="11529" max="11529" width="11.28515625" style="123" customWidth="1"/>
    <col min="11530" max="11530" width="11.42578125" style="123" customWidth="1"/>
    <col min="11531" max="11777" width="6.42578125" style="123"/>
    <col min="11778" max="11778" width="3.42578125" style="123" customWidth="1"/>
    <col min="11779" max="11779" width="5" style="123" customWidth="1"/>
    <col min="11780" max="11780" width="7.42578125" style="123" customWidth="1"/>
    <col min="11781" max="11781" width="11.42578125" style="123" customWidth="1"/>
    <col min="11782" max="11782" width="32.7109375" style="123" customWidth="1"/>
    <col min="11783" max="11783" width="4.28515625" style="123" customWidth="1"/>
    <col min="11784" max="11784" width="10.7109375" style="123" customWidth="1"/>
    <col min="11785" max="11785" width="11.28515625" style="123" customWidth="1"/>
    <col min="11786" max="11786" width="11.42578125" style="123" customWidth="1"/>
    <col min="11787" max="12033" width="6.42578125" style="123"/>
    <col min="12034" max="12034" width="3.42578125" style="123" customWidth="1"/>
    <col min="12035" max="12035" width="5" style="123" customWidth="1"/>
    <col min="12036" max="12036" width="7.42578125" style="123" customWidth="1"/>
    <col min="12037" max="12037" width="11.42578125" style="123" customWidth="1"/>
    <col min="12038" max="12038" width="32.7109375" style="123" customWidth="1"/>
    <col min="12039" max="12039" width="4.28515625" style="123" customWidth="1"/>
    <col min="12040" max="12040" width="10.7109375" style="123" customWidth="1"/>
    <col min="12041" max="12041" width="11.28515625" style="123" customWidth="1"/>
    <col min="12042" max="12042" width="11.42578125" style="123" customWidth="1"/>
    <col min="12043" max="12289" width="6.42578125" style="123"/>
    <col min="12290" max="12290" width="3.42578125" style="123" customWidth="1"/>
    <col min="12291" max="12291" width="5" style="123" customWidth="1"/>
    <col min="12292" max="12292" width="7.42578125" style="123" customWidth="1"/>
    <col min="12293" max="12293" width="11.42578125" style="123" customWidth="1"/>
    <col min="12294" max="12294" width="32.7109375" style="123" customWidth="1"/>
    <col min="12295" max="12295" width="4.28515625" style="123" customWidth="1"/>
    <col min="12296" max="12296" width="10.7109375" style="123" customWidth="1"/>
    <col min="12297" max="12297" width="11.28515625" style="123" customWidth="1"/>
    <col min="12298" max="12298" width="11.42578125" style="123" customWidth="1"/>
    <col min="12299" max="12545" width="6.42578125" style="123"/>
    <col min="12546" max="12546" width="3.42578125" style="123" customWidth="1"/>
    <col min="12547" max="12547" width="5" style="123" customWidth="1"/>
    <col min="12548" max="12548" width="7.42578125" style="123" customWidth="1"/>
    <col min="12549" max="12549" width="11.42578125" style="123" customWidth="1"/>
    <col min="12550" max="12550" width="32.7109375" style="123" customWidth="1"/>
    <col min="12551" max="12551" width="4.28515625" style="123" customWidth="1"/>
    <col min="12552" max="12552" width="10.7109375" style="123" customWidth="1"/>
    <col min="12553" max="12553" width="11.28515625" style="123" customWidth="1"/>
    <col min="12554" max="12554" width="11.42578125" style="123" customWidth="1"/>
    <col min="12555" max="12801" width="6.42578125" style="123"/>
    <col min="12802" max="12802" width="3.42578125" style="123" customWidth="1"/>
    <col min="12803" max="12803" width="5" style="123" customWidth="1"/>
    <col min="12804" max="12804" width="7.42578125" style="123" customWidth="1"/>
    <col min="12805" max="12805" width="11.42578125" style="123" customWidth="1"/>
    <col min="12806" max="12806" width="32.7109375" style="123" customWidth="1"/>
    <col min="12807" max="12807" width="4.28515625" style="123" customWidth="1"/>
    <col min="12808" max="12808" width="10.7109375" style="123" customWidth="1"/>
    <col min="12809" max="12809" width="11.28515625" style="123" customWidth="1"/>
    <col min="12810" max="12810" width="11.42578125" style="123" customWidth="1"/>
    <col min="12811" max="13057" width="6.42578125" style="123"/>
    <col min="13058" max="13058" width="3.42578125" style="123" customWidth="1"/>
    <col min="13059" max="13059" width="5" style="123" customWidth="1"/>
    <col min="13060" max="13060" width="7.42578125" style="123" customWidth="1"/>
    <col min="13061" max="13061" width="11.42578125" style="123" customWidth="1"/>
    <col min="13062" max="13062" width="32.7109375" style="123" customWidth="1"/>
    <col min="13063" max="13063" width="4.28515625" style="123" customWidth="1"/>
    <col min="13064" max="13064" width="10.7109375" style="123" customWidth="1"/>
    <col min="13065" max="13065" width="11.28515625" style="123" customWidth="1"/>
    <col min="13066" max="13066" width="11.42578125" style="123" customWidth="1"/>
    <col min="13067" max="13313" width="6.42578125" style="123"/>
    <col min="13314" max="13314" width="3.42578125" style="123" customWidth="1"/>
    <col min="13315" max="13315" width="5" style="123" customWidth="1"/>
    <col min="13316" max="13316" width="7.42578125" style="123" customWidth="1"/>
    <col min="13317" max="13317" width="11.42578125" style="123" customWidth="1"/>
    <col min="13318" max="13318" width="32.7109375" style="123" customWidth="1"/>
    <col min="13319" max="13319" width="4.28515625" style="123" customWidth="1"/>
    <col min="13320" max="13320" width="10.7109375" style="123" customWidth="1"/>
    <col min="13321" max="13321" width="11.28515625" style="123" customWidth="1"/>
    <col min="13322" max="13322" width="11.42578125" style="123" customWidth="1"/>
    <col min="13323" max="13569" width="6.42578125" style="123"/>
    <col min="13570" max="13570" width="3.42578125" style="123" customWidth="1"/>
    <col min="13571" max="13571" width="5" style="123" customWidth="1"/>
    <col min="13572" max="13572" width="7.42578125" style="123" customWidth="1"/>
    <col min="13573" max="13573" width="11.42578125" style="123" customWidth="1"/>
    <col min="13574" max="13574" width="32.7109375" style="123" customWidth="1"/>
    <col min="13575" max="13575" width="4.28515625" style="123" customWidth="1"/>
    <col min="13576" max="13576" width="10.7109375" style="123" customWidth="1"/>
    <col min="13577" max="13577" width="11.28515625" style="123" customWidth="1"/>
    <col min="13578" max="13578" width="11.42578125" style="123" customWidth="1"/>
    <col min="13579" max="13825" width="6.42578125" style="123"/>
    <col min="13826" max="13826" width="3.42578125" style="123" customWidth="1"/>
    <col min="13827" max="13827" width="5" style="123" customWidth="1"/>
    <col min="13828" max="13828" width="7.42578125" style="123" customWidth="1"/>
    <col min="13829" max="13829" width="11.42578125" style="123" customWidth="1"/>
    <col min="13830" max="13830" width="32.7109375" style="123" customWidth="1"/>
    <col min="13831" max="13831" width="4.28515625" style="123" customWidth="1"/>
    <col min="13832" max="13832" width="10.7109375" style="123" customWidth="1"/>
    <col min="13833" max="13833" width="11.28515625" style="123" customWidth="1"/>
    <col min="13834" max="13834" width="11.42578125" style="123" customWidth="1"/>
    <col min="13835" max="14081" width="6.42578125" style="123"/>
    <col min="14082" max="14082" width="3.42578125" style="123" customWidth="1"/>
    <col min="14083" max="14083" width="5" style="123" customWidth="1"/>
    <col min="14084" max="14084" width="7.42578125" style="123" customWidth="1"/>
    <col min="14085" max="14085" width="11.42578125" style="123" customWidth="1"/>
    <col min="14086" max="14086" width="32.7109375" style="123" customWidth="1"/>
    <col min="14087" max="14087" width="4.28515625" style="123" customWidth="1"/>
    <col min="14088" max="14088" width="10.7109375" style="123" customWidth="1"/>
    <col min="14089" max="14089" width="11.28515625" style="123" customWidth="1"/>
    <col min="14090" max="14090" width="11.42578125" style="123" customWidth="1"/>
    <col min="14091" max="14337" width="6.42578125" style="123"/>
    <col min="14338" max="14338" width="3.42578125" style="123" customWidth="1"/>
    <col min="14339" max="14339" width="5" style="123" customWidth="1"/>
    <col min="14340" max="14340" width="7.42578125" style="123" customWidth="1"/>
    <col min="14341" max="14341" width="11.42578125" style="123" customWidth="1"/>
    <col min="14342" max="14342" width="32.7109375" style="123" customWidth="1"/>
    <col min="14343" max="14343" width="4.28515625" style="123" customWidth="1"/>
    <col min="14344" max="14344" width="10.7109375" style="123" customWidth="1"/>
    <col min="14345" max="14345" width="11.28515625" style="123" customWidth="1"/>
    <col min="14346" max="14346" width="11.42578125" style="123" customWidth="1"/>
    <col min="14347" max="14593" width="6.42578125" style="123"/>
    <col min="14594" max="14594" width="3.42578125" style="123" customWidth="1"/>
    <col min="14595" max="14595" width="5" style="123" customWidth="1"/>
    <col min="14596" max="14596" width="7.42578125" style="123" customWidth="1"/>
    <col min="14597" max="14597" width="11.42578125" style="123" customWidth="1"/>
    <col min="14598" max="14598" width="32.7109375" style="123" customWidth="1"/>
    <col min="14599" max="14599" width="4.28515625" style="123" customWidth="1"/>
    <col min="14600" max="14600" width="10.7109375" style="123" customWidth="1"/>
    <col min="14601" max="14601" width="11.28515625" style="123" customWidth="1"/>
    <col min="14602" max="14602" width="11.42578125" style="123" customWidth="1"/>
    <col min="14603" max="14849" width="6.42578125" style="123"/>
    <col min="14850" max="14850" width="3.42578125" style="123" customWidth="1"/>
    <col min="14851" max="14851" width="5" style="123" customWidth="1"/>
    <col min="14852" max="14852" width="7.42578125" style="123" customWidth="1"/>
    <col min="14853" max="14853" width="11.42578125" style="123" customWidth="1"/>
    <col min="14854" max="14854" width="32.7109375" style="123" customWidth="1"/>
    <col min="14855" max="14855" width="4.28515625" style="123" customWidth="1"/>
    <col min="14856" max="14856" width="10.7109375" style="123" customWidth="1"/>
    <col min="14857" max="14857" width="11.28515625" style="123" customWidth="1"/>
    <col min="14858" max="14858" width="11.42578125" style="123" customWidth="1"/>
    <col min="14859" max="15105" width="6.42578125" style="123"/>
    <col min="15106" max="15106" width="3.42578125" style="123" customWidth="1"/>
    <col min="15107" max="15107" width="5" style="123" customWidth="1"/>
    <col min="15108" max="15108" width="7.42578125" style="123" customWidth="1"/>
    <col min="15109" max="15109" width="11.42578125" style="123" customWidth="1"/>
    <col min="15110" max="15110" width="32.7109375" style="123" customWidth="1"/>
    <col min="15111" max="15111" width="4.28515625" style="123" customWidth="1"/>
    <col min="15112" max="15112" width="10.7109375" style="123" customWidth="1"/>
    <col min="15113" max="15113" width="11.28515625" style="123" customWidth="1"/>
    <col min="15114" max="15114" width="11.42578125" style="123" customWidth="1"/>
    <col min="15115" max="15361" width="6.42578125" style="123"/>
    <col min="15362" max="15362" width="3.42578125" style="123" customWidth="1"/>
    <col min="15363" max="15363" width="5" style="123" customWidth="1"/>
    <col min="15364" max="15364" width="7.42578125" style="123" customWidth="1"/>
    <col min="15365" max="15365" width="11.42578125" style="123" customWidth="1"/>
    <col min="15366" max="15366" width="32.7109375" style="123" customWidth="1"/>
    <col min="15367" max="15367" width="4.28515625" style="123" customWidth="1"/>
    <col min="15368" max="15368" width="10.7109375" style="123" customWidth="1"/>
    <col min="15369" max="15369" width="11.28515625" style="123" customWidth="1"/>
    <col min="15370" max="15370" width="11.42578125" style="123" customWidth="1"/>
    <col min="15371" max="15617" width="6.42578125" style="123"/>
    <col min="15618" max="15618" width="3.42578125" style="123" customWidth="1"/>
    <col min="15619" max="15619" width="5" style="123" customWidth="1"/>
    <col min="15620" max="15620" width="7.42578125" style="123" customWidth="1"/>
    <col min="15621" max="15621" width="11.42578125" style="123" customWidth="1"/>
    <col min="15622" max="15622" width="32.7109375" style="123" customWidth="1"/>
    <col min="15623" max="15623" width="4.28515625" style="123" customWidth="1"/>
    <col min="15624" max="15624" width="10.7109375" style="123" customWidth="1"/>
    <col min="15625" max="15625" width="11.28515625" style="123" customWidth="1"/>
    <col min="15626" max="15626" width="11.42578125" style="123" customWidth="1"/>
    <col min="15627" max="15873" width="6.42578125" style="123"/>
    <col min="15874" max="15874" width="3.42578125" style="123" customWidth="1"/>
    <col min="15875" max="15875" width="5" style="123" customWidth="1"/>
    <col min="15876" max="15876" width="7.42578125" style="123" customWidth="1"/>
    <col min="15877" max="15877" width="11.42578125" style="123" customWidth="1"/>
    <col min="15878" max="15878" width="32.7109375" style="123" customWidth="1"/>
    <col min="15879" max="15879" width="4.28515625" style="123" customWidth="1"/>
    <col min="15880" max="15880" width="10.7109375" style="123" customWidth="1"/>
    <col min="15881" max="15881" width="11.28515625" style="123" customWidth="1"/>
    <col min="15882" max="15882" width="11.42578125" style="123" customWidth="1"/>
    <col min="15883" max="16129" width="6.42578125" style="123"/>
    <col min="16130" max="16130" width="3.42578125" style="123" customWidth="1"/>
    <col min="16131" max="16131" width="5" style="123" customWidth="1"/>
    <col min="16132" max="16132" width="7.42578125" style="123" customWidth="1"/>
    <col min="16133" max="16133" width="11.42578125" style="123" customWidth="1"/>
    <col min="16134" max="16134" width="32.7109375" style="123" customWidth="1"/>
    <col min="16135" max="16135" width="4.28515625" style="123" customWidth="1"/>
    <col min="16136" max="16136" width="10.7109375" style="123" customWidth="1"/>
    <col min="16137" max="16137" width="11.28515625" style="123" customWidth="1"/>
    <col min="16138" max="16138" width="11.42578125" style="123" customWidth="1"/>
    <col min="16139" max="16384" width="6.42578125" style="123"/>
  </cols>
  <sheetData>
    <row r="1" spans="1:89">
      <c r="A1" s="124" t="s">
        <v>431</v>
      </c>
      <c r="F1" s="42"/>
      <c r="G1" s="42"/>
      <c r="H1" s="42"/>
      <c r="I1" s="42" t="s">
        <v>443</v>
      </c>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row>
    <row r="2" spans="1:89">
      <c r="F2" s="42"/>
      <c r="G2" s="42"/>
      <c r="H2" s="42"/>
      <c r="I2" s="42" t="s">
        <v>444</v>
      </c>
      <c r="J2" s="42"/>
      <c r="K2" s="42"/>
      <c r="L2" s="42"/>
      <c r="M2" s="42"/>
      <c r="N2" s="42"/>
      <c r="O2" s="43"/>
      <c r="P2" s="44"/>
      <c r="Q2" s="45" t="s">
        <v>438</v>
      </c>
      <c r="R2" s="46"/>
      <c r="S2" s="47"/>
      <c r="T2" s="43"/>
      <c r="U2" s="44"/>
      <c r="V2" s="45" t="s">
        <v>439</v>
      </c>
      <c r="W2" s="46"/>
      <c r="X2" s="47"/>
      <c r="Y2" s="43"/>
      <c r="Z2" s="44"/>
      <c r="AA2" s="45" t="s">
        <v>440</v>
      </c>
      <c r="AB2" s="45"/>
      <c r="AC2" s="48"/>
      <c r="AD2" s="43"/>
      <c r="AE2" s="44"/>
      <c r="AF2" s="45" t="s">
        <v>471</v>
      </c>
      <c r="AG2" s="45"/>
      <c r="AH2" s="48"/>
      <c r="AI2" s="43"/>
      <c r="AJ2" s="44"/>
      <c r="AK2" s="45" t="s">
        <v>472</v>
      </c>
      <c r="AL2" s="45"/>
      <c r="AM2" s="48"/>
      <c r="AN2" s="43"/>
      <c r="AO2" s="44"/>
      <c r="AP2" s="45" t="s">
        <v>473</v>
      </c>
      <c r="AQ2" s="45"/>
      <c r="AR2" s="48"/>
      <c r="AS2" s="43"/>
      <c r="AT2" s="44"/>
      <c r="AU2" s="45" t="s">
        <v>474</v>
      </c>
      <c r="AV2" s="45"/>
      <c r="AW2" s="48"/>
      <c r="AX2" s="43"/>
      <c r="AY2" s="44"/>
      <c r="AZ2" s="45" t="s">
        <v>475</v>
      </c>
      <c r="BA2" s="45"/>
      <c r="BB2" s="48"/>
      <c r="BC2" s="43"/>
      <c r="BD2" s="44"/>
      <c r="BE2" s="45" t="s">
        <v>476</v>
      </c>
      <c r="BF2" s="45"/>
      <c r="BG2" s="48"/>
      <c r="BH2" s="43"/>
      <c r="BI2" s="44"/>
      <c r="BJ2" s="45" t="s">
        <v>477</v>
      </c>
      <c r="BK2" s="45"/>
      <c r="BL2" s="48"/>
      <c r="BM2" s="43"/>
      <c r="BN2" s="44"/>
      <c r="BO2" s="45" t="s">
        <v>478</v>
      </c>
      <c r="BP2" s="45"/>
      <c r="BQ2" s="48"/>
      <c r="BR2" s="43"/>
      <c r="BS2" s="44"/>
      <c r="BT2" s="45" t="s">
        <v>501</v>
      </c>
      <c r="BU2" s="45"/>
      <c r="BV2" s="48"/>
      <c r="BW2" s="43"/>
      <c r="BX2" s="44"/>
      <c r="BY2" s="45" t="s">
        <v>502</v>
      </c>
      <c r="BZ2" s="45"/>
      <c r="CA2" s="48"/>
      <c r="CB2" s="43"/>
      <c r="CC2" s="44"/>
      <c r="CD2" s="45" t="s">
        <v>503</v>
      </c>
      <c r="CE2" s="45"/>
      <c r="CF2" s="48"/>
      <c r="CG2" s="43"/>
      <c r="CH2" s="44"/>
      <c r="CI2" s="45" t="s">
        <v>504</v>
      </c>
      <c r="CJ2" s="45"/>
      <c r="CK2" s="48"/>
    </row>
    <row r="3" spans="1:89" ht="15" customHeight="1">
      <c r="F3" s="42"/>
      <c r="G3" s="42"/>
      <c r="H3" s="42"/>
      <c r="I3" s="42" t="s">
        <v>445</v>
      </c>
      <c r="J3" s="42"/>
      <c r="K3" s="42"/>
      <c r="L3" s="42"/>
      <c r="M3" s="42"/>
      <c r="N3" s="42"/>
      <c r="O3" s="720" t="str">
        <f>'20.10'!$V$3</f>
        <v>Description : Veuillez inscrire une brève description du scénario (incluant les hypothèses) dans l'onglet «20.10»</v>
      </c>
      <c r="P3" s="721"/>
      <c r="Q3" s="721"/>
      <c r="R3" s="721"/>
      <c r="S3" s="722"/>
      <c r="T3" s="720" t="str">
        <f>'20.10'!$AF$3</f>
        <v>Description : Veuillez inscrire une brève description du scénario (incluant les hypothèses) dans l'onglet «20.10»</v>
      </c>
      <c r="U3" s="721"/>
      <c r="V3" s="721"/>
      <c r="W3" s="721"/>
      <c r="X3" s="722"/>
      <c r="Y3" s="720" t="str">
        <f>'20.10'!$AP$3</f>
        <v>Description : Veuillez inscrire une brève description du scénario (incluant les hypothèses) dans l'onglet «20.10»</v>
      </c>
      <c r="Z3" s="721"/>
      <c r="AA3" s="721"/>
      <c r="AB3" s="721"/>
      <c r="AC3" s="722"/>
      <c r="AD3" s="720" t="str">
        <f>'20.10'!$AZ$3</f>
        <v>Description : Veuillez inscrire une brève description du scénario (incluant les hypothèses) dans l'onglet «20.10»</v>
      </c>
      <c r="AE3" s="721"/>
      <c r="AF3" s="721"/>
      <c r="AG3" s="721"/>
      <c r="AH3" s="722"/>
      <c r="AI3" s="720" t="str">
        <f>'20.10'!$BJ$3</f>
        <v>Description : Veuillez inscrire une brève description du scénario (incluant les hypothèses) dans l'onglet «20.10»</v>
      </c>
      <c r="AJ3" s="721"/>
      <c r="AK3" s="721"/>
      <c r="AL3" s="721"/>
      <c r="AM3" s="722"/>
      <c r="AN3" s="720" t="str">
        <f>'20.10'!$BT$3</f>
        <v>Description : Veuillez inscrire une brève description du scénario (incluant les hypothèses) dans l'onglet «20.10»</v>
      </c>
      <c r="AO3" s="721"/>
      <c r="AP3" s="721"/>
      <c r="AQ3" s="721"/>
      <c r="AR3" s="722"/>
      <c r="AS3" s="720" t="str">
        <f>'20.10'!$CD$3</f>
        <v>Description : Veuillez inscrire une brève description du scénario (incluant les hypothèses) dans l'onglet «20.10»</v>
      </c>
      <c r="AT3" s="721"/>
      <c r="AU3" s="721"/>
      <c r="AV3" s="721"/>
      <c r="AW3" s="722"/>
      <c r="AX3" s="720" t="str">
        <f>'20.10'!$CN$3</f>
        <v>Description : Veuillez inscrire une brève description du scénario (incluant les hypothèses) dans l'onglet «20.10»</v>
      </c>
      <c r="AY3" s="721"/>
      <c r="AZ3" s="721"/>
      <c r="BA3" s="721"/>
      <c r="BB3" s="722"/>
      <c r="BC3" s="720" t="str">
        <f>'20.10'!$CX$3</f>
        <v>Description : Veuillez inscrire une brève description du scénario (incluant les hypothèses) dans l'onglet «20.10»</v>
      </c>
      <c r="BD3" s="721"/>
      <c r="BE3" s="721"/>
      <c r="BF3" s="721"/>
      <c r="BG3" s="722"/>
      <c r="BH3" s="720" t="str">
        <f>'20.10'!$DH$3</f>
        <v>Description : Veuillez inscrire une brève description du scénario (incluant les hypothèses) dans l'onglet «20.10»</v>
      </c>
      <c r="BI3" s="721"/>
      <c r="BJ3" s="721"/>
      <c r="BK3" s="721"/>
      <c r="BL3" s="722"/>
      <c r="BM3" s="720" t="str">
        <f>'20.10'!$DR$3</f>
        <v>Description : Veuillez inscrire une brève description du scénario (incluant les hypothèses) dans l'onglet «20.10»</v>
      </c>
      <c r="BN3" s="721"/>
      <c r="BO3" s="721"/>
      <c r="BP3" s="721"/>
      <c r="BQ3" s="722"/>
      <c r="BR3" s="720" t="str">
        <f>'20.10'!$EB$3</f>
        <v>Description : Veuillez inscrire une brève description du scénario (incluant les hypothèses) dans l'onglet «20.10»</v>
      </c>
      <c r="BS3" s="721"/>
      <c r="BT3" s="721"/>
      <c r="BU3" s="721"/>
      <c r="BV3" s="722"/>
      <c r="BW3" s="720" t="str">
        <f>'20.10'!$EL$3</f>
        <v>Description : Veuillez inscrire une brève description du scénario (incluant les hypothèses) dans l'onglet «20.10»</v>
      </c>
      <c r="BX3" s="721"/>
      <c r="BY3" s="721"/>
      <c r="BZ3" s="721"/>
      <c r="CA3" s="722"/>
      <c r="CB3" s="720" t="str">
        <f>'20.10'!$EV$3</f>
        <v>Description : Veuillez inscrire une brève description du scénario (incluant les hypothèses) dans l'onglet «20.10»</v>
      </c>
      <c r="CC3" s="721"/>
      <c r="CD3" s="721"/>
      <c r="CE3" s="721"/>
      <c r="CF3" s="722"/>
      <c r="CG3" s="720" t="str">
        <f>'20.10'!$FF$3</f>
        <v>Description : Veuillez inscrire une brève description du scénario (incluant les hypothèses) dans l'onglet «20.10»</v>
      </c>
      <c r="CH3" s="721"/>
      <c r="CI3" s="721"/>
      <c r="CJ3" s="721"/>
      <c r="CK3" s="722"/>
    </row>
    <row r="4" spans="1:89">
      <c r="F4" s="42" t="s">
        <v>446</v>
      </c>
      <c r="G4" s="42" t="s">
        <v>446</v>
      </c>
      <c r="H4" s="42" t="s">
        <v>446</v>
      </c>
      <c r="I4" s="42" t="s">
        <v>447</v>
      </c>
      <c r="J4" s="49"/>
      <c r="K4" s="50"/>
      <c r="L4" s="42" t="s">
        <v>448</v>
      </c>
      <c r="M4" s="51"/>
      <c r="N4" s="51"/>
      <c r="O4" s="720"/>
      <c r="P4" s="721"/>
      <c r="Q4" s="721"/>
      <c r="R4" s="721"/>
      <c r="S4" s="722"/>
      <c r="T4" s="720"/>
      <c r="U4" s="721"/>
      <c r="V4" s="721"/>
      <c r="W4" s="721"/>
      <c r="X4" s="722"/>
      <c r="Y4" s="720"/>
      <c r="Z4" s="721"/>
      <c r="AA4" s="721"/>
      <c r="AB4" s="721"/>
      <c r="AC4" s="722"/>
      <c r="AD4" s="720"/>
      <c r="AE4" s="721"/>
      <c r="AF4" s="721"/>
      <c r="AG4" s="721"/>
      <c r="AH4" s="722"/>
      <c r="AI4" s="720"/>
      <c r="AJ4" s="721"/>
      <c r="AK4" s="721"/>
      <c r="AL4" s="721"/>
      <c r="AM4" s="722"/>
      <c r="AN4" s="720"/>
      <c r="AO4" s="721"/>
      <c r="AP4" s="721"/>
      <c r="AQ4" s="721"/>
      <c r="AR4" s="722"/>
      <c r="AS4" s="720"/>
      <c r="AT4" s="721"/>
      <c r="AU4" s="721"/>
      <c r="AV4" s="721"/>
      <c r="AW4" s="722"/>
      <c r="AX4" s="720"/>
      <c r="AY4" s="721"/>
      <c r="AZ4" s="721"/>
      <c r="BA4" s="721"/>
      <c r="BB4" s="722"/>
      <c r="BC4" s="720"/>
      <c r="BD4" s="721"/>
      <c r="BE4" s="721"/>
      <c r="BF4" s="721"/>
      <c r="BG4" s="722"/>
      <c r="BH4" s="720"/>
      <c r="BI4" s="721"/>
      <c r="BJ4" s="721"/>
      <c r="BK4" s="721"/>
      <c r="BL4" s="722"/>
      <c r="BM4" s="720"/>
      <c r="BN4" s="721"/>
      <c r="BO4" s="721"/>
      <c r="BP4" s="721"/>
      <c r="BQ4" s="722"/>
      <c r="BR4" s="720"/>
      <c r="BS4" s="721"/>
      <c r="BT4" s="721"/>
      <c r="BU4" s="721"/>
      <c r="BV4" s="722"/>
      <c r="BW4" s="720"/>
      <c r="BX4" s="721"/>
      <c r="BY4" s="721"/>
      <c r="BZ4" s="721"/>
      <c r="CA4" s="722"/>
      <c r="CB4" s="720"/>
      <c r="CC4" s="721"/>
      <c r="CD4" s="721"/>
      <c r="CE4" s="721"/>
      <c r="CF4" s="722"/>
      <c r="CG4" s="720"/>
      <c r="CH4" s="721"/>
      <c r="CI4" s="721"/>
      <c r="CJ4" s="721"/>
      <c r="CK4" s="722"/>
    </row>
    <row r="5" spans="1:89" s="57" customFormat="1">
      <c r="A5" s="52" t="s">
        <v>0</v>
      </c>
      <c r="B5" s="52"/>
      <c r="C5" s="52"/>
      <c r="D5" s="52"/>
      <c r="E5" s="53"/>
      <c r="F5" s="54">
        <f>G5-1</f>
        <v>2016</v>
      </c>
      <c r="G5" s="54">
        <f>H5-1</f>
        <v>2017</v>
      </c>
      <c r="H5" s="54">
        <f>J5-1</f>
        <v>2018</v>
      </c>
      <c r="I5" s="54">
        <f>J5-1</f>
        <v>2018</v>
      </c>
      <c r="J5" s="54">
        <f>'20.10'!L4</f>
        <v>2019</v>
      </c>
      <c r="K5" s="54">
        <f>J5+1</f>
        <v>2020</v>
      </c>
      <c r="L5" s="54">
        <f t="shared" ref="L5:M5" si="0">K5+1</f>
        <v>2021</v>
      </c>
      <c r="M5" s="54">
        <f t="shared" si="0"/>
        <v>2022</v>
      </c>
      <c r="N5" s="54">
        <f>M5+1</f>
        <v>2023</v>
      </c>
      <c r="O5" s="55">
        <f>J5</f>
        <v>2019</v>
      </c>
      <c r="P5" s="54">
        <f>K5</f>
        <v>2020</v>
      </c>
      <c r="Q5" s="54">
        <f>L5</f>
        <v>2021</v>
      </c>
      <c r="R5" s="54">
        <f>M5</f>
        <v>2022</v>
      </c>
      <c r="S5" s="56">
        <f>N5</f>
        <v>2023</v>
      </c>
      <c r="T5" s="55">
        <f t="shared" ref="T5:CE5" si="1">O5</f>
        <v>2019</v>
      </c>
      <c r="U5" s="54">
        <f t="shared" si="1"/>
        <v>2020</v>
      </c>
      <c r="V5" s="54">
        <f t="shared" si="1"/>
        <v>2021</v>
      </c>
      <c r="W5" s="54">
        <f t="shared" si="1"/>
        <v>2022</v>
      </c>
      <c r="X5" s="56">
        <f t="shared" si="1"/>
        <v>2023</v>
      </c>
      <c r="Y5" s="55">
        <f t="shared" si="1"/>
        <v>2019</v>
      </c>
      <c r="Z5" s="54">
        <f t="shared" si="1"/>
        <v>2020</v>
      </c>
      <c r="AA5" s="54">
        <f t="shared" si="1"/>
        <v>2021</v>
      </c>
      <c r="AB5" s="54">
        <f t="shared" si="1"/>
        <v>2022</v>
      </c>
      <c r="AC5" s="56">
        <f t="shared" si="1"/>
        <v>2023</v>
      </c>
      <c r="AD5" s="55">
        <f t="shared" si="1"/>
        <v>2019</v>
      </c>
      <c r="AE5" s="54">
        <f t="shared" si="1"/>
        <v>2020</v>
      </c>
      <c r="AF5" s="54">
        <f t="shared" si="1"/>
        <v>2021</v>
      </c>
      <c r="AG5" s="54">
        <f t="shared" si="1"/>
        <v>2022</v>
      </c>
      <c r="AH5" s="56">
        <f t="shared" si="1"/>
        <v>2023</v>
      </c>
      <c r="AI5" s="55">
        <f t="shared" si="1"/>
        <v>2019</v>
      </c>
      <c r="AJ5" s="54">
        <f t="shared" si="1"/>
        <v>2020</v>
      </c>
      <c r="AK5" s="54">
        <f t="shared" si="1"/>
        <v>2021</v>
      </c>
      <c r="AL5" s="54">
        <f t="shared" si="1"/>
        <v>2022</v>
      </c>
      <c r="AM5" s="56">
        <f t="shared" si="1"/>
        <v>2023</v>
      </c>
      <c r="AN5" s="55">
        <f t="shared" si="1"/>
        <v>2019</v>
      </c>
      <c r="AO5" s="54">
        <f t="shared" si="1"/>
        <v>2020</v>
      </c>
      <c r="AP5" s="54">
        <f t="shared" si="1"/>
        <v>2021</v>
      </c>
      <c r="AQ5" s="54">
        <f t="shared" si="1"/>
        <v>2022</v>
      </c>
      <c r="AR5" s="56">
        <f t="shared" si="1"/>
        <v>2023</v>
      </c>
      <c r="AS5" s="55">
        <f t="shared" si="1"/>
        <v>2019</v>
      </c>
      <c r="AT5" s="54">
        <f t="shared" si="1"/>
        <v>2020</v>
      </c>
      <c r="AU5" s="54">
        <f t="shared" si="1"/>
        <v>2021</v>
      </c>
      <c r="AV5" s="54">
        <f t="shared" si="1"/>
        <v>2022</v>
      </c>
      <c r="AW5" s="56">
        <f t="shared" si="1"/>
        <v>2023</v>
      </c>
      <c r="AX5" s="55">
        <f t="shared" si="1"/>
        <v>2019</v>
      </c>
      <c r="AY5" s="54">
        <f t="shared" si="1"/>
        <v>2020</v>
      </c>
      <c r="AZ5" s="54">
        <f t="shared" si="1"/>
        <v>2021</v>
      </c>
      <c r="BA5" s="54">
        <f t="shared" si="1"/>
        <v>2022</v>
      </c>
      <c r="BB5" s="56">
        <f t="shared" si="1"/>
        <v>2023</v>
      </c>
      <c r="BC5" s="55">
        <f t="shared" si="1"/>
        <v>2019</v>
      </c>
      <c r="BD5" s="54">
        <f t="shared" si="1"/>
        <v>2020</v>
      </c>
      <c r="BE5" s="54">
        <f t="shared" si="1"/>
        <v>2021</v>
      </c>
      <c r="BF5" s="54">
        <f t="shared" si="1"/>
        <v>2022</v>
      </c>
      <c r="BG5" s="56">
        <f t="shared" si="1"/>
        <v>2023</v>
      </c>
      <c r="BH5" s="55">
        <f t="shared" si="1"/>
        <v>2019</v>
      </c>
      <c r="BI5" s="54">
        <f t="shared" si="1"/>
        <v>2020</v>
      </c>
      <c r="BJ5" s="54">
        <f t="shared" si="1"/>
        <v>2021</v>
      </c>
      <c r="BK5" s="54">
        <f t="shared" si="1"/>
        <v>2022</v>
      </c>
      <c r="BL5" s="56">
        <f t="shared" si="1"/>
        <v>2023</v>
      </c>
      <c r="BM5" s="55">
        <f t="shared" si="1"/>
        <v>2019</v>
      </c>
      <c r="BN5" s="54">
        <f t="shared" si="1"/>
        <v>2020</v>
      </c>
      <c r="BO5" s="54">
        <f t="shared" si="1"/>
        <v>2021</v>
      </c>
      <c r="BP5" s="54">
        <f t="shared" si="1"/>
        <v>2022</v>
      </c>
      <c r="BQ5" s="56">
        <f t="shared" si="1"/>
        <v>2023</v>
      </c>
      <c r="BR5" s="55">
        <f t="shared" si="1"/>
        <v>2019</v>
      </c>
      <c r="BS5" s="54">
        <f t="shared" si="1"/>
        <v>2020</v>
      </c>
      <c r="BT5" s="54">
        <f t="shared" si="1"/>
        <v>2021</v>
      </c>
      <c r="BU5" s="54">
        <f t="shared" si="1"/>
        <v>2022</v>
      </c>
      <c r="BV5" s="56">
        <f t="shared" si="1"/>
        <v>2023</v>
      </c>
      <c r="BW5" s="55">
        <f t="shared" si="1"/>
        <v>2019</v>
      </c>
      <c r="BX5" s="54">
        <f t="shared" si="1"/>
        <v>2020</v>
      </c>
      <c r="BY5" s="54">
        <f t="shared" si="1"/>
        <v>2021</v>
      </c>
      <c r="BZ5" s="54">
        <f t="shared" si="1"/>
        <v>2022</v>
      </c>
      <c r="CA5" s="56">
        <f t="shared" si="1"/>
        <v>2023</v>
      </c>
      <c r="CB5" s="55">
        <f t="shared" si="1"/>
        <v>2019</v>
      </c>
      <c r="CC5" s="54">
        <f t="shared" si="1"/>
        <v>2020</v>
      </c>
      <c r="CD5" s="54">
        <f t="shared" si="1"/>
        <v>2021</v>
      </c>
      <c r="CE5" s="54">
        <f t="shared" si="1"/>
        <v>2022</v>
      </c>
      <c r="CF5" s="56">
        <f t="shared" ref="CF5:CK5" si="2">CA5</f>
        <v>2023</v>
      </c>
      <c r="CG5" s="55">
        <f t="shared" si="2"/>
        <v>2019</v>
      </c>
      <c r="CH5" s="54">
        <f t="shared" si="2"/>
        <v>2020</v>
      </c>
      <c r="CI5" s="54">
        <f t="shared" si="2"/>
        <v>2021</v>
      </c>
      <c r="CJ5" s="54">
        <f t="shared" si="2"/>
        <v>2022</v>
      </c>
      <c r="CK5" s="56">
        <f t="shared" si="2"/>
        <v>2023</v>
      </c>
    </row>
    <row r="6" spans="1:89" s="680" customFormat="1">
      <c r="A6" s="58" t="s">
        <v>419</v>
      </c>
      <c r="B6" s="59"/>
      <c r="C6" s="59"/>
      <c r="D6" s="59"/>
      <c r="E6" s="60"/>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row>
    <row r="7" spans="1:89" s="680" customFormat="1" ht="14.25">
      <c r="A7" s="62" t="s">
        <v>400</v>
      </c>
      <c r="B7" s="62"/>
      <c r="C7" s="62"/>
      <c r="D7" s="62"/>
      <c r="E7" s="60"/>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row>
    <row r="8" spans="1:89" s="174" customFormat="1">
      <c r="A8" s="63" t="s">
        <v>401</v>
      </c>
      <c r="B8" s="64"/>
      <c r="C8" s="64"/>
      <c r="D8" s="65"/>
      <c r="E8" s="66" t="s">
        <v>4</v>
      </c>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row>
    <row r="9" spans="1:89" s="174" customFormat="1">
      <c r="A9" s="68" t="s">
        <v>402</v>
      </c>
      <c r="B9" s="68"/>
      <c r="C9" s="68"/>
      <c r="D9" s="69"/>
      <c r="E9" s="70" t="s">
        <v>6</v>
      </c>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row>
    <row r="10" spans="1:89" s="174" customFormat="1">
      <c r="A10" s="72" t="s">
        <v>8</v>
      </c>
      <c r="B10" s="73"/>
      <c r="C10" s="73"/>
      <c r="D10" s="73"/>
      <c r="E10" s="74"/>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row>
    <row r="11" spans="1:89" s="174" customFormat="1" ht="30" customHeight="1">
      <c r="A11" s="76"/>
      <c r="B11" s="752" t="s">
        <v>365</v>
      </c>
      <c r="C11" s="752"/>
      <c r="D11" s="752"/>
      <c r="E11" s="77" t="s">
        <v>14</v>
      </c>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row>
    <row r="12" spans="1:89" s="174" customFormat="1">
      <c r="A12" s="78"/>
      <c r="B12" s="79" t="s">
        <v>366</v>
      </c>
      <c r="C12" s="68"/>
      <c r="D12" s="68"/>
      <c r="E12" s="77" t="s">
        <v>16</v>
      </c>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row>
    <row r="13" spans="1:89" s="174" customFormat="1">
      <c r="A13" s="81"/>
      <c r="B13" s="82" t="s">
        <v>367</v>
      </c>
      <c r="C13" s="83"/>
      <c r="D13" s="83"/>
      <c r="E13" s="84"/>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row>
    <row r="14" spans="1:89" s="174" customFormat="1" ht="30" customHeight="1">
      <c r="A14" s="85"/>
      <c r="B14" s="76"/>
      <c r="C14" s="756" t="s">
        <v>403</v>
      </c>
      <c r="D14" s="756"/>
      <c r="E14" s="86">
        <v>14</v>
      </c>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row>
    <row r="15" spans="1:89" s="174" customFormat="1" ht="30" customHeight="1">
      <c r="A15" s="88"/>
      <c r="B15" s="78"/>
      <c r="C15" s="749" t="s">
        <v>524</v>
      </c>
      <c r="D15" s="749"/>
      <c r="E15" s="89">
        <v>15</v>
      </c>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row>
    <row r="16" spans="1:89" s="174" customFormat="1" ht="30" customHeight="1">
      <c r="A16" s="85"/>
      <c r="B16" s="76"/>
      <c r="C16" s="754" t="s">
        <v>404</v>
      </c>
      <c r="D16" s="754"/>
      <c r="E16" s="86">
        <v>19</v>
      </c>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row>
    <row r="17" spans="1:89" s="174" customFormat="1">
      <c r="A17" s="78"/>
      <c r="B17" s="79" t="s">
        <v>405</v>
      </c>
      <c r="C17" s="69"/>
      <c r="D17" s="69"/>
      <c r="E17" s="89">
        <v>25</v>
      </c>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row>
    <row r="18" spans="1:89" s="174" customFormat="1">
      <c r="A18" s="88"/>
      <c r="B18" s="79" t="s">
        <v>406</v>
      </c>
      <c r="C18" s="69"/>
      <c r="D18" s="69"/>
      <c r="E18" s="89">
        <v>35</v>
      </c>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row>
    <row r="19" spans="1:89" s="678" customFormat="1">
      <c r="A19" s="78"/>
      <c r="B19" s="68" t="s">
        <v>102</v>
      </c>
      <c r="C19" s="69"/>
      <c r="D19" s="69"/>
      <c r="E19" s="89">
        <v>34</v>
      </c>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row>
    <row r="20" spans="1:89" s="174" customFormat="1">
      <c r="A20" s="91" t="s">
        <v>407</v>
      </c>
      <c r="B20" s="92"/>
      <c r="C20" s="93"/>
      <c r="D20" s="93"/>
      <c r="E20" s="94">
        <v>37</v>
      </c>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row>
    <row r="21" spans="1:89" s="678" customFormat="1">
      <c r="A21" s="95" t="s">
        <v>408</v>
      </c>
      <c r="B21" s="96"/>
      <c r="C21" s="83"/>
      <c r="D21" s="83"/>
      <c r="E21" s="84"/>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row>
    <row r="22" spans="1:89" s="174" customFormat="1">
      <c r="A22" s="97"/>
      <c r="B22" s="72" t="s">
        <v>40</v>
      </c>
      <c r="C22" s="73"/>
      <c r="D22" s="73"/>
      <c r="E22" s="74"/>
      <c r="F22" s="692"/>
      <c r="G22" s="692"/>
      <c r="H22" s="692"/>
      <c r="I22" s="692"/>
      <c r="J22" s="692"/>
      <c r="K22" s="692"/>
      <c r="L22" s="692"/>
      <c r="M22" s="692"/>
      <c r="N22" s="692"/>
      <c r="O22" s="692"/>
      <c r="P22" s="692"/>
      <c r="Q22" s="692"/>
      <c r="R22" s="692"/>
      <c r="S22" s="692"/>
      <c r="T22" s="692"/>
      <c r="U22" s="692"/>
      <c r="V22" s="692"/>
      <c r="W22" s="692"/>
      <c r="X22" s="692"/>
      <c r="Y22" s="692"/>
      <c r="Z22" s="692"/>
      <c r="AA22" s="692"/>
      <c r="AB22" s="692"/>
      <c r="AC22" s="692"/>
      <c r="AD22" s="692"/>
      <c r="AE22" s="692"/>
      <c r="AF22" s="692"/>
      <c r="AG22" s="692"/>
      <c r="AH22" s="692"/>
      <c r="AI22" s="692"/>
      <c r="AJ22" s="692"/>
      <c r="AK22" s="692"/>
      <c r="AL22" s="692"/>
      <c r="AM22" s="692"/>
      <c r="AN22" s="692"/>
      <c r="AO22" s="692"/>
      <c r="AP22" s="692"/>
      <c r="AQ22" s="692"/>
      <c r="AR22" s="692"/>
      <c r="AS22" s="692"/>
      <c r="AT22" s="692"/>
      <c r="AU22" s="692"/>
      <c r="AV22" s="692"/>
      <c r="AW22" s="692"/>
      <c r="AX22" s="692"/>
      <c r="AY22" s="692"/>
      <c r="AZ22" s="692"/>
      <c r="BA22" s="692"/>
      <c r="BB22" s="692"/>
      <c r="BC22" s="692"/>
      <c r="BD22" s="692"/>
      <c r="BE22" s="692"/>
      <c r="BF22" s="692"/>
      <c r="BG22" s="692"/>
      <c r="BH22" s="692"/>
      <c r="BI22" s="692"/>
      <c r="BJ22" s="692"/>
      <c r="BK22" s="692"/>
      <c r="BL22" s="692"/>
      <c r="BM22" s="692"/>
      <c r="BN22" s="692"/>
      <c r="BO22" s="692"/>
      <c r="BP22" s="692"/>
      <c r="BQ22" s="692"/>
      <c r="BR22" s="692"/>
      <c r="BS22" s="692"/>
      <c r="BT22" s="692"/>
      <c r="BU22" s="692"/>
      <c r="BV22" s="692"/>
      <c r="BW22" s="692"/>
      <c r="BX22" s="692"/>
      <c r="BY22" s="692"/>
      <c r="BZ22" s="692"/>
      <c r="CA22" s="692"/>
      <c r="CB22" s="692"/>
      <c r="CC22" s="692"/>
      <c r="CD22" s="692"/>
      <c r="CE22" s="692"/>
      <c r="CF22" s="692"/>
      <c r="CG22" s="692"/>
      <c r="CH22" s="692"/>
      <c r="CI22" s="692"/>
      <c r="CJ22" s="692"/>
      <c r="CK22" s="692"/>
    </row>
    <row r="23" spans="1:89" s="174" customFormat="1">
      <c r="A23" s="83"/>
      <c r="B23" s="96"/>
      <c r="C23" s="98" t="s">
        <v>409</v>
      </c>
      <c r="D23" s="82"/>
      <c r="E23" s="84"/>
      <c r="F23" s="692"/>
      <c r="G23" s="692"/>
      <c r="H23" s="692"/>
      <c r="I23" s="692"/>
      <c r="J23" s="692"/>
      <c r="K23" s="692"/>
      <c r="L23" s="692"/>
      <c r="M23" s="692"/>
      <c r="N23" s="692"/>
      <c r="O23" s="692"/>
      <c r="P23" s="692"/>
      <c r="Q23" s="692"/>
      <c r="R23" s="692"/>
      <c r="S23" s="692"/>
      <c r="T23" s="692"/>
      <c r="U23" s="692"/>
      <c r="V23" s="692"/>
      <c r="W23" s="692"/>
      <c r="X23" s="692"/>
      <c r="Y23" s="692"/>
      <c r="Z23" s="692"/>
      <c r="AA23" s="692"/>
      <c r="AB23" s="692"/>
      <c r="AC23" s="692"/>
      <c r="AD23" s="692"/>
      <c r="AE23" s="692"/>
      <c r="AF23" s="692"/>
      <c r="AG23" s="692"/>
      <c r="AH23" s="692"/>
      <c r="AI23" s="692"/>
      <c r="AJ23" s="692"/>
      <c r="AK23" s="692"/>
      <c r="AL23" s="692"/>
      <c r="AM23" s="692"/>
      <c r="AN23" s="692"/>
      <c r="AO23" s="692"/>
      <c r="AP23" s="692"/>
      <c r="AQ23" s="692"/>
      <c r="AR23" s="692"/>
      <c r="AS23" s="692"/>
      <c r="AT23" s="692"/>
      <c r="AU23" s="692"/>
      <c r="AV23" s="692"/>
      <c r="AW23" s="692"/>
      <c r="AX23" s="692"/>
      <c r="AY23" s="692"/>
      <c r="AZ23" s="692"/>
      <c r="BA23" s="692"/>
      <c r="BB23" s="692"/>
      <c r="BC23" s="692"/>
      <c r="BD23" s="692"/>
      <c r="BE23" s="692"/>
      <c r="BF23" s="692"/>
      <c r="BG23" s="692"/>
      <c r="BH23" s="692"/>
      <c r="BI23" s="692"/>
      <c r="BJ23" s="692"/>
      <c r="BK23" s="692"/>
      <c r="BL23" s="692"/>
      <c r="BM23" s="692"/>
      <c r="BN23" s="692"/>
      <c r="BO23" s="692"/>
      <c r="BP23" s="692"/>
      <c r="BQ23" s="692"/>
      <c r="BR23" s="692"/>
      <c r="BS23" s="692"/>
      <c r="BT23" s="692"/>
      <c r="BU23" s="692"/>
      <c r="BV23" s="692"/>
      <c r="BW23" s="692"/>
      <c r="BX23" s="692"/>
      <c r="BY23" s="692"/>
      <c r="BZ23" s="692"/>
      <c r="CA23" s="692"/>
      <c r="CB23" s="692"/>
      <c r="CC23" s="692"/>
      <c r="CD23" s="692"/>
      <c r="CE23" s="692"/>
      <c r="CF23" s="692"/>
      <c r="CG23" s="692"/>
      <c r="CH23" s="692"/>
      <c r="CI23" s="692"/>
      <c r="CJ23" s="692"/>
      <c r="CK23" s="692"/>
    </row>
    <row r="24" spans="1:89" s="174" customFormat="1">
      <c r="A24" s="99"/>
      <c r="B24" s="100"/>
      <c r="C24" s="99"/>
      <c r="D24" s="101" t="s">
        <v>388</v>
      </c>
      <c r="E24" s="86">
        <v>45</v>
      </c>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row>
    <row r="25" spans="1:89" s="174" customFormat="1">
      <c r="A25" s="69"/>
      <c r="B25" s="79"/>
      <c r="C25" s="69"/>
      <c r="D25" s="68" t="s">
        <v>389</v>
      </c>
      <c r="E25" s="89">
        <v>46</v>
      </c>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row>
    <row r="26" spans="1:89" s="174" customFormat="1">
      <c r="A26" s="83"/>
      <c r="B26" s="96"/>
      <c r="C26" s="98" t="s">
        <v>410</v>
      </c>
      <c r="D26" s="82"/>
      <c r="E26" s="84"/>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102"/>
      <c r="CF26" s="102"/>
      <c r="CG26" s="102"/>
      <c r="CH26" s="102"/>
      <c r="CI26" s="102"/>
      <c r="CJ26" s="102"/>
      <c r="CK26" s="102"/>
    </row>
    <row r="27" spans="1:89" s="174" customFormat="1">
      <c r="A27" s="64" t="s">
        <v>268</v>
      </c>
      <c r="B27" s="64"/>
      <c r="C27" s="64"/>
      <c r="D27" s="64" t="s">
        <v>388</v>
      </c>
      <c r="E27" s="103">
        <v>47</v>
      </c>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row>
    <row r="28" spans="1:89" s="174" customFormat="1">
      <c r="A28" s="104" t="s">
        <v>392</v>
      </c>
      <c r="B28" s="104"/>
      <c r="C28" s="104"/>
      <c r="D28" s="104" t="s">
        <v>411</v>
      </c>
      <c r="E28" s="94">
        <v>49</v>
      </c>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row>
    <row r="29" spans="1:89" s="174" customFormat="1" ht="30" customHeight="1">
      <c r="A29" s="101"/>
      <c r="B29" s="749" t="s">
        <v>340</v>
      </c>
      <c r="C29" s="749"/>
      <c r="D29" s="749"/>
      <c r="E29" s="103">
        <v>51</v>
      </c>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row>
    <row r="30" spans="1:89" s="174" customFormat="1">
      <c r="A30" s="73"/>
      <c r="B30" s="96" t="s">
        <v>412</v>
      </c>
      <c r="C30" s="83"/>
      <c r="D30" s="83"/>
      <c r="E30" s="74"/>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row>
    <row r="31" spans="1:89" s="174" customFormat="1">
      <c r="A31" s="95"/>
      <c r="B31" s="96" t="s">
        <v>413</v>
      </c>
      <c r="C31" s="83"/>
      <c r="D31" s="83"/>
      <c r="E31" s="84"/>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row>
    <row r="32" spans="1:89" s="678" customFormat="1">
      <c r="A32" s="105"/>
      <c r="B32" s="99"/>
      <c r="C32" s="99"/>
      <c r="D32" s="101" t="s">
        <v>414</v>
      </c>
      <c r="E32" s="86">
        <v>54</v>
      </c>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row>
    <row r="33" spans="1:89" s="174" customFormat="1">
      <c r="A33" s="106"/>
      <c r="B33" s="69"/>
      <c r="C33" s="69"/>
      <c r="D33" s="68" t="s">
        <v>415</v>
      </c>
      <c r="E33" s="94" t="s">
        <v>381</v>
      </c>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row>
    <row r="34" spans="1:89" s="174" customFormat="1">
      <c r="A34" s="106"/>
      <c r="B34" s="69"/>
      <c r="C34" s="69"/>
      <c r="D34" s="68" t="s">
        <v>416</v>
      </c>
      <c r="E34" s="94" t="s">
        <v>383</v>
      </c>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row>
    <row r="35" spans="1:89" s="678" customFormat="1">
      <c r="A35" s="107"/>
      <c r="B35" s="108" t="s">
        <v>102</v>
      </c>
      <c r="C35" s="68"/>
      <c r="D35" s="68"/>
      <c r="E35" s="89">
        <v>58</v>
      </c>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row>
    <row r="36" spans="1:89" s="174" customFormat="1">
      <c r="A36" s="109" t="s">
        <v>417</v>
      </c>
      <c r="B36" s="110"/>
      <c r="C36" s="111"/>
      <c r="D36" s="111"/>
      <c r="E36" s="112" t="s">
        <v>58</v>
      </c>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1"/>
      <c r="CG36" s="71"/>
      <c r="CH36" s="71"/>
      <c r="CI36" s="71"/>
      <c r="CJ36" s="71"/>
      <c r="CK36" s="71"/>
    </row>
    <row r="37" spans="1:89" s="174" customFormat="1">
      <c r="A37" s="81"/>
      <c r="B37" s="72"/>
      <c r="C37" s="118"/>
      <c r="D37" s="82"/>
      <c r="E37" s="113"/>
      <c r="F37" s="114"/>
      <c r="G37" s="115"/>
      <c r="H37" s="115"/>
      <c r="I37" s="115"/>
      <c r="J37" s="115"/>
    </row>
    <row r="38" spans="1:89">
      <c r="A38" s="116"/>
      <c r="B38" s="117"/>
      <c r="C38" s="118"/>
      <c r="D38" s="118"/>
      <c r="E38" s="119"/>
      <c r="F38" s="120"/>
      <c r="G38" s="121"/>
      <c r="H38" s="121"/>
      <c r="I38" s="121"/>
      <c r="J38" s="122"/>
    </row>
    <row r="39" spans="1:89">
      <c r="J39" s="122"/>
    </row>
  </sheetData>
  <mergeCells count="20">
    <mergeCell ref="CB3:CF4"/>
    <mergeCell ref="CG3:CK4"/>
    <mergeCell ref="BC3:BG4"/>
    <mergeCell ref="BH3:BL4"/>
    <mergeCell ref="BM3:BQ4"/>
    <mergeCell ref="BR3:BV4"/>
    <mergeCell ref="BW3:CA4"/>
    <mergeCell ref="AD3:AH4"/>
    <mergeCell ref="AI3:AM4"/>
    <mergeCell ref="AN3:AR4"/>
    <mergeCell ref="AS3:AW4"/>
    <mergeCell ref="AX3:BB4"/>
    <mergeCell ref="C16:D16"/>
    <mergeCell ref="B29:D29"/>
    <mergeCell ref="O3:S4"/>
    <mergeCell ref="T3:X4"/>
    <mergeCell ref="Y3:AC4"/>
    <mergeCell ref="B11:D11"/>
    <mergeCell ref="C14:D14"/>
    <mergeCell ref="C15:D15"/>
  </mergeCells>
  <pageMargins left="0.70866141732283505" right="0.70866141732283505" top="0.74803149606299202" bottom="0.74803149606299202" header="0.31496062992126" footer="0.31496062992126"/>
  <pageSetup scale="74" orientation="portrait" r:id="rId1"/>
  <colBreaks count="16" manualBreakCount="16">
    <brk id="9" max="1048575" man="1"/>
    <brk id="14" max="35" man="1"/>
    <brk id="19" max="35" man="1"/>
    <brk id="24" max="35" man="1"/>
    <brk id="29" max="35" man="1"/>
    <brk id="34" max="35" man="1"/>
    <brk id="39" max="35" man="1"/>
    <brk id="44" max="35" man="1"/>
    <brk id="49" max="35" man="1"/>
    <brk id="54" max="35" man="1"/>
    <brk id="59" max="35" man="1"/>
    <brk id="64" max="35" man="1"/>
    <brk id="69" max="35" man="1"/>
    <brk id="74" max="35" man="1"/>
    <brk id="79" max="35" man="1"/>
    <brk id="84" max="35" man="1"/>
  </colBreaks>
  <ignoredErrors>
    <ignoredError sqref="F5:G5 I5:J5 K5:CK5 O3:CK4" unlockedFormula="1"/>
    <ignoredError sqref="H5" formula="1" unlockedFormula="1"/>
  </ignoredError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Data"/>
  <dimension ref="A1:J270"/>
  <sheetViews>
    <sheetView view="pageBreakPreview" zoomScaleNormal="100" zoomScaleSheetLayoutView="100" workbookViewId="0"/>
  </sheetViews>
  <sheetFormatPr baseColWidth="10" defaultColWidth="11.42578125" defaultRowHeight="15"/>
  <cols>
    <col min="1" max="1" width="29.42578125" style="27" customWidth="1"/>
    <col min="2" max="2" width="30.28515625" style="27" bestFit="1" customWidth="1"/>
    <col min="3" max="3" width="30.28515625" style="29" bestFit="1" customWidth="1"/>
    <col min="4" max="4" width="22.7109375" style="27" bestFit="1" customWidth="1"/>
    <col min="5" max="5" width="19" style="27" bestFit="1" customWidth="1"/>
    <col min="6" max="6" width="12.85546875" style="27" bestFit="1" customWidth="1"/>
    <col min="7" max="7" width="12.140625" style="27" bestFit="1" customWidth="1"/>
    <col min="8" max="8" width="11.42578125" style="27" bestFit="1" customWidth="1"/>
    <col min="9" max="9" width="11.28515625" style="27" bestFit="1" customWidth="1"/>
    <col min="10" max="11" width="12.42578125" style="27" bestFit="1" customWidth="1"/>
    <col min="12" max="16384" width="11.42578125" style="27"/>
  </cols>
  <sheetData>
    <row r="1" spans="1:2" s="27" customFormat="1">
      <c r="A1" s="681" t="s">
        <v>509</v>
      </c>
    </row>
    <row r="2" spans="1:2" s="27" customFormat="1"/>
    <row r="3" spans="1:2" s="27" customFormat="1">
      <c r="A3" s="1" t="s">
        <v>454</v>
      </c>
      <c r="B3" s="2" t="str">
        <f t="shared" ref="B3:B35" si="0">VLOOKUP(A3,$C$57:$G$251,5,FALSE)</f>
        <v>Description : Veuillez inscrire une brève description du scénario (incluant les hypothèses) dans l'onglet «20.10»</v>
      </c>
    </row>
    <row r="4" spans="1:2" s="27" customFormat="1">
      <c r="A4" s="3" t="str">
        <f>"D1_ RATIO - 
"&amp;'30.61'!$I$5</f>
        <v>D1_ RATIO - 
2019</v>
      </c>
      <c r="B4" s="4">
        <f t="shared" si="0"/>
        <v>0</v>
      </c>
    </row>
    <row r="5" spans="1:2" s="27" customFormat="1">
      <c r="A5" s="3" t="str">
        <f>"D1_ RATIO - 
"&amp;'30.61'!$I$5+1</f>
        <v>D1_ RATIO - 
2020</v>
      </c>
      <c r="B5" s="4">
        <f t="shared" si="0"/>
        <v>0</v>
      </c>
    </row>
    <row r="6" spans="1:2" s="27" customFormat="1">
      <c r="A6" s="3" t="str">
        <f>"D1_ RATIO - 
"&amp;'30.61'!$I$5+2</f>
        <v>D1_ RATIO - 
2021</v>
      </c>
      <c r="B6" s="4">
        <f t="shared" si="0"/>
        <v>0</v>
      </c>
    </row>
    <row r="7" spans="1:2" s="27" customFormat="1">
      <c r="A7" s="3" t="str">
        <f>"D1_ RATIO - 
"&amp;'30.61'!$I$5+3</f>
        <v>D1_ RATIO - 
2022</v>
      </c>
      <c r="B7" s="4">
        <f t="shared" si="0"/>
        <v>0</v>
      </c>
    </row>
    <row r="8" spans="1:2" s="27" customFormat="1">
      <c r="A8" s="3" t="str">
        <f>"D1_ RATIO - 
"&amp;'30.61'!$I$5+4</f>
        <v>D1_ RATIO - 
2023</v>
      </c>
      <c r="B8" s="4">
        <f t="shared" si="0"/>
        <v>0</v>
      </c>
    </row>
    <row r="9" spans="1:2" s="27" customFormat="1">
      <c r="A9" s="3" t="str">
        <f>"D1_ Capitaux 
propres - 
"&amp;'30.61'!$I$5</f>
        <v>D1_ Capitaux 
propres - 
2019</v>
      </c>
      <c r="B9" s="5">
        <f t="shared" si="0"/>
        <v>0</v>
      </c>
    </row>
    <row r="10" spans="1:2" s="27" customFormat="1">
      <c r="A10" s="3" t="str">
        <f>"D1_ Capitaux 
propres - 
"&amp;'30.61'!$I$5+1</f>
        <v>D1_ Capitaux 
propres - 
2020</v>
      </c>
      <c r="B10" s="5">
        <f t="shared" si="0"/>
        <v>0</v>
      </c>
    </row>
    <row r="11" spans="1:2" s="27" customFormat="1">
      <c r="A11" s="3" t="str">
        <f>"D1_ Capitaux 
propres - 
"&amp;'30.61'!$I$5+2</f>
        <v>D1_ Capitaux 
propres - 
2021</v>
      </c>
      <c r="B11" s="5">
        <f t="shared" si="0"/>
        <v>0</v>
      </c>
    </row>
    <row r="12" spans="1:2" s="27" customFormat="1">
      <c r="A12" s="3" t="str">
        <f>"D1_ Capitaux 
propres - 
"&amp;'30.61'!$I$5+3</f>
        <v>D1_ Capitaux 
propres - 
2022</v>
      </c>
      <c r="B12" s="5">
        <f t="shared" si="0"/>
        <v>0</v>
      </c>
    </row>
    <row r="13" spans="1:2" s="27" customFormat="1">
      <c r="A13" s="6" t="str">
        <f>"D1_ Capitaux 
propres - 
"&amp;'30.61'!$I$5+4</f>
        <v>D1_ Capitaux 
propres - 
2023</v>
      </c>
      <c r="B13" s="7">
        <f t="shared" si="0"/>
        <v>0</v>
      </c>
    </row>
    <row r="14" spans="1:2" s="27" customFormat="1">
      <c r="A14" s="1" t="s">
        <v>455</v>
      </c>
      <c r="B14" s="8" t="str">
        <f t="shared" si="0"/>
        <v>Description : Veuillez inscrire une brève description du scénario (incluant les hypothèses) dans l'onglet «20.10»</v>
      </c>
    </row>
    <row r="15" spans="1:2" s="27" customFormat="1">
      <c r="A15" s="3" t="str">
        <f>"D2_ RATIO - 
"&amp;'30.61'!$I$5</f>
        <v>D2_ RATIO - 
2019</v>
      </c>
      <c r="B15" s="4">
        <f t="shared" si="0"/>
        <v>0</v>
      </c>
    </row>
    <row r="16" spans="1:2" s="27" customFormat="1">
      <c r="A16" s="3" t="str">
        <f>"D2_ RATIO - 
"&amp;'30.61'!$I$5+1</f>
        <v>D2_ RATIO - 
2020</v>
      </c>
      <c r="B16" s="4">
        <f t="shared" si="0"/>
        <v>0</v>
      </c>
    </row>
    <row r="17" spans="1:2" s="27" customFormat="1">
      <c r="A17" s="3" t="str">
        <f>"D2_ RATIO - 
"&amp;'30.61'!$I$5+2</f>
        <v>D2_ RATIO - 
2021</v>
      </c>
      <c r="B17" s="4">
        <f t="shared" si="0"/>
        <v>0</v>
      </c>
    </row>
    <row r="18" spans="1:2" s="27" customFormat="1">
      <c r="A18" s="3" t="str">
        <f>"D2_ RATIO - 
"&amp;'30.61'!$I$5+3</f>
        <v>D2_ RATIO - 
2022</v>
      </c>
      <c r="B18" s="4">
        <f t="shared" si="0"/>
        <v>0</v>
      </c>
    </row>
    <row r="19" spans="1:2" s="27" customFormat="1">
      <c r="A19" s="3" t="str">
        <f>"D2_ RATIO - 
"&amp;'30.61'!$I$5+4</f>
        <v>D2_ RATIO - 
2023</v>
      </c>
      <c r="B19" s="4">
        <f t="shared" si="0"/>
        <v>0</v>
      </c>
    </row>
    <row r="20" spans="1:2" s="27" customFormat="1">
      <c r="A20" s="3" t="str">
        <f>"D2_ Capitaux 
propres - 
"&amp;'30.61'!$I$5</f>
        <v>D2_ Capitaux 
propres - 
2019</v>
      </c>
      <c r="B20" s="5">
        <f t="shared" si="0"/>
        <v>0</v>
      </c>
    </row>
    <row r="21" spans="1:2" s="27" customFormat="1">
      <c r="A21" s="3" t="str">
        <f>"D2_ Capitaux 
propres - 
"&amp;'30.61'!$I$5+1</f>
        <v>D2_ Capitaux 
propres - 
2020</v>
      </c>
      <c r="B21" s="5">
        <f t="shared" si="0"/>
        <v>0</v>
      </c>
    </row>
    <row r="22" spans="1:2" s="27" customFormat="1">
      <c r="A22" s="3" t="str">
        <f>"D2_ Capitaux 
propres - 
"&amp;'30.61'!$I$5+2</f>
        <v>D2_ Capitaux 
propres - 
2021</v>
      </c>
      <c r="B22" s="5">
        <f t="shared" si="0"/>
        <v>0</v>
      </c>
    </row>
    <row r="23" spans="1:2" s="27" customFormat="1">
      <c r="A23" s="3" t="str">
        <f>"D2_ Capitaux 
propres - 
"&amp;'30.61'!$I$5+3</f>
        <v>D2_ Capitaux 
propres - 
2022</v>
      </c>
      <c r="B23" s="5">
        <f t="shared" si="0"/>
        <v>0</v>
      </c>
    </row>
    <row r="24" spans="1:2" s="27" customFormat="1">
      <c r="A24" s="6" t="str">
        <f>"D2_ Capitaux 
propres - 
"&amp;'30.61'!$I$5+4</f>
        <v>D2_ Capitaux 
propres - 
2023</v>
      </c>
      <c r="B24" s="7">
        <f t="shared" si="0"/>
        <v>0</v>
      </c>
    </row>
    <row r="25" spans="1:2" s="27" customFormat="1">
      <c r="A25" s="3" t="s">
        <v>456</v>
      </c>
      <c r="B25" s="9" t="str">
        <f t="shared" si="0"/>
        <v>Description : Veuillez inscrire une brève description du scénario (incluant les hypothèses) dans l'onglet «20.10»</v>
      </c>
    </row>
    <row r="26" spans="1:2" s="27" customFormat="1">
      <c r="A26" s="3" t="str">
        <f>"D3_ RATIO - 
"&amp;'30.61'!$I$5</f>
        <v>D3_ RATIO - 
2019</v>
      </c>
      <c r="B26" s="4">
        <f t="shared" si="0"/>
        <v>0</v>
      </c>
    </row>
    <row r="27" spans="1:2" s="27" customFormat="1">
      <c r="A27" s="3" t="str">
        <f>"D3_ RATIO - 
"&amp;'30.61'!$I$5+1</f>
        <v>D3_ RATIO - 
2020</v>
      </c>
      <c r="B27" s="4">
        <f t="shared" si="0"/>
        <v>0</v>
      </c>
    </row>
    <row r="28" spans="1:2" s="27" customFormat="1">
      <c r="A28" s="3" t="str">
        <f>"D3_ RATIO - 
"&amp;'30.61'!$I$5+2</f>
        <v>D3_ RATIO - 
2021</v>
      </c>
      <c r="B28" s="4">
        <f t="shared" si="0"/>
        <v>0</v>
      </c>
    </row>
    <row r="29" spans="1:2" s="27" customFormat="1">
      <c r="A29" s="3" t="str">
        <f>"D3_ RATIO - 
"&amp;'30.61'!$I$5+3</f>
        <v>D3_ RATIO - 
2022</v>
      </c>
      <c r="B29" s="4">
        <f t="shared" si="0"/>
        <v>0</v>
      </c>
    </row>
    <row r="30" spans="1:2" s="27" customFormat="1">
      <c r="A30" s="3" t="str">
        <f>"D3_ RATIO - 
"&amp;'30.61'!$I$5+4</f>
        <v>D3_ RATIO - 
2023</v>
      </c>
      <c r="B30" s="4">
        <f t="shared" si="0"/>
        <v>0</v>
      </c>
    </row>
    <row r="31" spans="1:2" s="27" customFormat="1">
      <c r="A31" s="3" t="str">
        <f>"D3_ Capitaux 
propres - 
"&amp;'30.61'!$I$5</f>
        <v>D3_ Capitaux 
propres - 
2019</v>
      </c>
      <c r="B31" s="5">
        <f t="shared" si="0"/>
        <v>0</v>
      </c>
    </row>
    <row r="32" spans="1:2" s="27" customFormat="1">
      <c r="A32" s="3" t="str">
        <f>"D3_ Capitaux 
propres - 
"&amp;'30.61'!$I$5+1</f>
        <v>D3_ Capitaux 
propres - 
2020</v>
      </c>
      <c r="B32" s="5">
        <f t="shared" si="0"/>
        <v>0</v>
      </c>
    </row>
    <row r="33" spans="1:4">
      <c r="A33" s="3" t="str">
        <f>"D3_ Capitaux 
propres - 
"&amp;'30.61'!$I$5+2</f>
        <v>D3_ Capitaux 
propres - 
2021</v>
      </c>
      <c r="B33" s="5">
        <f t="shared" si="0"/>
        <v>0</v>
      </c>
    </row>
    <row r="34" spans="1:4">
      <c r="A34" s="3" t="str">
        <f>"D3_ Capitaux 
propres - 
"&amp;'30.61'!$I$5+3</f>
        <v>D3_ Capitaux 
propres - 
2022</v>
      </c>
      <c r="B34" s="5">
        <f t="shared" si="0"/>
        <v>0</v>
      </c>
    </row>
    <row r="35" spans="1:4">
      <c r="A35" s="10" t="str">
        <f>"D3_ Capitaux 
propres - 
"&amp;'30.61'!$I$5+4</f>
        <v>D3_ Capitaux 
propres - 
2023</v>
      </c>
      <c r="B35" s="7">
        <f t="shared" si="0"/>
        <v>0</v>
      </c>
    </row>
    <row r="37" spans="1:4">
      <c r="A37" s="681" t="s">
        <v>510</v>
      </c>
    </row>
    <row r="39" spans="1:4">
      <c r="A39" s="11" t="s">
        <v>494</v>
      </c>
      <c r="B39" s="12" t="s">
        <v>493</v>
      </c>
      <c r="C39" s="12" t="s">
        <v>492</v>
      </c>
      <c r="D39" s="13" t="s">
        <v>495</v>
      </c>
    </row>
    <row r="40" spans="1:4">
      <c r="A40" s="14" t="s">
        <v>459</v>
      </c>
      <c r="B40" s="15">
        <f>VLOOKUP(A40,$A$57:$I$251,9,FALSE)+0.001</f>
        <v>999999.00100000005</v>
      </c>
      <c r="C40" s="15">
        <f>RANK(B40,$B$40:$B$54,1)</f>
        <v>1</v>
      </c>
      <c r="D40" s="9" t="str">
        <f>"D"&amp;C40</f>
        <v>D1</v>
      </c>
    </row>
    <row r="41" spans="1:4">
      <c r="A41" s="14" t="s">
        <v>460</v>
      </c>
      <c r="B41" s="15">
        <f>VLOOKUP(A41,$A$57:$I$251,9,FALSE)+0.002</f>
        <v>999999.00199999998</v>
      </c>
      <c r="C41" s="15">
        <f t="shared" ref="C41:C54" si="1">RANK(B41,$B$40:$B$54,1)</f>
        <v>2</v>
      </c>
      <c r="D41" s="9" t="str">
        <f t="shared" ref="D41:D54" si="2">"D"&amp;C41</f>
        <v>D2</v>
      </c>
    </row>
    <row r="42" spans="1:4">
      <c r="A42" s="14" t="s">
        <v>461</v>
      </c>
      <c r="B42" s="15">
        <f>VLOOKUP(A42,$A$57:$I$251,9,FALSE)+0.003</f>
        <v>999999.00300000003</v>
      </c>
      <c r="C42" s="15">
        <f>RANK(B42,$B$40:$B$54,1)</f>
        <v>3</v>
      </c>
      <c r="D42" s="9" t="str">
        <f t="shared" si="2"/>
        <v>D3</v>
      </c>
    </row>
    <row r="43" spans="1:4">
      <c r="A43" s="14" t="s">
        <v>462</v>
      </c>
      <c r="B43" s="15">
        <f>IFERROR(VLOOKUP(A43,$A$57:$I$251,9,FALSE)+0.004,999999)</f>
        <v>999999.00399999996</v>
      </c>
      <c r="C43" s="15">
        <f t="shared" si="1"/>
        <v>4</v>
      </c>
      <c r="D43" s="9" t="str">
        <f t="shared" si="2"/>
        <v>D4</v>
      </c>
    </row>
    <row r="44" spans="1:4">
      <c r="A44" s="14" t="s">
        <v>463</v>
      </c>
      <c r="B44" s="15">
        <f>IFERROR(VLOOKUP(A44,$A$57:$I$251,9,FALSE)+0.005,999999)</f>
        <v>999999.005</v>
      </c>
      <c r="C44" s="15">
        <f t="shared" si="1"/>
        <v>5</v>
      </c>
      <c r="D44" s="9" t="str">
        <f t="shared" si="2"/>
        <v>D5</v>
      </c>
    </row>
    <row r="45" spans="1:4">
      <c r="A45" s="14" t="s">
        <v>464</v>
      </c>
      <c r="B45" s="15">
        <f>IFERROR(VLOOKUP(A45,$A$57:$I$251,9,FALSE)+0.006,999999)</f>
        <v>999999.00600000005</v>
      </c>
      <c r="C45" s="15">
        <f t="shared" si="1"/>
        <v>6</v>
      </c>
      <c r="D45" s="9" t="str">
        <f t="shared" si="2"/>
        <v>D6</v>
      </c>
    </row>
    <row r="46" spans="1:4">
      <c r="A46" s="14" t="s">
        <v>465</v>
      </c>
      <c r="B46" s="15">
        <f>IFERROR(VLOOKUP(A46,$A$57:$I$251,9,FALSE)+0.007,999999)</f>
        <v>999999.00699999998</v>
      </c>
      <c r="C46" s="15">
        <f t="shared" si="1"/>
        <v>7</v>
      </c>
      <c r="D46" s="9" t="str">
        <f t="shared" si="2"/>
        <v>D7</v>
      </c>
    </row>
    <row r="47" spans="1:4">
      <c r="A47" s="14" t="s">
        <v>466</v>
      </c>
      <c r="B47" s="15">
        <f>IFERROR(VLOOKUP(A47,$A$57:$I$251,9,FALSE)+0.008,999999)</f>
        <v>999999.00800000003</v>
      </c>
      <c r="C47" s="15">
        <f t="shared" si="1"/>
        <v>8</v>
      </c>
      <c r="D47" s="9" t="str">
        <f t="shared" si="2"/>
        <v>D8</v>
      </c>
    </row>
    <row r="48" spans="1:4">
      <c r="A48" s="14" t="s">
        <v>467</v>
      </c>
      <c r="B48" s="15">
        <f>IFERROR(VLOOKUP(A48,$A$57:$I$251,9,FALSE)+0.009,999999)</f>
        <v>999999.00899999996</v>
      </c>
      <c r="C48" s="15">
        <f t="shared" si="1"/>
        <v>9</v>
      </c>
      <c r="D48" s="9" t="str">
        <f t="shared" si="2"/>
        <v>D9</v>
      </c>
    </row>
    <row r="49" spans="1:10">
      <c r="A49" s="14" t="s">
        <v>468</v>
      </c>
      <c r="B49" s="15">
        <f>IFERROR(VLOOKUP(A49,$A$57:$I$251,9,FALSE)+0.01,999999)</f>
        <v>999999.01</v>
      </c>
      <c r="C49" s="15">
        <f t="shared" si="1"/>
        <v>10</v>
      </c>
      <c r="D49" s="9" t="str">
        <f t="shared" si="2"/>
        <v>D10</v>
      </c>
    </row>
    <row r="50" spans="1:10">
      <c r="A50" s="14" t="s">
        <v>485</v>
      </c>
      <c r="B50" s="15">
        <f>IFERROR(VLOOKUP(A50,$A$57:$I$251,9,FALSE)+0.011,999999)</f>
        <v>999999.01100000006</v>
      </c>
      <c r="C50" s="15">
        <f t="shared" si="1"/>
        <v>11</v>
      </c>
      <c r="D50" s="9" t="str">
        <f t="shared" si="2"/>
        <v>D11</v>
      </c>
    </row>
    <row r="51" spans="1:10">
      <c r="A51" s="14" t="s">
        <v>486</v>
      </c>
      <c r="B51" s="15">
        <f>IFERROR(VLOOKUP(A51,$A$57:$I$251,9,FALSE)+0.012,999999)</f>
        <v>999999.01199999999</v>
      </c>
      <c r="C51" s="15">
        <f>RANK(B51,$B$40:$B$54,1)</f>
        <v>12</v>
      </c>
      <c r="D51" s="9" t="str">
        <f t="shared" si="2"/>
        <v>D12</v>
      </c>
    </row>
    <row r="52" spans="1:10">
      <c r="A52" s="14" t="s">
        <v>487</v>
      </c>
      <c r="B52" s="15">
        <f>IFERROR(VLOOKUP(A52,$A$57:$I$251,9,FALSE)+0.013,999999)</f>
        <v>999999.01300000004</v>
      </c>
      <c r="C52" s="15">
        <f t="shared" si="1"/>
        <v>13</v>
      </c>
      <c r="D52" s="9" t="str">
        <f t="shared" si="2"/>
        <v>D13</v>
      </c>
    </row>
    <row r="53" spans="1:10">
      <c r="A53" s="14" t="s">
        <v>488</v>
      </c>
      <c r="B53" s="15">
        <f>IFERROR(VLOOKUP(A53,$A$57:$I$251,9,FALSE)+0.014,999999)</f>
        <v>999999.01399999997</v>
      </c>
      <c r="C53" s="15">
        <f t="shared" si="1"/>
        <v>14</v>
      </c>
      <c r="D53" s="9" t="str">
        <f t="shared" si="2"/>
        <v>D14</v>
      </c>
    </row>
    <row r="54" spans="1:10">
      <c r="A54" s="16" t="s">
        <v>491</v>
      </c>
      <c r="B54" s="17">
        <f>IFERROR(VLOOKUP(A54,$A$57:$I$251,9,FALSE)+0.015,999999)</f>
        <v>999999.01500000001</v>
      </c>
      <c r="C54" s="17">
        <f t="shared" si="1"/>
        <v>15</v>
      </c>
      <c r="D54" s="18" t="str">
        <f t="shared" si="2"/>
        <v>D15</v>
      </c>
    </row>
    <row r="56" spans="1:10" ht="60">
      <c r="A56" s="11" t="s">
        <v>494</v>
      </c>
      <c r="B56" s="19" t="s">
        <v>489</v>
      </c>
      <c r="C56" s="20" t="s">
        <v>490</v>
      </c>
      <c r="D56" s="20" t="s">
        <v>506</v>
      </c>
      <c r="E56" s="20" t="s">
        <v>507</v>
      </c>
      <c r="F56" s="20" t="s">
        <v>505</v>
      </c>
      <c r="G56" s="20" t="s">
        <v>508</v>
      </c>
      <c r="H56" s="19" t="s">
        <v>457</v>
      </c>
      <c r="I56" s="21" t="s">
        <v>458</v>
      </c>
      <c r="J56" s="682"/>
    </row>
    <row r="57" spans="1:10">
      <c r="A57" s="14" t="s">
        <v>469</v>
      </c>
      <c r="B57" s="22" t="str">
        <f>"B_ RATIO - 
"&amp;'30.61'!$I$5</f>
        <v>B_ RATIO - 
2019</v>
      </c>
      <c r="C57" s="22" t="str">
        <f>B57</f>
        <v>B_ RATIO - 
2019</v>
      </c>
      <c r="D57" s="23" t="s">
        <v>215</v>
      </c>
      <c r="E57" s="24"/>
      <c r="F57" s="25">
        <v>6</v>
      </c>
      <c r="G57" s="26">
        <f>VLOOKUP(D57,'30.61'!$D$7:$CJ$72,Data!F57,FALSE)</f>
        <v>0</v>
      </c>
      <c r="I57" s="28"/>
    </row>
    <row r="58" spans="1:10">
      <c r="A58" s="14" t="s">
        <v>469</v>
      </c>
      <c r="B58" s="22" t="str">
        <f>"B_ RATIO - 
"&amp;'30.61'!$I$5+1</f>
        <v>B_ RATIO - 
2020</v>
      </c>
      <c r="C58" s="22" t="str">
        <f t="shared" ref="C58:C86" si="3">B58</f>
        <v>B_ RATIO - 
2020</v>
      </c>
      <c r="D58" s="23" t="s">
        <v>215</v>
      </c>
      <c r="E58" s="24"/>
      <c r="F58" s="24">
        <f>F57+1</f>
        <v>7</v>
      </c>
      <c r="G58" s="26">
        <f>VLOOKUP(D58,'30.61'!$D$7:$CJ$72,Data!F58,FALSE)</f>
        <v>0</v>
      </c>
      <c r="H58" s="29"/>
      <c r="I58" s="9"/>
    </row>
    <row r="59" spans="1:10">
      <c r="A59" s="14" t="s">
        <v>469</v>
      </c>
      <c r="B59" s="22" t="str">
        <f>"B_ RATIO - 
"&amp;'30.61'!$I$5+2</f>
        <v>B_ RATIO - 
2021</v>
      </c>
      <c r="C59" s="22" t="str">
        <f t="shared" si="3"/>
        <v>B_ RATIO - 
2021</v>
      </c>
      <c r="D59" s="23" t="s">
        <v>215</v>
      </c>
      <c r="E59" s="24"/>
      <c r="F59" s="24">
        <f t="shared" ref="F59:F61" si="4">F58+1</f>
        <v>8</v>
      </c>
      <c r="G59" s="26">
        <f>VLOOKUP(D59,'30.61'!$D$7:$CJ$72,Data!F59,FALSE)</f>
        <v>0</v>
      </c>
      <c r="I59" s="28"/>
    </row>
    <row r="60" spans="1:10">
      <c r="A60" s="14" t="s">
        <v>469</v>
      </c>
      <c r="B60" s="22" t="str">
        <f>"B_ RATIO - 
"&amp;'30.61'!$I$5+3</f>
        <v>B_ RATIO - 
2022</v>
      </c>
      <c r="C60" s="22" t="str">
        <f t="shared" si="3"/>
        <v>B_ RATIO - 
2022</v>
      </c>
      <c r="D60" s="23" t="s">
        <v>215</v>
      </c>
      <c r="E60" s="24"/>
      <c r="F60" s="24">
        <f t="shared" si="4"/>
        <v>9</v>
      </c>
      <c r="G60" s="26">
        <f>VLOOKUP(D60,'30.61'!$D$7:$CJ$72,Data!F60,FALSE)</f>
        <v>0</v>
      </c>
      <c r="I60" s="28"/>
    </row>
    <row r="61" spans="1:10">
      <c r="A61" s="14" t="s">
        <v>469</v>
      </c>
      <c r="B61" s="22" t="str">
        <f>"B_ RATIO - 
"&amp;'30.61'!$I$5+4</f>
        <v>B_ RATIO - 
2023</v>
      </c>
      <c r="C61" s="22" t="str">
        <f t="shared" si="3"/>
        <v>B_ RATIO - 
2023</v>
      </c>
      <c r="D61" s="23" t="s">
        <v>215</v>
      </c>
      <c r="E61" s="24"/>
      <c r="F61" s="24">
        <f t="shared" si="4"/>
        <v>10</v>
      </c>
      <c r="G61" s="26">
        <f>VLOOKUP(D61,'30.61'!$D$7:$CJ$72,Data!F61,FALSE)</f>
        <v>0</v>
      </c>
      <c r="I61" s="28"/>
    </row>
    <row r="62" spans="1:10">
      <c r="A62" s="14" t="s">
        <v>469</v>
      </c>
      <c r="B62" s="22" t="str">
        <f>"B_ Capitaux 
disponibles - 
"&amp;'30.61'!$I$5</f>
        <v>B_ Capitaux 
disponibles - 
2019</v>
      </c>
      <c r="C62" s="22" t="str">
        <f t="shared" si="3"/>
        <v>B_ Capitaux 
disponibles - 
2019</v>
      </c>
      <c r="D62" s="23" t="s">
        <v>20</v>
      </c>
      <c r="E62" s="23" t="s">
        <v>24</v>
      </c>
      <c r="F62" s="24">
        <f>F57</f>
        <v>6</v>
      </c>
      <c r="G62" s="15">
        <f>VLOOKUP(D62,'30.61'!$D$7:$CJ$72,Data!F62,FALSE)+VLOOKUP(E62,'30.61'!$D$7:$CJ$72,Data!F62,FALSE)</f>
        <v>0</v>
      </c>
      <c r="I62" s="28"/>
    </row>
    <row r="63" spans="1:10">
      <c r="A63" s="14" t="s">
        <v>469</v>
      </c>
      <c r="B63" s="22" t="str">
        <f>"B_ Capitaux 
disponibles - 
"&amp;'30.61'!$I$5+1</f>
        <v>B_ Capitaux 
disponibles - 
2020</v>
      </c>
      <c r="C63" s="22" t="str">
        <f t="shared" si="3"/>
        <v>B_ Capitaux 
disponibles - 
2020</v>
      </c>
      <c r="D63" s="23" t="s">
        <v>20</v>
      </c>
      <c r="E63" s="23" t="s">
        <v>24</v>
      </c>
      <c r="F63" s="24">
        <f t="shared" ref="F63:F66" si="5">F58</f>
        <v>7</v>
      </c>
      <c r="G63" s="15">
        <f>VLOOKUP(D63,'30.61'!$D$7:$CJ$72,Data!F63,FALSE)+VLOOKUP(E63,'30.61'!$D$7:$CJ$72,Data!F63,FALSE)</f>
        <v>0</v>
      </c>
      <c r="I63" s="28"/>
    </row>
    <row r="64" spans="1:10">
      <c r="A64" s="14" t="s">
        <v>469</v>
      </c>
      <c r="B64" s="22" t="str">
        <f>"B_ Capitaux 
disponibles -
 "&amp;'30.61'!$I$5+2</f>
        <v>B_ Capitaux 
disponibles -
 2021</v>
      </c>
      <c r="C64" s="22" t="str">
        <f t="shared" si="3"/>
        <v>B_ Capitaux 
disponibles -
 2021</v>
      </c>
      <c r="D64" s="23" t="s">
        <v>20</v>
      </c>
      <c r="E64" s="23" t="s">
        <v>24</v>
      </c>
      <c r="F64" s="24">
        <f t="shared" si="5"/>
        <v>8</v>
      </c>
      <c r="G64" s="15">
        <f>VLOOKUP(D64,'30.61'!$D$7:$CJ$72,Data!F64,FALSE)+VLOOKUP(E64,'30.61'!$D$7:$CJ$72,Data!F64,FALSE)</f>
        <v>0</v>
      </c>
      <c r="I64" s="28"/>
    </row>
    <row r="65" spans="1:9">
      <c r="A65" s="14" t="s">
        <v>469</v>
      </c>
      <c r="B65" s="22" t="str">
        <f>"B_ Capitaux 
disponibles - 
"&amp;'30.61'!$I$5+3</f>
        <v>B_ Capitaux 
disponibles - 
2022</v>
      </c>
      <c r="C65" s="22" t="str">
        <f t="shared" si="3"/>
        <v>B_ Capitaux 
disponibles - 
2022</v>
      </c>
      <c r="D65" s="23" t="s">
        <v>20</v>
      </c>
      <c r="E65" s="23" t="s">
        <v>24</v>
      </c>
      <c r="F65" s="24">
        <f t="shared" si="5"/>
        <v>9</v>
      </c>
      <c r="G65" s="15">
        <f>VLOOKUP(D65,'30.61'!$D$7:$CJ$72,Data!F65,FALSE)+VLOOKUP(E65,'30.61'!$D$7:$CJ$72,Data!F65,FALSE)</f>
        <v>0</v>
      </c>
      <c r="I65" s="28"/>
    </row>
    <row r="66" spans="1:9">
      <c r="A66" s="14" t="s">
        <v>469</v>
      </c>
      <c r="B66" s="22" t="str">
        <f>"B_ Capitaux 
disponibles - 
"&amp;'30.61'!$I$5+4</f>
        <v>B_ Capitaux 
disponibles - 
2023</v>
      </c>
      <c r="C66" s="22" t="str">
        <f t="shared" si="3"/>
        <v>B_ Capitaux 
disponibles - 
2023</v>
      </c>
      <c r="D66" s="23" t="s">
        <v>20</v>
      </c>
      <c r="E66" s="23" t="s">
        <v>24</v>
      </c>
      <c r="F66" s="24">
        <f t="shared" si="5"/>
        <v>10</v>
      </c>
      <c r="G66" s="15">
        <f>VLOOKUP(D66,'30.61'!$D$7:$CJ$72,Data!F66,FALSE)+VLOOKUP(E66,'30.61'!$D$7:$CJ$72,Data!F66,FALSE)</f>
        <v>0</v>
      </c>
      <c r="I66" s="28"/>
    </row>
    <row r="67" spans="1:9">
      <c r="A67" s="14" t="s">
        <v>469</v>
      </c>
      <c r="B67" s="22" t="str">
        <f>"B_ Capitaux 
requis -  
"&amp;'30.61'!$I$5</f>
        <v>B_ Capitaux 
requis -  
2019</v>
      </c>
      <c r="C67" s="22" t="str">
        <f t="shared" si="3"/>
        <v>B_ Capitaux 
requis -  
2019</v>
      </c>
      <c r="D67" s="23" t="s">
        <v>117</v>
      </c>
      <c r="E67" s="24"/>
      <c r="F67" s="24">
        <f>F57</f>
        <v>6</v>
      </c>
      <c r="G67" s="15">
        <f>VLOOKUP(D67,'30.61'!$D$7:$CJ$72,Data!F67,FALSE)</f>
        <v>0</v>
      </c>
      <c r="I67" s="28"/>
    </row>
    <row r="68" spans="1:9">
      <c r="A68" s="14" t="s">
        <v>469</v>
      </c>
      <c r="B68" s="22" t="str">
        <f>"B_ Capitaux 
requis - 
"&amp;'30.61'!$I$5+1</f>
        <v>B_ Capitaux 
requis - 
2020</v>
      </c>
      <c r="C68" s="22" t="str">
        <f t="shared" si="3"/>
        <v>B_ Capitaux 
requis - 
2020</v>
      </c>
      <c r="D68" s="23" t="s">
        <v>117</v>
      </c>
      <c r="E68" s="24"/>
      <c r="F68" s="24">
        <f t="shared" ref="F68:F71" si="6">F58</f>
        <v>7</v>
      </c>
      <c r="G68" s="15">
        <f>VLOOKUP(D68,'30.61'!$D$7:$CJ$72,Data!F68,FALSE)</f>
        <v>0</v>
      </c>
      <c r="I68" s="28"/>
    </row>
    <row r="69" spans="1:9">
      <c r="A69" s="14" t="s">
        <v>469</v>
      </c>
      <c r="B69" s="22" t="str">
        <f>"B_ Capitaux 
requis - 
"&amp;'30.61'!$I$5+2</f>
        <v>B_ Capitaux 
requis - 
2021</v>
      </c>
      <c r="C69" s="22" t="str">
        <f t="shared" si="3"/>
        <v>B_ Capitaux 
requis - 
2021</v>
      </c>
      <c r="D69" s="23" t="s">
        <v>117</v>
      </c>
      <c r="E69" s="24"/>
      <c r="F69" s="24">
        <f t="shared" si="6"/>
        <v>8</v>
      </c>
      <c r="G69" s="15">
        <f>VLOOKUP(D69,'30.61'!$D$7:$CJ$72,Data!F69,FALSE)</f>
        <v>0</v>
      </c>
      <c r="I69" s="28"/>
    </row>
    <row r="70" spans="1:9">
      <c r="A70" s="14" t="s">
        <v>469</v>
      </c>
      <c r="B70" s="22" t="str">
        <f>"B_ Capitaux 
requis - 
"&amp;'30.61'!$I$5+3</f>
        <v>B_ Capitaux 
requis - 
2022</v>
      </c>
      <c r="C70" s="22" t="str">
        <f t="shared" si="3"/>
        <v>B_ Capitaux 
requis - 
2022</v>
      </c>
      <c r="D70" s="23" t="s">
        <v>117</v>
      </c>
      <c r="E70" s="24"/>
      <c r="F70" s="24">
        <f t="shared" si="6"/>
        <v>9</v>
      </c>
      <c r="G70" s="15">
        <f>VLOOKUP(D70,'30.61'!$D$7:$CJ$72,Data!F70,FALSE)</f>
        <v>0</v>
      </c>
      <c r="I70" s="28"/>
    </row>
    <row r="71" spans="1:9">
      <c r="A71" s="14" t="s">
        <v>469</v>
      </c>
      <c r="B71" s="22" t="str">
        <f>"B_ Capitaux 
requis - 
"&amp;'30.61'!$I$5+4</f>
        <v>B_ Capitaux 
requis - 
2023</v>
      </c>
      <c r="C71" s="22" t="str">
        <f t="shared" si="3"/>
        <v>B_ Capitaux 
requis - 
2023</v>
      </c>
      <c r="D71" s="23" t="s">
        <v>117</v>
      </c>
      <c r="E71" s="24"/>
      <c r="F71" s="24">
        <f t="shared" si="6"/>
        <v>10</v>
      </c>
      <c r="G71" s="15">
        <f>VLOOKUP(D71,'30.61'!$D$7:$CJ$72,Data!F71,FALSE)</f>
        <v>0</v>
      </c>
      <c r="I71" s="28"/>
    </row>
    <row r="72" spans="1:9">
      <c r="A72" s="14" t="s">
        <v>469</v>
      </c>
      <c r="B72" s="22" t="str">
        <f>"B_ Capitaux 
propres - 
"&amp;'30.61'!$I$5</f>
        <v>B_ Capitaux 
propres - 
2019</v>
      </c>
      <c r="C72" s="22" t="str">
        <f t="shared" si="3"/>
        <v>B_ Capitaux 
propres - 
2019</v>
      </c>
      <c r="D72" s="23" t="s">
        <v>110</v>
      </c>
      <c r="E72" s="23" t="s">
        <v>117</v>
      </c>
      <c r="F72" s="24">
        <f>F57</f>
        <v>6</v>
      </c>
      <c r="G72" s="15">
        <f>VLOOKUP(D72,'20.20'!$D$7:$CJ$75,Data!F72,FALSE)+VLOOKUP(E72,'20.20'!$D$7:$CJ$75,Data!F72,FALSE)</f>
        <v>0</v>
      </c>
      <c r="I72" s="28"/>
    </row>
    <row r="73" spans="1:9">
      <c r="A73" s="14" t="s">
        <v>469</v>
      </c>
      <c r="B73" s="22" t="str">
        <f>"B_ Capitaux 
propres - 
"&amp;'30.61'!$I$5+1</f>
        <v>B_ Capitaux 
propres - 
2020</v>
      </c>
      <c r="C73" s="22" t="str">
        <f t="shared" si="3"/>
        <v>B_ Capitaux 
propres - 
2020</v>
      </c>
      <c r="D73" s="23" t="s">
        <v>110</v>
      </c>
      <c r="E73" s="23" t="s">
        <v>117</v>
      </c>
      <c r="F73" s="24">
        <f t="shared" ref="F73:F76" si="7">F58</f>
        <v>7</v>
      </c>
      <c r="G73" s="15">
        <f>VLOOKUP(D73,'20.20'!$D$7:$CJ$75,Data!F73,FALSE)+VLOOKUP(E73,'20.20'!$D$7:$CJ$75,Data!F73,FALSE)</f>
        <v>0</v>
      </c>
      <c r="I73" s="28"/>
    </row>
    <row r="74" spans="1:9">
      <c r="A74" s="14" t="s">
        <v>469</v>
      </c>
      <c r="B74" s="22" t="str">
        <f>"B_ Capitaux 
propres - 
"&amp;'30.61'!$I$5+2</f>
        <v>B_ Capitaux 
propres - 
2021</v>
      </c>
      <c r="C74" s="22" t="str">
        <f t="shared" si="3"/>
        <v>B_ Capitaux 
propres - 
2021</v>
      </c>
      <c r="D74" s="23" t="s">
        <v>110</v>
      </c>
      <c r="E74" s="23" t="s">
        <v>117</v>
      </c>
      <c r="F74" s="24">
        <f t="shared" si="7"/>
        <v>8</v>
      </c>
      <c r="G74" s="15">
        <f>VLOOKUP(D74,'20.20'!$D$7:$CJ$75,Data!F74,FALSE)+VLOOKUP(E74,'20.20'!$D$7:$CJ$75,Data!F74,FALSE)</f>
        <v>0</v>
      </c>
      <c r="I74" s="28"/>
    </row>
    <row r="75" spans="1:9">
      <c r="A75" s="14" t="s">
        <v>469</v>
      </c>
      <c r="B75" s="22" t="str">
        <f>"B_ Capitaux 
propres - 
"&amp;'30.61'!$I$5+3</f>
        <v>B_ Capitaux 
propres - 
2022</v>
      </c>
      <c r="C75" s="22" t="str">
        <f t="shared" si="3"/>
        <v>B_ Capitaux 
propres - 
2022</v>
      </c>
      <c r="D75" s="23" t="s">
        <v>110</v>
      </c>
      <c r="E75" s="23" t="s">
        <v>117</v>
      </c>
      <c r="F75" s="24">
        <f t="shared" si="7"/>
        <v>9</v>
      </c>
      <c r="G75" s="15">
        <f>VLOOKUP(D75,'20.20'!$D$7:$CJ$75,Data!F75,FALSE)+VLOOKUP(E75,'20.20'!$D$7:$CJ$75,Data!F75,FALSE)</f>
        <v>0</v>
      </c>
      <c r="I75" s="28"/>
    </row>
    <row r="76" spans="1:9">
      <c r="A76" s="14" t="s">
        <v>469</v>
      </c>
      <c r="B76" s="22" t="str">
        <f>"B_ Capitaux 
propres - 
"&amp;'30.61'!$I$5+4</f>
        <v>B_ Capitaux 
propres - 
2023</v>
      </c>
      <c r="C76" s="22" t="str">
        <f t="shared" si="3"/>
        <v>B_ Capitaux 
propres - 
2023</v>
      </c>
      <c r="D76" s="23" t="s">
        <v>110</v>
      </c>
      <c r="E76" s="23" t="s">
        <v>117</v>
      </c>
      <c r="F76" s="24">
        <f t="shared" si="7"/>
        <v>10</v>
      </c>
      <c r="G76" s="15">
        <f>VLOOKUP(D76,'20.20'!$D$7:$CJ$75,Data!F76,FALSE)+VLOOKUP(E76,'20.20'!$D$7:$CJ$75,Data!F76,FALSE)</f>
        <v>0</v>
      </c>
      <c r="I76" s="28"/>
    </row>
    <row r="77" spans="1:9">
      <c r="A77" s="14" t="s">
        <v>469</v>
      </c>
      <c r="B77" s="22" t="str">
        <f>"B_ Primes 
Souscrites - 
"&amp;'30.61'!$I$5</f>
        <v>B_ Primes 
Souscrites - 
2019</v>
      </c>
      <c r="C77" s="22" t="str">
        <f t="shared" si="3"/>
        <v>B_ Primes 
Souscrites - 
2019</v>
      </c>
      <c r="D77" s="23" t="s">
        <v>10</v>
      </c>
      <c r="E77" s="24"/>
      <c r="F77" s="24">
        <f>F57</f>
        <v>6</v>
      </c>
      <c r="G77" s="15">
        <f>VLOOKUP(D77,'20.30'!$E$8:$GC$78,Data!F77,FALSE)</f>
        <v>0</v>
      </c>
      <c r="I77" s="28"/>
    </row>
    <row r="78" spans="1:9">
      <c r="A78" s="14" t="s">
        <v>469</v>
      </c>
      <c r="B78" s="22" t="str">
        <f>"B_ Primes 
Souscrites - 
"&amp;'30.61'!$I$5+1</f>
        <v>B_ Primes 
Souscrites - 
2020</v>
      </c>
      <c r="C78" s="22" t="str">
        <f t="shared" si="3"/>
        <v>B_ Primes 
Souscrites - 
2020</v>
      </c>
      <c r="D78" s="23" t="s">
        <v>10</v>
      </c>
      <c r="E78" s="24"/>
      <c r="F78" s="24">
        <f t="shared" ref="F78:F81" si="8">F58</f>
        <v>7</v>
      </c>
      <c r="G78" s="15">
        <f>VLOOKUP(D78,'20.30'!$E$8:$GC$78,Data!F78,FALSE)</f>
        <v>0</v>
      </c>
      <c r="I78" s="28"/>
    </row>
    <row r="79" spans="1:9">
      <c r="A79" s="14" t="s">
        <v>469</v>
      </c>
      <c r="B79" s="22" t="str">
        <f>"B_ Primes 
Souscrites - 
"&amp;'30.61'!$I$5+2</f>
        <v>B_ Primes 
Souscrites - 
2021</v>
      </c>
      <c r="C79" s="22" t="str">
        <f t="shared" si="3"/>
        <v>B_ Primes 
Souscrites - 
2021</v>
      </c>
      <c r="D79" s="23" t="s">
        <v>10</v>
      </c>
      <c r="E79" s="24"/>
      <c r="F79" s="24">
        <f t="shared" si="8"/>
        <v>8</v>
      </c>
      <c r="G79" s="15">
        <f>VLOOKUP(D79,'20.30'!$E$8:$GC$78,Data!F79,FALSE)</f>
        <v>0</v>
      </c>
      <c r="I79" s="28"/>
    </row>
    <row r="80" spans="1:9">
      <c r="A80" s="14" t="s">
        <v>469</v>
      </c>
      <c r="B80" s="22" t="str">
        <f>"B_ Primes 
Souscrites - 
"&amp;'30.61'!$I$5+3</f>
        <v>B_ Primes 
Souscrites - 
2022</v>
      </c>
      <c r="C80" s="22" t="str">
        <f t="shared" si="3"/>
        <v>B_ Primes 
Souscrites - 
2022</v>
      </c>
      <c r="D80" s="23" t="s">
        <v>10</v>
      </c>
      <c r="E80" s="24"/>
      <c r="F80" s="24">
        <f t="shared" si="8"/>
        <v>9</v>
      </c>
      <c r="G80" s="15">
        <f>VLOOKUP(D80,'20.30'!$E$8:$GC$78,Data!F80,FALSE)</f>
        <v>0</v>
      </c>
      <c r="I80" s="28"/>
    </row>
    <row r="81" spans="1:9">
      <c r="A81" s="14" t="s">
        <v>469</v>
      </c>
      <c r="B81" s="22" t="str">
        <f>"B_ Primes 
Souscrites - 
"&amp;'30.61'!$I$5+4</f>
        <v>B_ Primes 
Souscrites - 
2023</v>
      </c>
      <c r="C81" s="22" t="str">
        <f t="shared" si="3"/>
        <v>B_ Primes 
Souscrites - 
2023</v>
      </c>
      <c r="D81" s="23" t="s">
        <v>10</v>
      </c>
      <c r="E81" s="24"/>
      <c r="F81" s="24">
        <f t="shared" si="8"/>
        <v>10</v>
      </c>
      <c r="G81" s="15">
        <f>VLOOKUP(D81,'20.30'!$E$8:$GC$78,Data!F81,FALSE)</f>
        <v>0</v>
      </c>
      <c r="I81" s="28"/>
    </row>
    <row r="82" spans="1:9">
      <c r="A82" s="14" t="s">
        <v>469</v>
      </c>
      <c r="B82" s="22" t="str">
        <f>"B_ Bénéfices Nets - 
"&amp;'30.61'!$I$5</f>
        <v>B_ Bénéfices Nets - 
2019</v>
      </c>
      <c r="C82" s="22" t="str">
        <f t="shared" si="3"/>
        <v>B_ Bénéfices Nets - 
2019</v>
      </c>
      <c r="D82" s="23">
        <v>89</v>
      </c>
      <c r="E82" s="24"/>
      <c r="F82" s="24">
        <f>F57</f>
        <v>6</v>
      </c>
      <c r="G82" s="15">
        <f>VLOOKUP(D82,'20.30'!$E$8:$GC$78,Data!F82,FALSE)</f>
        <v>0</v>
      </c>
      <c r="I82" s="28"/>
    </row>
    <row r="83" spans="1:9">
      <c r="A83" s="14" t="s">
        <v>469</v>
      </c>
      <c r="B83" s="22" t="str">
        <f>"B_ Bénéfices Nets - 
"&amp;'30.61'!$I$5+1</f>
        <v>B_ Bénéfices Nets - 
2020</v>
      </c>
      <c r="C83" s="22" t="str">
        <f t="shared" si="3"/>
        <v>B_ Bénéfices Nets - 
2020</v>
      </c>
      <c r="D83" s="23">
        <v>89</v>
      </c>
      <c r="E83" s="24"/>
      <c r="F83" s="24">
        <f t="shared" ref="F83:F86" si="9">F58</f>
        <v>7</v>
      </c>
      <c r="G83" s="15">
        <f>VLOOKUP(D83,'20.30'!$E$8:$GC$78,Data!F83,FALSE)</f>
        <v>0</v>
      </c>
      <c r="I83" s="28"/>
    </row>
    <row r="84" spans="1:9">
      <c r="A84" s="14" t="s">
        <v>469</v>
      </c>
      <c r="B84" s="22" t="str">
        <f>"B_ Bénéfices Nets - 
"&amp;'30.61'!$I$5+2</f>
        <v>B_ Bénéfices Nets - 
2021</v>
      </c>
      <c r="C84" s="22" t="str">
        <f t="shared" si="3"/>
        <v>B_ Bénéfices Nets - 
2021</v>
      </c>
      <c r="D84" s="23">
        <v>89</v>
      </c>
      <c r="E84" s="24"/>
      <c r="F84" s="24">
        <f t="shared" si="9"/>
        <v>8</v>
      </c>
      <c r="G84" s="15">
        <f>VLOOKUP(D84,'20.30'!$E$8:$GC$78,Data!F84,FALSE)</f>
        <v>0</v>
      </c>
      <c r="I84" s="28"/>
    </row>
    <row r="85" spans="1:9">
      <c r="A85" s="14" t="s">
        <v>469</v>
      </c>
      <c r="B85" s="22" t="str">
        <f>"B_ Bénéfices Nets - 
"&amp;'30.61'!$I$5+3</f>
        <v>B_ Bénéfices Nets - 
2022</v>
      </c>
      <c r="C85" s="22" t="str">
        <f t="shared" si="3"/>
        <v>B_ Bénéfices Nets - 
2022</v>
      </c>
      <c r="D85" s="23">
        <v>89</v>
      </c>
      <c r="E85" s="24"/>
      <c r="F85" s="24">
        <f t="shared" si="9"/>
        <v>9</v>
      </c>
      <c r="G85" s="15">
        <f>VLOOKUP(D85,'20.30'!$E$8:$GC$78,Data!F85,FALSE)</f>
        <v>0</v>
      </c>
      <c r="I85" s="28"/>
    </row>
    <row r="86" spans="1:9">
      <c r="A86" s="16" t="s">
        <v>469</v>
      </c>
      <c r="B86" s="30" t="str">
        <f>"B_ Bénéfices Nets - 
"&amp;'30.61'!$I$5+4</f>
        <v>B_ Bénéfices Nets - 
2023</v>
      </c>
      <c r="C86" s="30" t="str">
        <f t="shared" si="3"/>
        <v>B_ Bénéfices Nets - 
2023</v>
      </c>
      <c r="D86" s="31">
        <v>89</v>
      </c>
      <c r="E86" s="32"/>
      <c r="F86" s="32">
        <f t="shared" si="9"/>
        <v>10</v>
      </c>
      <c r="G86" s="17">
        <f>VLOOKUP(D86,'20.30'!$E$8:$GC$78,Data!F86,FALSE)</f>
        <v>0</v>
      </c>
      <c r="H86" s="33"/>
      <c r="I86" s="34"/>
    </row>
    <row r="87" spans="1:9">
      <c r="A87" s="14" t="s">
        <v>459</v>
      </c>
      <c r="B87" s="35" t="s">
        <v>454</v>
      </c>
      <c r="C87" s="22" t="str">
        <f>"#SC_"&amp;VLOOKUP(A87,$A$40:$F$54,3,FALSE)&amp;" description de l'actuaire"</f>
        <v>#SC_1 description de l'actuaire</v>
      </c>
      <c r="D87" s="24"/>
      <c r="E87" s="24"/>
      <c r="G87" s="24" t="str">
        <f>'20.10'!V3</f>
        <v>Description : Veuillez inscrire une brève description du scénario (incluant les hypothèses) dans l'onglet «20.10»</v>
      </c>
      <c r="I87" s="5">
        <f>IF(MIN(H93:H95)=0,999999,MIN(H93:H95))</f>
        <v>999999</v>
      </c>
    </row>
    <row r="88" spans="1:9">
      <c r="A88" s="14" t="s">
        <v>459</v>
      </c>
      <c r="B88" s="35" t="str">
        <f>"D1_ RATIO - 
"&amp;'30.61'!$I$5</f>
        <v>D1_ RATIO - 
2019</v>
      </c>
      <c r="C88" s="22" t="str">
        <f>VLOOKUP(A88,$A$40:$F$54,4,FALSE)&amp;"_ RATIO - 
"&amp;'30.61'!$I$5</f>
        <v>D1_ RATIO - 
2019</v>
      </c>
      <c r="D88" s="23" t="s">
        <v>215</v>
      </c>
      <c r="E88" s="24"/>
      <c r="F88" s="24">
        <f>F57+5</f>
        <v>11</v>
      </c>
      <c r="G88" s="26">
        <f>VLOOKUP(D88,'30.61'!$D$7:$CJ$72,Data!F88,FALSE)</f>
        <v>0</v>
      </c>
      <c r="I88" s="28"/>
    </row>
    <row r="89" spans="1:9">
      <c r="A89" s="14" t="s">
        <v>459</v>
      </c>
      <c r="B89" s="35" t="str">
        <f>"D1_ RATIO - 
"&amp;'30.61'!$I$5+1</f>
        <v>D1_ RATIO - 
2020</v>
      </c>
      <c r="C89" s="22" t="str">
        <f>VLOOKUP(A89,$A$40:$F$54,4,FALSE)&amp;"_ RATIO - 
"&amp;'30.61'!$I$5+1</f>
        <v>D1_ RATIO - 
2020</v>
      </c>
      <c r="D89" s="23" t="s">
        <v>215</v>
      </c>
      <c r="E89" s="24"/>
      <c r="F89" s="24">
        <f t="shared" ref="F89:F92" si="10">F58+5</f>
        <v>12</v>
      </c>
      <c r="G89" s="26">
        <f>VLOOKUP(D89,'30.61'!$D$7:$CJ$72,Data!F89,FALSE)</f>
        <v>0</v>
      </c>
      <c r="I89" s="28"/>
    </row>
    <row r="90" spans="1:9">
      <c r="A90" s="14" t="s">
        <v>459</v>
      </c>
      <c r="B90" s="35" t="str">
        <f>"D1_ RATIO - 
"&amp;'30.61'!$I$5+2</f>
        <v>D1_ RATIO - 
2021</v>
      </c>
      <c r="C90" s="22" t="str">
        <f>VLOOKUP(A90,$A$40:$F$54,4,FALSE)&amp;"_ RATIO - 
"&amp;'30.61'!$I$5+2</f>
        <v>D1_ RATIO - 
2021</v>
      </c>
      <c r="D90" s="23" t="s">
        <v>215</v>
      </c>
      <c r="E90" s="24"/>
      <c r="F90" s="24">
        <f t="shared" si="10"/>
        <v>13</v>
      </c>
      <c r="G90" s="26">
        <f>VLOOKUP(D90,'30.61'!$D$7:$CJ$72,Data!F90,FALSE)</f>
        <v>0</v>
      </c>
      <c r="I90" s="28"/>
    </row>
    <row r="91" spans="1:9">
      <c r="A91" s="14" t="s">
        <v>459</v>
      </c>
      <c r="B91" s="35" t="str">
        <f>"D1_ RATIO - 
"&amp;'30.61'!$I$5+3</f>
        <v>D1_ RATIO - 
2022</v>
      </c>
      <c r="C91" s="22" t="str">
        <f>VLOOKUP(A91,$A$40:$F$54,4,FALSE)&amp;"_ RATIO - 
"&amp;'30.61'!$I$5+3</f>
        <v>D1_ RATIO - 
2022</v>
      </c>
      <c r="D91" s="23" t="s">
        <v>215</v>
      </c>
      <c r="E91" s="24"/>
      <c r="F91" s="24">
        <f t="shared" si="10"/>
        <v>14</v>
      </c>
      <c r="G91" s="26">
        <f>VLOOKUP(D91,'30.61'!$D$7:$CJ$72,Data!F91,FALSE)</f>
        <v>0</v>
      </c>
      <c r="I91" s="28"/>
    </row>
    <row r="92" spans="1:9">
      <c r="A92" s="14" t="s">
        <v>459</v>
      </c>
      <c r="B92" s="35" t="str">
        <f>"D1_ RATIO - 
"&amp;'30.61'!$I$5+4</f>
        <v>D1_ RATIO - 
2023</v>
      </c>
      <c r="C92" s="22" t="str">
        <f>VLOOKUP(A92,$A$40:$F$54,4,FALSE)&amp;"_ RATIO - 
"&amp;'30.61'!$I$5+4</f>
        <v>D1_ RATIO - 
2023</v>
      </c>
      <c r="D92" s="23" t="s">
        <v>215</v>
      </c>
      <c r="E92" s="24"/>
      <c r="F92" s="24">
        <f t="shared" si="10"/>
        <v>15</v>
      </c>
      <c r="G92" s="26">
        <f>VLOOKUP(D92,'30.61'!$D$7:$CJ$72,Data!F92,FALSE)</f>
        <v>0</v>
      </c>
      <c r="I92" s="28"/>
    </row>
    <row r="93" spans="1:9">
      <c r="A93" s="14" t="s">
        <v>459</v>
      </c>
      <c r="B93" s="35" t="str">
        <f>"D1_ Capitaux 
propres - 
"&amp;'30.61'!$I$5</f>
        <v>D1_ Capitaux 
propres - 
2019</v>
      </c>
      <c r="C93" s="22" t="str">
        <f>VLOOKUP(A93,$A$40:$F$54,4,FALSE)&amp;"_ Capitaux 
propres - 
"&amp;'30.61'!$I$5</f>
        <v>D1_ Capitaux 
propres - 
2019</v>
      </c>
      <c r="D93" s="23" t="s">
        <v>110</v>
      </c>
      <c r="E93" s="23" t="s">
        <v>117</v>
      </c>
      <c r="F93" s="24">
        <f>F72+5</f>
        <v>11</v>
      </c>
      <c r="G93" s="15">
        <f>VLOOKUP(D93,'20.20'!$D$7:$CJ$75,Data!F93,FALSE)+VLOOKUP(E93,'20.20'!$D$7:$CJ$75,Data!F93,FALSE)</f>
        <v>0</v>
      </c>
      <c r="H93" s="15" t="str">
        <f>IF(OR(G93="",G93=0),"",G93-$G$72)</f>
        <v/>
      </c>
      <c r="I93" s="28"/>
    </row>
    <row r="94" spans="1:9">
      <c r="A94" s="14" t="s">
        <v>459</v>
      </c>
      <c r="B94" s="35" t="str">
        <f>"D1_ Capitaux 
propres - 
"&amp;'30.61'!$I$5+1</f>
        <v>D1_ Capitaux 
propres - 
2020</v>
      </c>
      <c r="C94" s="22" t="str">
        <f>VLOOKUP(A94,$A$40:$F$54,4,FALSE)&amp;"_ Capitaux 
propres - 
"&amp;'30.61'!$I$5+1</f>
        <v>D1_ Capitaux 
propres - 
2020</v>
      </c>
      <c r="D94" s="23" t="s">
        <v>110</v>
      </c>
      <c r="E94" s="23" t="s">
        <v>117</v>
      </c>
      <c r="F94" s="24">
        <f t="shared" ref="F94:F97" si="11">F73+5</f>
        <v>12</v>
      </c>
      <c r="G94" s="15">
        <f>VLOOKUP(D94,'20.20'!$D$7:$CJ$75,Data!F94,FALSE)+VLOOKUP(E94,'20.20'!$D$7:$CJ$75,Data!F94,FALSE)</f>
        <v>0</v>
      </c>
      <c r="H94" s="15" t="str">
        <f>IF(OR(G94="",G94=0),"",G94-$G$73)</f>
        <v/>
      </c>
      <c r="I94" s="28"/>
    </row>
    <row r="95" spans="1:9">
      <c r="A95" s="14" t="s">
        <v>459</v>
      </c>
      <c r="B95" s="35" t="str">
        <f>"D1_ Capitaux 
propres - 
"&amp;'30.61'!$I$5+2</f>
        <v>D1_ Capitaux 
propres - 
2021</v>
      </c>
      <c r="C95" s="22" t="str">
        <f>VLOOKUP(A95,$A$40:$F$54,4,FALSE)&amp;"_ Capitaux 
propres - 
"&amp;'30.61'!$I$5+2</f>
        <v>D1_ Capitaux 
propres - 
2021</v>
      </c>
      <c r="D95" s="23" t="s">
        <v>110</v>
      </c>
      <c r="E95" s="23" t="s">
        <v>117</v>
      </c>
      <c r="F95" s="24">
        <f t="shared" si="11"/>
        <v>13</v>
      </c>
      <c r="G95" s="15">
        <f>VLOOKUP(D95,'20.20'!$D$7:$CJ$75,Data!F95,FALSE)+VLOOKUP(E95,'20.20'!$D$7:$CJ$75,Data!F95,FALSE)</f>
        <v>0</v>
      </c>
      <c r="H95" s="15" t="str">
        <f>IF(OR(G95="",G95=0),"",G95-$G$74)</f>
        <v/>
      </c>
      <c r="I95" s="28"/>
    </row>
    <row r="96" spans="1:9">
      <c r="A96" s="14" t="s">
        <v>459</v>
      </c>
      <c r="B96" s="35" t="str">
        <f>"D1_ Capitaux 
propres - 
"&amp;'30.61'!$I$5+3</f>
        <v>D1_ Capitaux 
propres - 
2022</v>
      </c>
      <c r="C96" s="22" t="str">
        <f>VLOOKUP(A96,$A$40:$F$54,4,FALSE)&amp;"_ Capitaux 
propres - 
"&amp;'30.61'!$I$5+3</f>
        <v>D1_ Capitaux 
propres - 
2022</v>
      </c>
      <c r="D96" s="23" t="s">
        <v>110</v>
      </c>
      <c r="E96" s="23" t="s">
        <v>117</v>
      </c>
      <c r="F96" s="24">
        <f t="shared" si="11"/>
        <v>14</v>
      </c>
      <c r="G96" s="15">
        <f>VLOOKUP(D96,'20.20'!$D$7:$CJ$75,Data!F96,FALSE)+VLOOKUP(E96,'20.20'!$D$7:$CJ$75,Data!F96,FALSE)</f>
        <v>0</v>
      </c>
      <c r="H96" s="15" t="str">
        <f>IF(OR(G96="",G96=0),"",G96-$G$75)</f>
        <v/>
      </c>
      <c r="I96" s="28"/>
    </row>
    <row r="97" spans="1:9">
      <c r="A97" s="16" t="s">
        <v>459</v>
      </c>
      <c r="B97" s="36" t="str">
        <f>"D1_ Capitaux 
propres - 
"&amp;'30.61'!$I$5+4</f>
        <v>D1_ Capitaux 
propres - 
2023</v>
      </c>
      <c r="C97" s="30" t="str">
        <f>VLOOKUP(A97,$A$40:$F$54,4,FALSE)&amp;"_ Capitaux 
propres - 
"&amp;'30.61'!$I$5+4</f>
        <v>D1_ Capitaux 
propres - 
2023</v>
      </c>
      <c r="D97" s="31" t="s">
        <v>110</v>
      </c>
      <c r="E97" s="31" t="s">
        <v>117</v>
      </c>
      <c r="F97" s="32">
        <f t="shared" si="11"/>
        <v>15</v>
      </c>
      <c r="G97" s="17">
        <f>VLOOKUP(D97,'20.20'!$D$7:$CJ$75,Data!F97,FALSE)+VLOOKUP(E97,'20.20'!$D$7:$CJ$75,Data!F97,FALSE)</f>
        <v>0</v>
      </c>
      <c r="H97" s="17" t="str">
        <f>IF(OR(G97="",G97=0),"",G97-$G$76)</f>
        <v/>
      </c>
      <c r="I97" s="34"/>
    </row>
    <row r="98" spans="1:9">
      <c r="A98" s="14" t="s">
        <v>460</v>
      </c>
      <c r="B98" s="35" t="s">
        <v>455</v>
      </c>
      <c r="C98" s="22" t="str">
        <f>"#SC_"&amp;VLOOKUP(A98,$A$40:$F$54,3,FALSE)&amp;" description de l'actuaire"</f>
        <v>#SC_2 description de l'actuaire</v>
      </c>
      <c r="D98" s="24"/>
      <c r="E98" s="24"/>
      <c r="G98" s="24" t="str">
        <f>'20.10'!AF3</f>
        <v>Description : Veuillez inscrire une brève description du scénario (incluant les hypothèses) dans l'onglet «20.10»</v>
      </c>
      <c r="I98" s="5">
        <f>IF(MIN(H104:H106)=0,999999,MIN(H104:H106))</f>
        <v>999999</v>
      </c>
    </row>
    <row r="99" spans="1:9">
      <c r="A99" s="14" t="s">
        <v>460</v>
      </c>
      <c r="B99" s="35" t="str">
        <f>"D2_ RATIO - 
"&amp;'30.61'!$I$5</f>
        <v>D2_ RATIO - 
2019</v>
      </c>
      <c r="C99" s="22" t="str">
        <f>VLOOKUP(A99,$A$40:$F$54,4,FALSE)&amp;"_ RATIO - 
"&amp;'30.61'!$I$5</f>
        <v>D2_ RATIO - 
2019</v>
      </c>
      <c r="D99" s="23" t="s">
        <v>215</v>
      </c>
      <c r="E99" s="24"/>
      <c r="F99" s="24">
        <f>F88+5</f>
        <v>16</v>
      </c>
      <c r="G99" s="26">
        <f>VLOOKUP(D99,'30.61'!$D$7:$CJ$72,Data!F99,FALSE)</f>
        <v>0</v>
      </c>
      <c r="I99" s="28"/>
    </row>
    <row r="100" spans="1:9">
      <c r="A100" s="14" t="s">
        <v>460</v>
      </c>
      <c r="B100" s="35" t="str">
        <f>"D2_ RATIO - 
"&amp;'30.61'!$I$5+1</f>
        <v>D2_ RATIO - 
2020</v>
      </c>
      <c r="C100" s="22" t="str">
        <f>VLOOKUP(A100,$A$40:$F$54,4,FALSE)&amp;"_ RATIO - 
"&amp;'30.61'!$I$5+1</f>
        <v>D2_ RATIO - 
2020</v>
      </c>
      <c r="D100" s="23" t="s">
        <v>215</v>
      </c>
      <c r="E100" s="24"/>
      <c r="F100" s="24">
        <f t="shared" ref="F100:F108" si="12">F89+5</f>
        <v>17</v>
      </c>
      <c r="G100" s="26">
        <f>VLOOKUP(D100,'30.61'!$D$7:$CJ$72,Data!F100,FALSE)</f>
        <v>0</v>
      </c>
      <c r="I100" s="28"/>
    </row>
    <row r="101" spans="1:9">
      <c r="A101" s="14" t="s">
        <v>460</v>
      </c>
      <c r="B101" s="35" t="str">
        <f>"D2_ RATIO - 
"&amp;'30.61'!$I$5+2</f>
        <v>D2_ RATIO - 
2021</v>
      </c>
      <c r="C101" s="22" t="str">
        <f>VLOOKUP(A101,$A$40:$F$54,4,FALSE)&amp;"_ RATIO - 
"&amp;'30.61'!$I$5+2</f>
        <v>D2_ RATIO - 
2021</v>
      </c>
      <c r="D101" s="23" t="s">
        <v>215</v>
      </c>
      <c r="E101" s="24"/>
      <c r="F101" s="24">
        <f t="shared" si="12"/>
        <v>18</v>
      </c>
      <c r="G101" s="26">
        <f>VLOOKUP(D101,'30.61'!$D$7:$CJ$72,Data!F101,FALSE)</f>
        <v>0</v>
      </c>
      <c r="I101" s="28"/>
    </row>
    <row r="102" spans="1:9">
      <c r="A102" s="14" t="s">
        <v>460</v>
      </c>
      <c r="B102" s="35" t="str">
        <f>"D2_ RATIO - 
"&amp;'30.61'!$I$5+3</f>
        <v>D2_ RATIO - 
2022</v>
      </c>
      <c r="C102" s="22" t="str">
        <f>VLOOKUP(A102,$A$40:$F$54,4,FALSE)&amp;"_ RATIO - 
"&amp;'30.61'!$I$5+3</f>
        <v>D2_ RATIO - 
2022</v>
      </c>
      <c r="D102" s="23" t="s">
        <v>215</v>
      </c>
      <c r="E102" s="24"/>
      <c r="F102" s="24">
        <f t="shared" si="12"/>
        <v>19</v>
      </c>
      <c r="G102" s="26">
        <f>VLOOKUP(D102,'30.61'!$D$7:$CJ$72,Data!F102,FALSE)</f>
        <v>0</v>
      </c>
      <c r="I102" s="28"/>
    </row>
    <row r="103" spans="1:9">
      <c r="A103" s="14" t="s">
        <v>460</v>
      </c>
      <c r="B103" s="35" t="str">
        <f>"D2_ RATIO - 
"&amp;'30.61'!$I$5+4</f>
        <v>D2_ RATIO - 
2023</v>
      </c>
      <c r="C103" s="22" t="str">
        <f>VLOOKUP(A103,$A$40:$F$54,4,FALSE)&amp;"_ RATIO - 
"&amp;'30.61'!$I$5+4</f>
        <v>D2_ RATIO - 
2023</v>
      </c>
      <c r="D103" s="23" t="s">
        <v>215</v>
      </c>
      <c r="E103" s="24"/>
      <c r="F103" s="24">
        <f t="shared" si="12"/>
        <v>20</v>
      </c>
      <c r="G103" s="26">
        <f>VLOOKUP(D103,'30.61'!$D$7:$CJ$72,Data!F103,FALSE)</f>
        <v>0</v>
      </c>
      <c r="I103" s="28"/>
    </row>
    <row r="104" spans="1:9">
      <c r="A104" s="14" t="s">
        <v>460</v>
      </c>
      <c r="B104" s="35" t="str">
        <f>"D2_ Capitaux 
propres - 
"&amp;'30.61'!$I$5</f>
        <v>D2_ Capitaux 
propres - 
2019</v>
      </c>
      <c r="C104" s="22" t="str">
        <f>VLOOKUP(A104,$A$40:$F$54,4,FALSE)&amp;"_ Capitaux 
propres - 
"&amp;'30.61'!$I$5</f>
        <v>D2_ Capitaux 
propres - 
2019</v>
      </c>
      <c r="D104" s="23" t="s">
        <v>110</v>
      </c>
      <c r="E104" s="23" t="s">
        <v>117</v>
      </c>
      <c r="F104" s="24">
        <f t="shared" si="12"/>
        <v>16</v>
      </c>
      <c r="G104" s="15">
        <f>VLOOKUP(D104,'20.20'!$D$7:$CJ$75,Data!F104,FALSE)+VLOOKUP(E104,'20.20'!$D$7:$CJ$75,Data!F104,FALSE)</f>
        <v>0</v>
      </c>
      <c r="H104" s="15" t="str">
        <f>IF(OR(G104="",G104=0),"",G104-$G$72)</f>
        <v/>
      </c>
      <c r="I104" s="28"/>
    </row>
    <row r="105" spans="1:9">
      <c r="A105" s="14" t="s">
        <v>460</v>
      </c>
      <c r="B105" s="35" t="str">
        <f>"D2_ Capitaux 
propres - 
"&amp;'30.61'!$I$5+1</f>
        <v>D2_ Capitaux 
propres - 
2020</v>
      </c>
      <c r="C105" s="22" t="str">
        <f>VLOOKUP(A105,$A$40:$F$54,4,FALSE)&amp;"_ Capitaux 
propres - 
"&amp;'30.61'!$I$5+1</f>
        <v>D2_ Capitaux 
propres - 
2020</v>
      </c>
      <c r="D105" s="23" t="s">
        <v>110</v>
      </c>
      <c r="E105" s="23" t="s">
        <v>117</v>
      </c>
      <c r="F105" s="24">
        <f t="shared" si="12"/>
        <v>17</v>
      </c>
      <c r="G105" s="15">
        <f>VLOOKUP(D105,'20.20'!$D$7:$CJ$75,Data!F105,FALSE)+VLOOKUP(E105,'20.20'!$D$7:$CJ$75,Data!F105,FALSE)</f>
        <v>0</v>
      </c>
      <c r="H105" s="15" t="str">
        <f>IF(OR(G105="",G105=0),"",G105-$G$73)</f>
        <v/>
      </c>
      <c r="I105" s="28"/>
    </row>
    <row r="106" spans="1:9">
      <c r="A106" s="14" t="s">
        <v>460</v>
      </c>
      <c r="B106" s="35" t="str">
        <f>"D2_ Capitaux 
propres - 
"&amp;'30.61'!$I$5+2</f>
        <v>D2_ Capitaux 
propres - 
2021</v>
      </c>
      <c r="C106" s="22" t="str">
        <f>VLOOKUP(A106,$A$40:$F$54,4,FALSE)&amp;"_ Capitaux 
propres - 
"&amp;'30.61'!$I$5+2</f>
        <v>D2_ Capitaux 
propres - 
2021</v>
      </c>
      <c r="D106" s="23" t="s">
        <v>110</v>
      </c>
      <c r="E106" s="23" t="s">
        <v>117</v>
      </c>
      <c r="F106" s="24">
        <f t="shared" si="12"/>
        <v>18</v>
      </c>
      <c r="G106" s="15">
        <f>VLOOKUP(D106,'20.20'!$D$7:$CJ$75,Data!F106,FALSE)+VLOOKUP(E106,'20.20'!$D$7:$CJ$75,Data!F106,FALSE)</f>
        <v>0</v>
      </c>
      <c r="H106" s="15" t="str">
        <f>IF(OR(G106="",G106=0),"",G106-$G$74)</f>
        <v/>
      </c>
      <c r="I106" s="28"/>
    </row>
    <row r="107" spans="1:9">
      <c r="A107" s="14" t="s">
        <v>460</v>
      </c>
      <c r="B107" s="35" t="str">
        <f>"D2_ Capitaux 
propres - 
"&amp;'30.61'!$I$5+3</f>
        <v>D2_ Capitaux 
propres - 
2022</v>
      </c>
      <c r="C107" s="22" t="str">
        <f>VLOOKUP(A107,$A$40:$F$54,4,FALSE)&amp;"_ Capitaux 
propres - 
"&amp;'30.61'!$I$5+3</f>
        <v>D2_ Capitaux 
propres - 
2022</v>
      </c>
      <c r="D107" s="23" t="s">
        <v>110</v>
      </c>
      <c r="E107" s="23" t="s">
        <v>117</v>
      </c>
      <c r="F107" s="24">
        <f t="shared" si="12"/>
        <v>19</v>
      </c>
      <c r="G107" s="15">
        <f>VLOOKUP(D107,'20.20'!$D$7:$CJ$75,Data!F107,FALSE)+VLOOKUP(E107,'20.20'!$D$7:$CJ$75,Data!F107,FALSE)</f>
        <v>0</v>
      </c>
      <c r="H107" s="15" t="str">
        <f>IF(OR(G107="",G107=0),"",G107-$G$75)</f>
        <v/>
      </c>
      <c r="I107" s="28"/>
    </row>
    <row r="108" spans="1:9">
      <c r="A108" s="16" t="s">
        <v>460</v>
      </c>
      <c r="B108" s="36" t="str">
        <f>"D2_ Capitaux 
propres - 
"&amp;'30.61'!$I$5+4</f>
        <v>D2_ Capitaux 
propres - 
2023</v>
      </c>
      <c r="C108" s="30" t="str">
        <f>VLOOKUP(A108,$A$40:$F$54,4,FALSE)&amp;"_ Capitaux 
propres - 
"&amp;'30.61'!$I$5+4</f>
        <v>D2_ Capitaux 
propres - 
2023</v>
      </c>
      <c r="D108" s="31" t="s">
        <v>110</v>
      </c>
      <c r="E108" s="31" t="s">
        <v>117</v>
      </c>
      <c r="F108" s="32">
        <f t="shared" si="12"/>
        <v>20</v>
      </c>
      <c r="G108" s="17">
        <f>VLOOKUP(D108,'20.20'!$D$7:$CJ$75,Data!F108,FALSE)+VLOOKUP(E108,'20.20'!$D$7:$CJ$75,Data!F108,FALSE)</f>
        <v>0</v>
      </c>
      <c r="H108" s="17" t="str">
        <f>IF(OR(G108="",G108=0),"",G108-$G$76)</f>
        <v/>
      </c>
      <c r="I108" s="34"/>
    </row>
    <row r="109" spans="1:9">
      <c r="A109" s="14" t="s">
        <v>461</v>
      </c>
      <c r="B109" s="35" t="s">
        <v>456</v>
      </c>
      <c r="C109" s="22" t="str">
        <f>"#SC_"&amp;VLOOKUP(A109,$A$40:$F$54,3,FALSE)&amp;" description de l'actuaire"</f>
        <v>#SC_3 description de l'actuaire</v>
      </c>
      <c r="D109" s="24"/>
      <c r="E109" s="24"/>
      <c r="G109" s="24" t="str">
        <f>'20.10'!AP3</f>
        <v>Description : Veuillez inscrire une brève description du scénario (incluant les hypothèses) dans l'onglet «20.10»</v>
      </c>
      <c r="I109" s="5">
        <f>IF(MIN(H115:H117)=0,999999,MIN(H115:H117))</f>
        <v>999999</v>
      </c>
    </row>
    <row r="110" spans="1:9">
      <c r="A110" s="14" t="s">
        <v>461</v>
      </c>
      <c r="B110" s="35" t="str">
        <f>"D3_ RATIO - 
"&amp;'30.61'!$I$5</f>
        <v>D3_ RATIO - 
2019</v>
      </c>
      <c r="C110" s="22" t="str">
        <f>VLOOKUP(A110,$A$40:$F$54,4,FALSE)&amp;"_ RATIO - 
"&amp;'30.61'!$I$5</f>
        <v>D3_ RATIO - 
2019</v>
      </c>
      <c r="D110" s="23" t="s">
        <v>215</v>
      </c>
      <c r="E110" s="24"/>
      <c r="F110" s="24">
        <f>F99+5</f>
        <v>21</v>
      </c>
      <c r="G110" s="26">
        <f>VLOOKUP(D110,'30.61'!$D$7:$CJ$72,Data!F110,FALSE)</f>
        <v>0</v>
      </c>
      <c r="I110" s="28"/>
    </row>
    <row r="111" spans="1:9">
      <c r="A111" s="14" t="s">
        <v>461</v>
      </c>
      <c r="B111" s="35" t="str">
        <f>"D3_ RATIO - 
"&amp;'30.61'!$I$5+1</f>
        <v>D3_ RATIO - 
2020</v>
      </c>
      <c r="C111" s="22" t="str">
        <f>VLOOKUP(A111,$A$40:$F$54,4,FALSE)&amp;"_ RATIO - 
"&amp;'30.61'!$I$5+1</f>
        <v>D3_ RATIO - 
2020</v>
      </c>
      <c r="D111" s="23" t="s">
        <v>215</v>
      </c>
      <c r="E111" s="24"/>
      <c r="F111" s="24">
        <f t="shared" ref="F111:F119" si="13">F100+5</f>
        <v>22</v>
      </c>
      <c r="G111" s="26">
        <f>VLOOKUP(D111,'30.61'!$D$7:$CJ$72,Data!F111,FALSE)</f>
        <v>0</v>
      </c>
      <c r="I111" s="28"/>
    </row>
    <row r="112" spans="1:9">
      <c r="A112" s="14" t="s">
        <v>461</v>
      </c>
      <c r="B112" s="35" t="str">
        <f>"D3_ RATIO - 
"&amp;'30.61'!$I$5+2</f>
        <v>D3_ RATIO - 
2021</v>
      </c>
      <c r="C112" s="22" t="str">
        <f>VLOOKUP(A112,$A$40:$F$54,4,FALSE)&amp;"_ RATIO - 
"&amp;'30.61'!$I$5+2</f>
        <v>D3_ RATIO - 
2021</v>
      </c>
      <c r="D112" s="23" t="s">
        <v>215</v>
      </c>
      <c r="E112" s="24"/>
      <c r="F112" s="24">
        <f t="shared" si="13"/>
        <v>23</v>
      </c>
      <c r="G112" s="26">
        <f>VLOOKUP(D112,'30.61'!$D$7:$CJ$72,Data!F112,FALSE)</f>
        <v>0</v>
      </c>
      <c r="I112" s="28"/>
    </row>
    <row r="113" spans="1:9">
      <c r="A113" s="14" t="s">
        <v>461</v>
      </c>
      <c r="B113" s="35" t="str">
        <f>"D3_ RATIO - 
"&amp;'30.61'!$I$5+3</f>
        <v>D3_ RATIO - 
2022</v>
      </c>
      <c r="C113" s="22" t="str">
        <f>VLOOKUP(A113,$A$40:$F$54,4,FALSE)&amp;"_ RATIO - 
"&amp;'30.61'!$I$5+3</f>
        <v>D3_ RATIO - 
2022</v>
      </c>
      <c r="D113" s="23" t="s">
        <v>215</v>
      </c>
      <c r="E113" s="24"/>
      <c r="F113" s="24">
        <f t="shared" si="13"/>
        <v>24</v>
      </c>
      <c r="G113" s="26">
        <f>VLOOKUP(D113,'30.61'!$D$7:$CJ$72,Data!F113,FALSE)</f>
        <v>0</v>
      </c>
      <c r="I113" s="28"/>
    </row>
    <row r="114" spans="1:9">
      <c r="A114" s="14" t="s">
        <v>461</v>
      </c>
      <c r="B114" s="35" t="str">
        <f>"D3_ RATIO - 
"&amp;'30.61'!$I$5+4</f>
        <v>D3_ RATIO - 
2023</v>
      </c>
      <c r="C114" s="22" t="str">
        <f>VLOOKUP(A114,$A$40:$F$54,4,FALSE)&amp;"_ RATIO - 
"&amp;'30.61'!$I$5+4</f>
        <v>D3_ RATIO - 
2023</v>
      </c>
      <c r="D114" s="23" t="s">
        <v>215</v>
      </c>
      <c r="E114" s="24"/>
      <c r="F114" s="24">
        <f t="shared" si="13"/>
        <v>25</v>
      </c>
      <c r="G114" s="26">
        <f>VLOOKUP(D114,'30.61'!$D$7:$CJ$72,Data!F114,FALSE)</f>
        <v>0</v>
      </c>
      <c r="I114" s="28"/>
    </row>
    <row r="115" spans="1:9">
      <c r="A115" s="14" t="s">
        <v>461</v>
      </c>
      <c r="B115" s="35" t="str">
        <f>"D3_ Capitaux 
propres - 
"&amp;'30.61'!$I$5</f>
        <v>D3_ Capitaux 
propres - 
2019</v>
      </c>
      <c r="C115" s="22" t="str">
        <f>VLOOKUP(A115,$A$40:$F$54,4,FALSE)&amp;"_ Capitaux 
propres - 
"&amp;'30.61'!$I$5</f>
        <v>D3_ Capitaux 
propres - 
2019</v>
      </c>
      <c r="D115" s="23" t="s">
        <v>110</v>
      </c>
      <c r="E115" s="23" t="s">
        <v>117</v>
      </c>
      <c r="F115" s="24">
        <f t="shared" si="13"/>
        <v>21</v>
      </c>
      <c r="G115" s="15">
        <f>VLOOKUP(D115,'20.20'!$D$7:$CJ$75,Data!F115,FALSE)+VLOOKUP(E115,'20.20'!$D$7:$CJ$75,Data!F115,FALSE)</f>
        <v>0</v>
      </c>
      <c r="H115" s="15" t="str">
        <f>IF(OR(G115="",G115=0),"",G115-$G$72)</f>
        <v/>
      </c>
      <c r="I115" s="28"/>
    </row>
    <row r="116" spans="1:9">
      <c r="A116" s="14" t="s">
        <v>461</v>
      </c>
      <c r="B116" s="35" t="str">
        <f>"D3_ Capitaux 
propres - 
"&amp;'30.61'!$I$5+1</f>
        <v>D3_ Capitaux 
propres - 
2020</v>
      </c>
      <c r="C116" s="22" t="str">
        <f>VLOOKUP(A116,$A$40:$F$54,4,FALSE)&amp;"_ Capitaux 
propres - 
"&amp;'30.61'!$I$5+1</f>
        <v>D3_ Capitaux 
propres - 
2020</v>
      </c>
      <c r="D116" s="23" t="s">
        <v>110</v>
      </c>
      <c r="E116" s="23" t="s">
        <v>117</v>
      </c>
      <c r="F116" s="24">
        <f t="shared" si="13"/>
        <v>22</v>
      </c>
      <c r="G116" s="15">
        <f>VLOOKUP(D116,'20.20'!$D$7:$CJ$75,Data!F116,FALSE)+VLOOKUP(E116,'20.20'!$D$7:$CJ$75,Data!F116,FALSE)</f>
        <v>0</v>
      </c>
      <c r="H116" s="15" t="str">
        <f>IF(OR(G116="",G116=0),"",G116-$G$73)</f>
        <v/>
      </c>
      <c r="I116" s="28"/>
    </row>
    <row r="117" spans="1:9">
      <c r="A117" s="14" t="s">
        <v>461</v>
      </c>
      <c r="B117" s="35" t="str">
        <f>"D3_ Capitaux 
propres - 
"&amp;'30.61'!$I$5+2</f>
        <v>D3_ Capitaux 
propres - 
2021</v>
      </c>
      <c r="C117" s="22" t="str">
        <f>VLOOKUP(A117,$A$40:$F$54,4,FALSE)&amp;"_ Capitaux 
propres - 
"&amp;'30.61'!$I$5+2</f>
        <v>D3_ Capitaux 
propres - 
2021</v>
      </c>
      <c r="D117" s="23" t="s">
        <v>110</v>
      </c>
      <c r="E117" s="23" t="s">
        <v>117</v>
      </c>
      <c r="F117" s="24">
        <f t="shared" si="13"/>
        <v>23</v>
      </c>
      <c r="G117" s="15">
        <f>VLOOKUP(D117,'20.20'!$D$7:$CJ$75,Data!F117,FALSE)+VLOOKUP(E117,'20.20'!$D$7:$CJ$75,Data!F117,FALSE)</f>
        <v>0</v>
      </c>
      <c r="H117" s="15" t="str">
        <f>IF(OR(G117="",G117=0),"",G117-$G$74)</f>
        <v/>
      </c>
      <c r="I117" s="28"/>
    </row>
    <row r="118" spans="1:9">
      <c r="A118" s="14" t="s">
        <v>461</v>
      </c>
      <c r="B118" s="35" t="str">
        <f>"D3_ Capitaux 
propres - 
"&amp;'30.61'!$I$5+3</f>
        <v>D3_ Capitaux 
propres - 
2022</v>
      </c>
      <c r="C118" s="22" t="str">
        <f>VLOOKUP(A118,$A$40:$F$54,4,FALSE)&amp;"_ Capitaux 
propres - 
"&amp;'30.61'!$I$5+3</f>
        <v>D3_ Capitaux 
propres - 
2022</v>
      </c>
      <c r="D118" s="23" t="s">
        <v>110</v>
      </c>
      <c r="E118" s="23" t="s">
        <v>117</v>
      </c>
      <c r="F118" s="24">
        <f t="shared" si="13"/>
        <v>24</v>
      </c>
      <c r="G118" s="15">
        <f>VLOOKUP(D118,'20.20'!$D$7:$CJ$75,Data!F118,FALSE)+VLOOKUP(E118,'20.20'!$D$7:$CJ$75,Data!F118,FALSE)</f>
        <v>0</v>
      </c>
      <c r="H118" s="15" t="str">
        <f>IF(OR(G118="",G118=0),"",G118-$G$75)</f>
        <v/>
      </c>
      <c r="I118" s="28"/>
    </row>
    <row r="119" spans="1:9">
      <c r="A119" s="16" t="s">
        <v>461</v>
      </c>
      <c r="B119" s="36" t="str">
        <f>"D3_ Capitaux 
propres - 
"&amp;'30.61'!$I$5+4</f>
        <v>D3_ Capitaux 
propres - 
2023</v>
      </c>
      <c r="C119" s="30" t="str">
        <f>VLOOKUP(A119,$A$40:$F$54,4,FALSE)&amp;"_ Capitaux 
propres - 
"&amp;'30.61'!$I$5+4</f>
        <v>D3_ Capitaux 
propres - 
2023</v>
      </c>
      <c r="D119" s="31" t="s">
        <v>110</v>
      </c>
      <c r="E119" s="31" t="s">
        <v>117</v>
      </c>
      <c r="F119" s="32">
        <f t="shared" si="13"/>
        <v>25</v>
      </c>
      <c r="G119" s="17">
        <f>VLOOKUP(D119,'20.20'!$D$7:$CJ$75,Data!F119,FALSE)+VLOOKUP(E119,'20.20'!$D$7:$CJ$75,Data!F119,FALSE)</f>
        <v>0</v>
      </c>
      <c r="H119" s="17" t="str">
        <f>IF(OR(G119="",G119=0),"",G119-$G$76)</f>
        <v/>
      </c>
      <c r="I119" s="34"/>
    </row>
    <row r="120" spans="1:9">
      <c r="A120" s="14" t="s">
        <v>462</v>
      </c>
      <c r="B120" s="35" t="s">
        <v>470</v>
      </c>
      <c r="C120" s="22" t="str">
        <f>"#SC_"&amp;VLOOKUP(A120,$A$40:$F$54,3,FALSE)&amp;" description de l'actuaire"</f>
        <v>#SC_4 description de l'actuaire</v>
      </c>
      <c r="D120" s="24"/>
      <c r="E120" s="24"/>
      <c r="G120" s="24" t="str">
        <f>'20.10'!AZ3</f>
        <v>Description : Veuillez inscrire une brève description du scénario (incluant les hypothèses) dans l'onglet «20.10»</v>
      </c>
      <c r="I120" s="5">
        <f>IF(MIN(H126:H128)=0,999999,MIN(H126:H128))</f>
        <v>999999</v>
      </c>
    </row>
    <row r="121" spans="1:9">
      <c r="A121" s="14" t="s">
        <v>462</v>
      </c>
      <c r="B121" s="35" t="str">
        <f>"D4_ RATIO - 
"&amp;'30.61'!$I$5</f>
        <v>D4_ RATIO - 
2019</v>
      </c>
      <c r="C121" s="22" t="str">
        <f>VLOOKUP(A121,$A$40:$F$54,4,FALSE)&amp;"_ RATIO - 
"&amp;'30.61'!$I$5</f>
        <v>D4_ RATIO - 
2019</v>
      </c>
      <c r="D121" s="23" t="s">
        <v>215</v>
      </c>
      <c r="E121" s="24"/>
      <c r="F121" s="24">
        <f>F110+5</f>
        <v>26</v>
      </c>
      <c r="G121" s="26">
        <f>VLOOKUP(D121,'30.61'!$D$7:$CJ$72,Data!F121,FALSE)</f>
        <v>0</v>
      </c>
      <c r="I121" s="28"/>
    </row>
    <row r="122" spans="1:9">
      <c r="A122" s="14" t="s">
        <v>462</v>
      </c>
      <c r="B122" s="35" t="str">
        <f>"D4_ RATIO - 
"&amp;'30.61'!$I$5+1</f>
        <v>D4_ RATIO - 
2020</v>
      </c>
      <c r="C122" s="22" t="str">
        <f>VLOOKUP(A122,$A$40:$F$54,4,FALSE)&amp;"_ RATIO - 
"&amp;'30.61'!$I$5+1</f>
        <v>D4_ RATIO - 
2020</v>
      </c>
      <c r="D122" s="23" t="s">
        <v>215</v>
      </c>
      <c r="E122" s="24"/>
      <c r="F122" s="24">
        <f t="shared" ref="F122:F130" si="14">F111+5</f>
        <v>27</v>
      </c>
      <c r="G122" s="26">
        <f>VLOOKUP(D122,'30.61'!$D$7:$CJ$72,Data!F122,FALSE)</f>
        <v>0</v>
      </c>
      <c r="I122" s="28"/>
    </row>
    <row r="123" spans="1:9">
      <c r="A123" s="14" t="s">
        <v>462</v>
      </c>
      <c r="B123" s="35" t="str">
        <f>"D4_ RATIO - 
"&amp;'30.61'!$I$5+2</f>
        <v>D4_ RATIO - 
2021</v>
      </c>
      <c r="C123" s="22" t="str">
        <f>VLOOKUP(A123,$A$40:$F$54,4,FALSE)&amp;"_ RATIO - 
"&amp;'30.61'!$I$5+2</f>
        <v>D4_ RATIO - 
2021</v>
      </c>
      <c r="D123" s="23" t="s">
        <v>215</v>
      </c>
      <c r="E123" s="24"/>
      <c r="F123" s="24">
        <f t="shared" si="14"/>
        <v>28</v>
      </c>
      <c r="G123" s="26">
        <f>VLOOKUP(D123,'30.61'!$D$7:$CJ$72,Data!F123,FALSE)</f>
        <v>0</v>
      </c>
      <c r="I123" s="28"/>
    </row>
    <row r="124" spans="1:9">
      <c r="A124" s="14" t="s">
        <v>462</v>
      </c>
      <c r="B124" s="35" t="str">
        <f>"D4_ RATIO - 
"&amp;'30.61'!$I$5+3</f>
        <v>D4_ RATIO - 
2022</v>
      </c>
      <c r="C124" s="22" t="str">
        <f>VLOOKUP(A124,$A$40:$F$54,4,FALSE)&amp;"_ RATIO - 
"&amp;'30.61'!$I$5+3</f>
        <v>D4_ RATIO - 
2022</v>
      </c>
      <c r="D124" s="23" t="s">
        <v>215</v>
      </c>
      <c r="E124" s="24"/>
      <c r="F124" s="24">
        <f t="shared" si="14"/>
        <v>29</v>
      </c>
      <c r="G124" s="26">
        <f>VLOOKUP(D124,'30.61'!$D$7:$CJ$72,Data!F124,FALSE)</f>
        <v>0</v>
      </c>
      <c r="I124" s="28"/>
    </row>
    <row r="125" spans="1:9">
      <c r="A125" s="14" t="s">
        <v>462</v>
      </c>
      <c r="B125" s="35" t="str">
        <f>"D4_ RATIO - 
"&amp;'30.61'!$I$5+4</f>
        <v>D4_ RATIO - 
2023</v>
      </c>
      <c r="C125" s="22" t="str">
        <f>VLOOKUP(A125,$A$40:$F$54,4,FALSE)&amp;"_ RATIO - 
"&amp;'30.61'!$I$5+4</f>
        <v>D4_ RATIO - 
2023</v>
      </c>
      <c r="D125" s="23" t="s">
        <v>215</v>
      </c>
      <c r="E125" s="24"/>
      <c r="F125" s="24">
        <f t="shared" si="14"/>
        <v>30</v>
      </c>
      <c r="G125" s="26">
        <f>VLOOKUP(D125,'30.61'!$D$7:$CJ$72,Data!F125,FALSE)</f>
        <v>0</v>
      </c>
      <c r="I125" s="28"/>
    </row>
    <row r="126" spans="1:9">
      <c r="A126" s="14" t="s">
        <v>462</v>
      </c>
      <c r="B126" s="35" t="str">
        <f>"D4_ Capitaux 
propres - 
"&amp;'30.61'!$I$5</f>
        <v>D4_ Capitaux 
propres - 
2019</v>
      </c>
      <c r="C126" s="22" t="str">
        <f>VLOOKUP(A126,$A$40:$F$54,4,FALSE)&amp;"_ Capitaux 
propres - 
"&amp;'30.61'!$I$5</f>
        <v>D4_ Capitaux 
propres - 
2019</v>
      </c>
      <c r="D126" s="23" t="s">
        <v>110</v>
      </c>
      <c r="E126" s="23" t="s">
        <v>117</v>
      </c>
      <c r="F126" s="24">
        <f t="shared" si="14"/>
        <v>26</v>
      </c>
      <c r="G126" s="15">
        <f>VLOOKUP(D126,'20.20'!$D$7:$CJ$75,Data!F126,FALSE)+VLOOKUP(E126,'20.20'!$D$7:$CJ$75,Data!F126,FALSE)</f>
        <v>0</v>
      </c>
      <c r="H126" s="15" t="str">
        <f>IF(OR(G126="",G126=0),"",G126-$G$72)</f>
        <v/>
      </c>
      <c r="I126" s="28"/>
    </row>
    <row r="127" spans="1:9">
      <c r="A127" s="14" t="s">
        <v>462</v>
      </c>
      <c r="B127" s="35" t="str">
        <f>"D4_ Capitaux 
propres - 
"&amp;'30.61'!$I$5+1</f>
        <v>D4_ Capitaux 
propres - 
2020</v>
      </c>
      <c r="C127" s="22" t="str">
        <f>VLOOKUP(A127,$A$40:$F$54,4,FALSE)&amp;"_ Capitaux 
propres - 
"&amp;'30.61'!$I$5+1</f>
        <v>D4_ Capitaux 
propres - 
2020</v>
      </c>
      <c r="D127" s="23" t="s">
        <v>110</v>
      </c>
      <c r="E127" s="23" t="s">
        <v>117</v>
      </c>
      <c r="F127" s="24">
        <f t="shared" si="14"/>
        <v>27</v>
      </c>
      <c r="G127" s="15">
        <f>VLOOKUP(D127,'20.20'!$D$7:$CJ$75,Data!F127,FALSE)+VLOOKUP(E127,'20.20'!$D$7:$CJ$75,Data!F127,FALSE)</f>
        <v>0</v>
      </c>
      <c r="H127" s="15" t="str">
        <f>IF(OR(G127="",G127=0),"",G127-$G$73)</f>
        <v/>
      </c>
      <c r="I127" s="28"/>
    </row>
    <row r="128" spans="1:9">
      <c r="A128" s="14" t="s">
        <v>462</v>
      </c>
      <c r="B128" s="35" t="str">
        <f>"D4_ Capitaux 
propres - 
"&amp;'30.61'!$I$5+2</f>
        <v>D4_ Capitaux 
propres - 
2021</v>
      </c>
      <c r="C128" s="22" t="str">
        <f>VLOOKUP(A128,$A$40:$F$54,4,FALSE)&amp;"_ Capitaux 
propres - 
"&amp;'30.61'!$I$5+2</f>
        <v>D4_ Capitaux 
propres - 
2021</v>
      </c>
      <c r="D128" s="23" t="s">
        <v>110</v>
      </c>
      <c r="E128" s="23" t="s">
        <v>117</v>
      </c>
      <c r="F128" s="24">
        <f t="shared" si="14"/>
        <v>28</v>
      </c>
      <c r="G128" s="15">
        <f>VLOOKUP(D128,'20.20'!$D$7:$CJ$75,Data!F128,FALSE)+VLOOKUP(E128,'20.20'!$D$7:$CJ$75,Data!F128,FALSE)</f>
        <v>0</v>
      </c>
      <c r="H128" s="15" t="str">
        <f>IF(OR(G128="",G128=0),"",G128-$G$74)</f>
        <v/>
      </c>
      <c r="I128" s="28"/>
    </row>
    <row r="129" spans="1:9">
      <c r="A129" s="14" t="s">
        <v>462</v>
      </c>
      <c r="B129" s="35" t="str">
        <f>"D4_ Capitaux 
propres - 
"&amp;'30.61'!$I$5+3</f>
        <v>D4_ Capitaux 
propres - 
2022</v>
      </c>
      <c r="C129" s="22" t="str">
        <f>VLOOKUP(A129,$A$40:$F$54,4,FALSE)&amp;"_ Capitaux 
propres - 
"&amp;'30.61'!$I$5+3</f>
        <v>D4_ Capitaux 
propres - 
2022</v>
      </c>
      <c r="D129" s="23" t="s">
        <v>110</v>
      </c>
      <c r="E129" s="23" t="s">
        <v>117</v>
      </c>
      <c r="F129" s="24">
        <f t="shared" si="14"/>
        <v>29</v>
      </c>
      <c r="G129" s="15">
        <f>VLOOKUP(D129,'20.20'!$D$7:$CJ$75,Data!F129,FALSE)+VLOOKUP(E129,'20.20'!$D$7:$CJ$75,Data!F129,FALSE)</f>
        <v>0</v>
      </c>
      <c r="H129" s="15" t="str">
        <f>IF(OR(G129="",G129=0),"",G129-$G$75)</f>
        <v/>
      </c>
      <c r="I129" s="28"/>
    </row>
    <row r="130" spans="1:9">
      <c r="A130" s="16" t="s">
        <v>462</v>
      </c>
      <c r="B130" s="36" t="str">
        <f>"D4_ Capitaux 
propres - 
"&amp;'30.61'!$I$5+4</f>
        <v>D4_ Capitaux 
propres - 
2023</v>
      </c>
      <c r="C130" s="30" t="str">
        <f>VLOOKUP(A130,$A$40:$F$54,4,FALSE)&amp;"_ Capitaux 
propres - 
"&amp;'30.61'!$I$5+4</f>
        <v>D4_ Capitaux 
propres - 
2023</v>
      </c>
      <c r="D130" s="31" t="s">
        <v>110</v>
      </c>
      <c r="E130" s="31" t="s">
        <v>117</v>
      </c>
      <c r="F130" s="32">
        <f t="shared" si="14"/>
        <v>30</v>
      </c>
      <c r="G130" s="17">
        <f>VLOOKUP(D130,'20.20'!$D$7:$CJ$75,Data!F130,FALSE)+VLOOKUP(E130,'20.20'!$D$7:$CJ$75,Data!F130,FALSE)</f>
        <v>0</v>
      </c>
      <c r="H130" s="17" t="str">
        <f>IF(OR(G130="",G130=0),"",G130-$G$76)</f>
        <v/>
      </c>
      <c r="I130" s="34"/>
    </row>
    <row r="131" spans="1:9">
      <c r="A131" s="14" t="s">
        <v>463</v>
      </c>
      <c r="B131" s="35" t="s">
        <v>479</v>
      </c>
      <c r="C131" s="22" t="str">
        <f>"#SC_"&amp;VLOOKUP(A131,$A$40:$F$54,3,FALSE)&amp;" description de l'actuaire"</f>
        <v>#SC_5 description de l'actuaire</v>
      </c>
      <c r="D131" s="24"/>
      <c r="E131" s="24"/>
      <c r="G131" s="24" t="str">
        <f>'20.10'!BJ3</f>
        <v>Description : Veuillez inscrire une brève description du scénario (incluant les hypothèses) dans l'onglet «20.10»</v>
      </c>
      <c r="I131" s="5">
        <f>IF(MIN(H137:H139)=0,999999,MIN(H137:H139))</f>
        <v>999999</v>
      </c>
    </row>
    <row r="132" spans="1:9">
      <c r="A132" s="14" t="s">
        <v>463</v>
      </c>
      <c r="B132" s="35" t="str">
        <f>"D5_ RATIO - 
"&amp;'30.61'!$I$5</f>
        <v>D5_ RATIO - 
2019</v>
      </c>
      <c r="C132" s="22" t="str">
        <f>VLOOKUP(A132,$A$40:$F$54,4,FALSE)&amp;"_ RATIO - 
"&amp;'30.61'!$I$5</f>
        <v>D5_ RATIO - 
2019</v>
      </c>
      <c r="D132" s="23" t="s">
        <v>215</v>
      </c>
      <c r="E132" s="24"/>
      <c r="F132" s="24">
        <f>F121+5</f>
        <v>31</v>
      </c>
      <c r="G132" s="26">
        <f>VLOOKUP(D132,'30.61'!$D$7:$CJ$72,Data!F132,FALSE)</f>
        <v>0</v>
      </c>
      <c r="I132" s="28"/>
    </row>
    <row r="133" spans="1:9">
      <c r="A133" s="14" t="s">
        <v>463</v>
      </c>
      <c r="B133" s="35" t="str">
        <f>"D5_ RATIO - 
"&amp;'30.61'!$I$5+1</f>
        <v>D5_ RATIO - 
2020</v>
      </c>
      <c r="C133" s="22" t="str">
        <f>VLOOKUP(A133,$A$40:$F$54,4,FALSE)&amp;"_ RATIO - 
"&amp;'30.61'!$I$5+1</f>
        <v>D5_ RATIO - 
2020</v>
      </c>
      <c r="D133" s="23" t="s">
        <v>215</v>
      </c>
      <c r="E133" s="24"/>
      <c r="F133" s="24">
        <f t="shared" ref="F133:F141" si="15">F122+5</f>
        <v>32</v>
      </c>
      <c r="G133" s="26">
        <f>VLOOKUP(D133,'30.61'!$D$7:$CJ$72,Data!F133,FALSE)</f>
        <v>0</v>
      </c>
      <c r="I133" s="28"/>
    </row>
    <row r="134" spans="1:9">
      <c r="A134" s="14" t="s">
        <v>463</v>
      </c>
      <c r="B134" s="35" t="str">
        <f>"D5_ RATIO - 
"&amp;'30.61'!$I$5+2</f>
        <v>D5_ RATIO - 
2021</v>
      </c>
      <c r="C134" s="22" t="str">
        <f>VLOOKUP(A134,$A$40:$F$54,4,FALSE)&amp;"_ RATIO - 
"&amp;'30.61'!$I$5+2</f>
        <v>D5_ RATIO - 
2021</v>
      </c>
      <c r="D134" s="23" t="s">
        <v>215</v>
      </c>
      <c r="E134" s="24"/>
      <c r="F134" s="24">
        <f t="shared" si="15"/>
        <v>33</v>
      </c>
      <c r="G134" s="26">
        <f>VLOOKUP(D134,'30.61'!$D$7:$CJ$72,Data!F134,FALSE)</f>
        <v>0</v>
      </c>
      <c r="I134" s="28"/>
    </row>
    <row r="135" spans="1:9">
      <c r="A135" s="14" t="s">
        <v>463</v>
      </c>
      <c r="B135" s="35" t="str">
        <f>"D5_ RATIO - 
"&amp;'30.61'!$I$5+3</f>
        <v>D5_ RATIO - 
2022</v>
      </c>
      <c r="C135" s="22" t="str">
        <f>VLOOKUP(A135,$A$40:$F$54,4,FALSE)&amp;"_ RATIO - 
"&amp;'30.61'!$I$5+3</f>
        <v>D5_ RATIO - 
2022</v>
      </c>
      <c r="D135" s="23" t="s">
        <v>215</v>
      </c>
      <c r="E135" s="24"/>
      <c r="F135" s="24">
        <f t="shared" si="15"/>
        <v>34</v>
      </c>
      <c r="G135" s="26">
        <f>VLOOKUP(D135,'30.61'!$D$7:$CJ$72,Data!F135,FALSE)</f>
        <v>0</v>
      </c>
      <c r="I135" s="28"/>
    </row>
    <row r="136" spans="1:9">
      <c r="A136" s="14" t="s">
        <v>463</v>
      </c>
      <c r="B136" s="35" t="str">
        <f>"D5_ RATIO - 
"&amp;'30.61'!$I$5+4</f>
        <v>D5_ RATIO - 
2023</v>
      </c>
      <c r="C136" s="22" t="str">
        <f>VLOOKUP(A136,$A$40:$F$54,4,FALSE)&amp;"_ RATIO - 
"&amp;'30.61'!$I$5+4</f>
        <v>D5_ RATIO - 
2023</v>
      </c>
      <c r="D136" s="23" t="s">
        <v>215</v>
      </c>
      <c r="E136" s="24"/>
      <c r="F136" s="24">
        <f t="shared" si="15"/>
        <v>35</v>
      </c>
      <c r="G136" s="26">
        <f>VLOOKUP(D136,'30.61'!$D$7:$CJ$72,Data!F136,FALSE)</f>
        <v>0</v>
      </c>
      <c r="I136" s="28"/>
    </row>
    <row r="137" spans="1:9">
      <c r="A137" s="14" t="s">
        <v>463</v>
      </c>
      <c r="B137" s="35" t="str">
        <f>"D5_ Capitaux 
propres - 
"&amp;'30.61'!$I$5</f>
        <v>D5_ Capitaux 
propres - 
2019</v>
      </c>
      <c r="C137" s="22" t="str">
        <f>VLOOKUP(A137,$A$40:$F$54,4,FALSE)&amp;"_ Capitaux 
propres - 
"&amp;'30.61'!$I$5</f>
        <v>D5_ Capitaux 
propres - 
2019</v>
      </c>
      <c r="D137" s="23" t="s">
        <v>110</v>
      </c>
      <c r="E137" s="23" t="s">
        <v>117</v>
      </c>
      <c r="F137" s="24">
        <f t="shared" si="15"/>
        <v>31</v>
      </c>
      <c r="G137" s="15">
        <f>VLOOKUP(D137,'20.20'!$D$7:$CJ$75,Data!F137,FALSE)+VLOOKUP(E137,'20.20'!$D$7:$CJ$75,Data!F137,FALSE)</f>
        <v>0</v>
      </c>
      <c r="H137" s="15" t="str">
        <f>IF(OR(G137="",G137=0),"",G137-$G$72)</f>
        <v/>
      </c>
      <c r="I137" s="28"/>
    </row>
    <row r="138" spans="1:9">
      <c r="A138" s="14" t="s">
        <v>463</v>
      </c>
      <c r="B138" s="35" t="str">
        <f>"D5_ Capitaux 
propres - 
"&amp;'30.61'!$I$5+1</f>
        <v>D5_ Capitaux 
propres - 
2020</v>
      </c>
      <c r="C138" s="22" t="str">
        <f>VLOOKUP(A138,$A$40:$F$54,4,FALSE)&amp;"_ Capitaux 
propres - 
"&amp;'30.61'!$I$5+1</f>
        <v>D5_ Capitaux 
propres - 
2020</v>
      </c>
      <c r="D138" s="23" t="s">
        <v>110</v>
      </c>
      <c r="E138" s="23" t="s">
        <v>117</v>
      </c>
      <c r="F138" s="24">
        <f t="shared" si="15"/>
        <v>32</v>
      </c>
      <c r="G138" s="15">
        <f>VLOOKUP(D138,'20.20'!$D$7:$CJ$75,Data!F138,FALSE)+VLOOKUP(E138,'20.20'!$D$7:$CJ$75,Data!F138,FALSE)</f>
        <v>0</v>
      </c>
      <c r="H138" s="15" t="str">
        <f>IF(OR(G138="",G138=0),"",G138-$G$73)</f>
        <v/>
      </c>
      <c r="I138" s="28"/>
    </row>
    <row r="139" spans="1:9">
      <c r="A139" s="14" t="s">
        <v>463</v>
      </c>
      <c r="B139" s="35" t="str">
        <f>"D5_ Capitaux 
propres - 
"&amp;'30.61'!$I$5+2</f>
        <v>D5_ Capitaux 
propres - 
2021</v>
      </c>
      <c r="C139" s="22" t="str">
        <f>VLOOKUP(A139,$A$40:$F$54,4,FALSE)&amp;"_ Capitaux 
propres - 
"&amp;'30.61'!$I$5+2</f>
        <v>D5_ Capitaux 
propres - 
2021</v>
      </c>
      <c r="D139" s="23" t="s">
        <v>110</v>
      </c>
      <c r="E139" s="23" t="s">
        <v>117</v>
      </c>
      <c r="F139" s="24">
        <f t="shared" si="15"/>
        <v>33</v>
      </c>
      <c r="G139" s="15">
        <f>VLOOKUP(D139,'20.20'!$D$7:$CJ$75,Data!F139,FALSE)+VLOOKUP(E139,'20.20'!$D$7:$CJ$75,Data!F139,FALSE)</f>
        <v>0</v>
      </c>
      <c r="H139" s="15" t="str">
        <f>IF(OR(G139="",G139=0),"",G139-$G$74)</f>
        <v/>
      </c>
      <c r="I139" s="28"/>
    </row>
    <row r="140" spans="1:9">
      <c r="A140" s="14" t="s">
        <v>463</v>
      </c>
      <c r="B140" s="35" t="str">
        <f>"D5_ Capitaux 
propres - 
"&amp;'30.61'!$I$5+3</f>
        <v>D5_ Capitaux 
propres - 
2022</v>
      </c>
      <c r="C140" s="22" t="str">
        <f>VLOOKUP(A140,$A$40:$F$54,4,FALSE)&amp;"_ Capitaux 
propres - 
"&amp;'30.61'!$I$5+3</f>
        <v>D5_ Capitaux 
propres - 
2022</v>
      </c>
      <c r="D140" s="23" t="s">
        <v>110</v>
      </c>
      <c r="E140" s="23" t="s">
        <v>117</v>
      </c>
      <c r="F140" s="24">
        <f t="shared" si="15"/>
        <v>34</v>
      </c>
      <c r="G140" s="15">
        <f>VLOOKUP(D140,'20.20'!$D$7:$CJ$75,Data!F140,FALSE)+VLOOKUP(E140,'20.20'!$D$7:$CJ$75,Data!F140,FALSE)</f>
        <v>0</v>
      </c>
      <c r="H140" s="15" t="str">
        <f>IF(OR(G140="",G140=0),"",G140-$G$75)</f>
        <v/>
      </c>
      <c r="I140" s="28"/>
    </row>
    <row r="141" spans="1:9">
      <c r="A141" s="16" t="s">
        <v>463</v>
      </c>
      <c r="B141" s="36" t="str">
        <f>"D5_ Capitaux 
propres - 
"&amp;'30.61'!$I$5+4</f>
        <v>D5_ Capitaux 
propres - 
2023</v>
      </c>
      <c r="C141" s="30" t="str">
        <f>VLOOKUP(A141,$A$40:$F$54,4,FALSE)&amp;"_ Capitaux 
propres - 
"&amp;'30.61'!$I$5+4</f>
        <v>D5_ Capitaux 
propres - 
2023</v>
      </c>
      <c r="D141" s="31" t="s">
        <v>110</v>
      </c>
      <c r="E141" s="31" t="s">
        <v>117</v>
      </c>
      <c r="F141" s="32">
        <f t="shared" si="15"/>
        <v>35</v>
      </c>
      <c r="G141" s="17">
        <f>VLOOKUP(D141,'20.20'!$D$7:$CJ$75,Data!F141,FALSE)+VLOOKUP(E141,'20.20'!$D$7:$CJ$75,Data!F141,FALSE)</f>
        <v>0</v>
      </c>
      <c r="H141" s="17" t="str">
        <f>IF(OR(G141="",G141=0),"",G141-$G$76)</f>
        <v/>
      </c>
      <c r="I141" s="34"/>
    </row>
    <row r="142" spans="1:9">
      <c r="A142" s="14" t="s">
        <v>464</v>
      </c>
      <c r="B142" s="35" t="s">
        <v>480</v>
      </c>
      <c r="C142" s="22" t="str">
        <f>"#SC_"&amp;VLOOKUP(A142,$A$40:$F$54,3,FALSE)&amp;" description de l'actuaire"</f>
        <v>#SC_6 description de l'actuaire</v>
      </c>
      <c r="D142" s="24"/>
      <c r="E142" s="24"/>
      <c r="G142" s="24" t="str">
        <f>'20.10'!BT3</f>
        <v>Description : Veuillez inscrire une brève description du scénario (incluant les hypothèses) dans l'onglet «20.10»</v>
      </c>
      <c r="I142" s="5">
        <f>IF(MIN(H148:H150)=0,999999,MIN(H148:H150))</f>
        <v>999999</v>
      </c>
    </row>
    <row r="143" spans="1:9">
      <c r="A143" s="14" t="s">
        <v>464</v>
      </c>
      <c r="B143" s="35" t="str">
        <f>"D6_ RATIO - 
"&amp;'30.61'!$I$5</f>
        <v>D6_ RATIO - 
2019</v>
      </c>
      <c r="C143" s="22" t="str">
        <f>VLOOKUP(A143,$A$40:$F$54,4,FALSE)&amp;"_ RATIO - 
"&amp;'30.61'!$I$5</f>
        <v>D6_ RATIO - 
2019</v>
      </c>
      <c r="D143" s="23" t="s">
        <v>215</v>
      </c>
      <c r="E143" s="24"/>
      <c r="F143" s="24">
        <f>F132+5</f>
        <v>36</v>
      </c>
      <c r="G143" s="26">
        <f>VLOOKUP(D143,'30.61'!$D$7:$CJ$72,Data!F143,FALSE)</f>
        <v>0</v>
      </c>
      <c r="I143" s="28"/>
    </row>
    <row r="144" spans="1:9">
      <c r="A144" s="14" t="s">
        <v>464</v>
      </c>
      <c r="B144" s="35" t="str">
        <f>"D6_ RATIO - 
"&amp;'30.61'!$I$5+1</f>
        <v>D6_ RATIO - 
2020</v>
      </c>
      <c r="C144" s="22" t="str">
        <f>VLOOKUP(A144,$A$40:$F$54,4,FALSE)&amp;"_ RATIO - 
"&amp;'30.61'!$I$5+1</f>
        <v>D6_ RATIO - 
2020</v>
      </c>
      <c r="D144" s="23" t="s">
        <v>215</v>
      </c>
      <c r="E144" s="24"/>
      <c r="F144" s="24">
        <f t="shared" ref="F144:F152" si="16">F133+5</f>
        <v>37</v>
      </c>
      <c r="G144" s="26">
        <f>VLOOKUP(D144,'30.61'!$D$7:$CJ$72,Data!F144,FALSE)</f>
        <v>0</v>
      </c>
      <c r="I144" s="28"/>
    </row>
    <row r="145" spans="1:9">
      <c r="A145" s="14" t="s">
        <v>464</v>
      </c>
      <c r="B145" s="35" t="str">
        <f>"D6_ RATIO - 
"&amp;'30.61'!$I$5+2</f>
        <v>D6_ RATIO - 
2021</v>
      </c>
      <c r="C145" s="22" t="str">
        <f>VLOOKUP(A145,$A$40:$F$54,4,FALSE)&amp;"_ RATIO - 
"&amp;'30.61'!$I$5+2</f>
        <v>D6_ RATIO - 
2021</v>
      </c>
      <c r="D145" s="23" t="s">
        <v>215</v>
      </c>
      <c r="E145" s="24"/>
      <c r="F145" s="24">
        <f t="shared" si="16"/>
        <v>38</v>
      </c>
      <c r="G145" s="26">
        <f>VLOOKUP(D145,'30.61'!$D$7:$CJ$72,Data!F145,FALSE)</f>
        <v>0</v>
      </c>
      <c r="I145" s="28"/>
    </row>
    <row r="146" spans="1:9">
      <c r="A146" s="14" t="s">
        <v>464</v>
      </c>
      <c r="B146" s="35" t="str">
        <f>"D6_ RATIO - 
"&amp;'30.61'!$I$5+3</f>
        <v>D6_ RATIO - 
2022</v>
      </c>
      <c r="C146" s="22" t="str">
        <f>VLOOKUP(A146,$A$40:$F$54,4,FALSE)&amp;"_ RATIO - 
"&amp;'30.61'!$I$5+3</f>
        <v>D6_ RATIO - 
2022</v>
      </c>
      <c r="D146" s="23" t="s">
        <v>215</v>
      </c>
      <c r="E146" s="24"/>
      <c r="F146" s="24">
        <f t="shared" si="16"/>
        <v>39</v>
      </c>
      <c r="G146" s="26">
        <f>VLOOKUP(D146,'30.61'!$D$7:$CJ$72,Data!F146,FALSE)</f>
        <v>0</v>
      </c>
      <c r="I146" s="28"/>
    </row>
    <row r="147" spans="1:9">
      <c r="A147" s="14" t="s">
        <v>464</v>
      </c>
      <c r="B147" s="35" t="str">
        <f>"D6_ RATIO - 
"&amp;'30.61'!$I$5+4</f>
        <v>D6_ RATIO - 
2023</v>
      </c>
      <c r="C147" s="22" t="str">
        <f>VLOOKUP(A147,$A$40:$F$54,4,FALSE)&amp;"_ RATIO - 
"&amp;'30.61'!$I$5+4</f>
        <v>D6_ RATIO - 
2023</v>
      </c>
      <c r="D147" s="23" t="s">
        <v>215</v>
      </c>
      <c r="E147" s="24"/>
      <c r="F147" s="24">
        <f t="shared" si="16"/>
        <v>40</v>
      </c>
      <c r="G147" s="26">
        <f>VLOOKUP(D147,'30.61'!$D$7:$CJ$72,Data!F147,FALSE)</f>
        <v>0</v>
      </c>
      <c r="I147" s="28"/>
    </row>
    <row r="148" spans="1:9">
      <c r="A148" s="14" t="s">
        <v>464</v>
      </c>
      <c r="B148" s="35" t="str">
        <f>"D6_ Capitaux 
propres - 
"&amp;'30.61'!$I$5</f>
        <v>D6_ Capitaux 
propres - 
2019</v>
      </c>
      <c r="C148" s="22" t="str">
        <f>VLOOKUP(A148,$A$40:$F$54,4,FALSE)&amp;"_ Capitaux 
propres - 
"&amp;'30.61'!$I$5</f>
        <v>D6_ Capitaux 
propres - 
2019</v>
      </c>
      <c r="D148" s="23" t="s">
        <v>110</v>
      </c>
      <c r="E148" s="23" t="s">
        <v>117</v>
      </c>
      <c r="F148" s="24">
        <f t="shared" si="16"/>
        <v>36</v>
      </c>
      <c r="G148" s="15">
        <f>VLOOKUP(D148,'20.20'!$D$7:$CJ$75,Data!F148,FALSE)+VLOOKUP(E148,'20.20'!$D$7:$CJ$75,Data!F148,FALSE)</f>
        <v>0</v>
      </c>
      <c r="H148" s="15" t="str">
        <f>IF(OR(G148="",G148=0),"",G148-$G$72)</f>
        <v/>
      </c>
      <c r="I148" s="28"/>
    </row>
    <row r="149" spans="1:9">
      <c r="A149" s="14" t="s">
        <v>464</v>
      </c>
      <c r="B149" s="35" t="str">
        <f>"D6_ Capitaux 
propres - 
"&amp;'30.61'!$I$5+1</f>
        <v>D6_ Capitaux 
propres - 
2020</v>
      </c>
      <c r="C149" s="22" t="str">
        <f>VLOOKUP(A149,$A$40:$F$54,4,FALSE)&amp;"_ Capitaux 
propres - 
"&amp;'30.61'!$I$5+1</f>
        <v>D6_ Capitaux 
propres - 
2020</v>
      </c>
      <c r="D149" s="23" t="s">
        <v>110</v>
      </c>
      <c r="E149" s="23" t="s">
        <v>117</v>
      </c>
      <c r="F149" s="24">
        <f t="shared" si="16"/>
        <v>37</v>
      </c>
      <c r="G149" s="15">
        <f>VLOOKUP(D149,'20.20'!$D$7:$CJ$75,Data!F149,FALSE)+VLOOKUP(E149,'20.20'!$D$7:$CJ$75,Data!F149,FALSE)</f>
        <v>0</v>
      </c>
      <c r="H149" s="15" t="str">
        <f>IF(OR(G149="",G149=0),"",G149-$G$73)</f>
        <v/>
      </c>
      <c r="I149" s="28"/>
    </row>
    <row r="150" spans="1:9">
      <c r="A150" s="14" t="s">
        <v>464</v>
      </c>
      <c r="B150" s="35" t="str">
        <f>"D6_ Capitaux 
propres - 
"&amp;'30.61'!$I$5+2</f>
        <v>D6_ Capitaux 
propres - 
2021</v>
      </c>
      <c r="C150" s="22" t="str">
        <f>VLOOKUP(A150,$A$40:$F$54,4,FALSE)&amp;"_ Capitaux 
propres - 
"&amp;'30.61'!$I$5+2</f>
        <v>D6_ Capitaux 
propres - 
2021</v>
      </c>
      <c r="D150" s="23" t="s">
        <v>110</v>
      </c>
      <c r="E150" s="23" t="s">
        <v>117</v>
      </c>
      <c r="F150" s="24">
        <f t="shared" si="16"/>
        <v>38</v>
      </c>
      <c r="G150" s="15">
        <f>VLOOKUP(D150,'20.20'!$D$7:$CJ$75,Data!F150,FALSE)+VLOOKUP(E150,'20.20'!$D$7:$CJ$75,Data!F150,FALSE)</f>
        <v>0</v>
      </c>
      <c r="H150" s="15" t="str">
        <f>IF(OR(G150="",G150=0),"",G150-$G$74)</f>
        <v/>
      </c>
      <c r="I150" s="28"/>
    </row>
    <row r="151" spans="1:9">
      <c r="A151" s="14" t="s">
        <v>464</v>
      </c>
      <c r="B151" s="35" t="str">
        <f>"D6_ Capitaux 
propres - 
"&amp;'30.61'!$I$5+3</f>
        <v>D6_ Capitaux 
propres - 
2022</v>
      </c>
      <c r="C151" s="22" t="str">
        <f>VLOOKUP(A151,$A$40:$F$54,4,FALSE)&amp;"_ Capitaux 
propres - 
"&amp;'30.61'!$I$5+3</f>
        <v>D6_ Capitaux 
propres - 
2022</v>
      </c>
      <c r="D151" s="23" t="s">
        <v>110</v>
      </c>
      <c r="E151" s="23" t="s">
        <v>117</v>
      </c>
      <c r="F151" s="24">
        <f t="shared" si="16"/>
        <v>39</v>
      </c>
      <c r="G151" s="15">
        <f>VLOOKUP(D151,'20.20'!$D$7:$CJ$75,Data!F151,FALSE)+VLOOKUP(E151,'20.20'!$D$7:$CJ$75,Data!F151,FALSE)</f>
        <v>0</v>
      </c>
      <c r="H151" s="15" t="str">
        <f>IF(OR(G151="",G151=0),"",G151-$G$75)</f>
        <v/>
      </c>
      <c r="I151" s="28"/>
    </row>
    <row r="152" spans="1:9">
      <c r="A152" s="16" t="s">
        <v>464</v>
      </c>
      <c r="B152" s="36" t="str">
        <f>"D6_ Capitaux 
propres - 
"&amp;'30.61'!$I$5+4</f>
        <v>D6_ Capitaux 
propres - 
2023</v>
      </c>
      <c r="C152" s="30" t="str">
        <f>VLOOKUP(A152,$A$40:$F$54,4,FALSE)&amp;"_ Capitaux 
propres - 
"&amp;'30.61'!$I$5+4</f>
        <v>D6_ Capitaux 
propres - 
2023</v>
      </c>
      <c r="D152" s="31" t="s">
        <v>110</v>
      </c>
      <c r="E152" s="31" t="s">
        <v>117</v>
      </c>
      <c r="F152" s="32">
        <f t="shared" si="16"/>
        <v>40</v>
      </c>
      <c r="G152" s="17">
        <f>VLOOKUP(D152,'20.20'!$D$7:$CJ$75,Data!F152,FALSE)+VLOOKUP(E152,'20.20'!$D$7:$CJ$75,Data!F152,FALSE)</f>
        <v>0</v>
      </c>
      <c r="H152" s="17" t="str">
        <f>IF(OR(G152="",G152=0),"",G152-$G$76)</f>
        <v/>
      </c>
      <c r="I152" s="34"/>
    </row>
    <row r="153" spans="1:9">
      <c r="A153" s="14" t="s">
        <v>465</v>
      </c>
      <c r="B153" s="35" t="s">
        <v>481</v>
      </c>
      <c r="C153" s="22" t="str">
        <f>"#SC_"&amp;VLOOKUP(A153,$A$40:$F$54,3,FALSE)&amp;" description de l'actuaire"</f>
        <v>#SC_7 description de l'actuaire</v>
      </c>
      <c r="D153" s="24"/>
      <c r="E153" s="24"/>
      <c r="G153" s="24" t="str">
        <f>'20.10'!CD3</f>
        <v>Description : Veuillez inscrire une brève description du scénario (incluant les hypothèses) dans l'onglet «20.10»</v>
      </c>
      <c r="I153" s="5">
        <f>IF(MIN(H159:H161)=0,999999,MIN(H159:H161))</f>
        <v>999999</v>
      </c>
    </row>
    <row r="154" spans="1:9">
      <c r="A154" s="14" t="s">
        <v>465</v>
      </c>
      <c r="B154" s="35" t="str">
        <f>"D7_ RATIO - 
"&amp;'30.61'!$I$5</f>
        <v>D7_ RATIO - 
2019</v>
      </c>
      <c r="C154" s="22" t="str">
        <f>VLOOKUP(A154,$A$40:$F$54,4,FALSE)&amp;"_ RATIO - 
"&amp;'30.61'!$I$5</f>
        <v>D7_ RATIO - 
2019</v>
      </c>
      <c r="D154" s="23" t="s">
        <v>215</v>
      </c>
      <c r="E154" s="24"/>
      <c r="F154" s="24">
        <f>F143+5</f>
        <v>41</v>
      </c>
      <c r="G154" s="26">
        <f>VLOOKUP(D154,'30.61'!$D$7:$CJ$72,Data!F154,FALSE)</f>
        <v>0</v>
      </c>
      <c r="I154" s="28"/>
    </row>
    <row r="155" spans="1:9">
      <c r="A155" s="14" t="s">
        <v>465</v>
      </c>
      <c r="B155" s="35" t="str">
        <f>"D7_ RATIO - 
"&amp;'30.61'!$I$5+1</f>
        <v>D7_ RATIO - 
2020</v>
      </c>
      <c r="C155" s="22" t="str">
        <f>VLOOKUP(A155,$A$40:$F$54,4,FALSE)&amp;"_ RATIO - 
"&amp;'30.61'!$I$5+1</f>
        <v>D7_ RATIO - 
2020</v>
      </c>
      <c r="D155" s="23" t="s">
        <v>215</v>
      </c>
      <c r="E155" s="24"/>
      <c r="F155" s="24">
        <f t="shared" ref="F155:F163" si="17">F144+5</f>
        <v>42</v>
      </c>
      <c r="G155" s="26">
        <f>VLOOKUP(D155,'30.61'!$D$7:$CJ$72,Data!F155,FALSE)</f>
        <v>0</v>
      </c>
      <c r="I155" s="28"/>
    </row>
    <row r="156" spans="1:9">
      <c r="A156" s="14" t="s">
        <v>465</v>
      </c>
      <c r="B156" s="35" t="str">
        <f>"D7_ RATIO - 
"&amp;'30.61'!$I$5+2</f>
        <v>D7_ RATIO - 
2021</v>
      </c>
      <c r="C156" s="22" t="str">
        <f>VLOOKUP(A156,$A$40:$F$54,4,FALSE)&amp;"_ RATIO - 
"&amp;'30.61'!$I$5+2</f>
        <v>D7_ RATIO - 
2021</v>
      </c>
      <c r="D156" s="23" t="s">
        <v>215</v>
      </c>
      <c r="E156" s="24"/>
      <c r="F156" s="24">
        <f t="shared" si="17"/>
        <v>43</v>
      </c>
      <c r="G156" s="26">
        <f>VLOOKUP(D156,'30.61'!$D$7:$CJ$72,Data!F156,FALSE)</f>
        <v>0</v>
      </c>
      <c r="I156" s="28"/>
    </row>
    <row r="157" spans="1:9">
      <c r="A157" s="14" t="s">
        <v>465</v>
      </c>
      <c r="B157" s="35" t="str">
        <f>"D7_ RATIO - 
"&amp;'30.61'!$I$5+3</f>
        <v>D7_ RATIO - 
2022</v>
      </c>
      <c r="C157" s="22" t="str">
        <f>VLOOKUP(A157,$A$40:$F$54,4,FALSE)&amp;"_ RATIO - 
"&amp;'30.61'!$I$5+3</f>
        <v>D7_ RATIO - 
2022</v>
      </c>
      <c r="D157" s="23" t="s">
        <v>215</v>
      </c>
      <c r="E157" s="24"/>
      <c r="F157" s="24">
        <f t="shared" si="17"/>
        <v>44</v>
      </c>
      <c r="G157" s="26">
        <f>VLOOKUP(D157,'30.61'!$D$7:$CJ$72,Data!F157,FALSE)</f>
        <v>0</v>
      </c>
      <c r="I157" s="28"/>
    </row>
    <row r="158" spans="1:9">
      <c r="A158" s="14" t="s">
        <v>465</v>
      </c>
      <c r="B158" s="35" t="str">
        <f>"D7_ RATIO - 
"&amp;'30.61'!$I$5+4</f>
        <v>D7_ RATIO - 
2023</v>
      </c>
      <c r="C158" s="22" t="str">
        <f>VLOOKUP(A158,$A$40:$F$54,4,FALSE)&amp;"_ RATIO - 
"&amp;'30.61'!$I$5+4</f>
        <v>D7_ RATIO - 
2023</v>
      </c>
      <c r="D158" s="23" t="s">
        <v>215</v>
      </c>
      <c r="E158" s="24"/>
      <c r="F158" s="24">
        <f t="shared" si="17"/>
        <v>45</v>
      </c>
      <c r="G158" s="26">
        <f>VLOOKUP(D158,'30.61'!$D$7:$CJ$72,Data!F158,FALSE)</f>
        <v>0</v>
      </c>
      <c r="I158" s="28"/>
    </row>
    <row r="159" spans="1:9">
      <c r="A159" s="14" t="s">
        <v>465</v>
      </c>
      <c r="B159" s="35" t="str">
        <f>"D7_ Capitaux 
propres - 
"&amp;'30.61'!$I$5</f>
        <v>D7_ Capitaux 
propres - 
2019</v>
      </c>
      <c r="C159" s="22" t="str">
        <f>VLOOKUP(A159,$A$40:$F$54,4,FALSE)&amp;"_ Capitaux 
propres - 
"&amp;'30.61'!$I$5</f>
        <v>D7_ Capitaux 
propres - 
2019</v>
      </c>
      <c r="D159" s="23" t="s">
        <v>110</v>
      </c>
      <c r="E159" s="23" t="s">
        <v>117</v>
      </c>
      <c r="F159" s="24">
        <f t="shared" si="17"/>
        <v>41</v>
      </c>
      <c r="G159" s="15">
        <f>VLOOKUP(D159,'20.20'!$D$7:$CJ$75,Data!F159,FALSE)+VLOOKUP(E159,'20.20'!$D$7:$CJ$75,Data!F159,FALSE)</f>
        <v>0</v>
      </c>
      <c r="H159" s="15" t="str">
        <f>IF(OR(G159="",G159=0),"",G159-$G$72)</f>
        <v/>
      </c>
      <c r="I159" s="28"/>
    </row>
    <row r="160" spans="1:9">
      <c r="A160" s="14" t="s">
        <v>465</v>
      </c>
      <c r="B160" s="35" t="str">
        <f>"D7_ Capitaux 
propres - 
"&amp;'30.61'!$I$5+1</f>
        <v>D7_ Capitaux 
propres - 
2020</v>
      </c>
      <c r="C160" s="22" t="str">
        <f>VLOOKUP(A160,$A$40:$F$54,4,FALSE)&amp;"_ Capitaux 
propres - 
"&amp;'30.61'!$I$5+1</f>
        <v>D7_ Capitaux 
propres - 
2020</v>
      </c>
      <c r="D160" s="23" t="s">
        <v>110</v>
      </c>
      <c r="E160" s="23" t="s">
        <v>117</v>
      </c>
      <c r="F160" s="24">
        <f t="shared" si="17"/>
        <v>42</v>
      </c>
      <c r="G160" s="15">
        <f>VLOOKUP(D160,'20.20'!$D$7:$CJ$75,Data!F160,FALSE)+VLOOKUP(E160,'20.20'!$D$7:$CJ$75,Data!F160,FALSE)</f>
        <v>0</v>
      </c>
      <c r="H160" s="15" t="str">
        <f>IF(OR(G160="",G160=0),"",G160-$G$73)</f>
        <v/>
      </c>
      <c r="I160" s="28"/>
    </row>
    <row r="161" spans="1:9">
      <c r="A161" s="14" t="s">
        <v>465</v>
      </c>
      <c r="B161" s="35" t="str">
        <f>"D7_ Capitaux 
propres - 
"&amp;'30.61'!$I$5+2</f>
        <v>D7_ Capitaux 
propres - 
2021</v>
      </c>
      <c r="C161" s="22" t="str">
        <f>VLOOKUP(A161,$A$40:$F$54,4,FALSE)&amp;"_ Capitaux 
propres - 
"&amp;'30.61'!$I$5+2</f>
        <v>D7_ Capitaux 
propres - 
2021</v>
      </c>
      <c r="D161" s="23" t="s">
        <v>110</v>
      </c>
      <c r="E161" s="23" t="s">
        <v>117</v>
      </c>
      <c r="F161" s="24">
        <f t="shared" si="17"/>
        <v>43</v>
      </c>
      <c r="G161" s="15">
        <f>VLOOKUP(D161,'20.20'!$D$7:$CJ$75,Data!F161,FALSE)+VLOOKUP(E161,'20.20'!$D$7:$CJ$75,Data!F161,FALSE)</f>
        <v>0</v>
      </c>
      <c r="H161" s="15" t="str">
        <f>IF(OR(G161="",G161=0),"",G161-$G$74)</f>
        <v/>
      </c>
      <c r="I161" s="28"/>
    </row>
    <row r="162" spans="1:9">
      <c r="A162" s="14" t="s">
        <v>465</v>
      </c>
      <c r="B162" s="35" t="str">
        <f>"D7_ Capitaux 
propres - 
"&amp;'30.61'!$I$5+3</f>
        <v>D7_ Capitaux 
propres - 
2022</v>
      </c>
      <c r="C162" s="22" t="str">
        <f>VLOOKUP(A162,$A$40:$F$54,4,FALSE)&amp;"_ Capitaux 
propres - 
"&amp;'30.61'!$I$5+3</f>
        <v>D7_ Capitaux 
propres - 
2022</v>
      </c>
      <c r="D162" s="23" t="s">
        <v>110</v>
      </c>
      <c r="E162" s="23" t="s">
        <v>117</v>
      </c>
      <c r="F162" s="24">
        <f t="shared" si="17"/>
        <v>44</v>
      </c>
      <c r="G162" s="15">
        <f>VLOOKUP(D162,'20.20'!$D$7:$CJ$75,Data!F162,FALSE)+VLOOKUP(E162,'20.20'!$D$7:$CJ$75,Data!F162,FALSE)</f>
        <v>0</v>
      </c>
      <c r="H162" s="15" t="str">
        <f>IF(OR(G162="",G162=0),"",G162-$G$75)</f>
        <v/>
      </c>
      <c r="I162" s="28"/>
    </row>
    <row r="163" spans="1:9">
      <c r="A163" s="16" t="s">
        <v>465</v>
      </c>
      <c r="B163" s="36" t="str">
        <f>"D7_ Capitaux 
propres - 
"&amp;'30.61'!$I$5+4</f>
        <v>D7_ Capitaux 
propres - 
2023</v>
      </c>
      <c r="C163" s="30" t="str">
        <f>VLOOKUP(A163,$A$40:$F$54,4,FALSE)&amp;"_ Capitaux 
propres - 
"&amp;'30.61'!$I$5+4</f>
        <v>D7_ Capitaux 
propres - 
2023</v>
      </c>
      <c r="D163" s="31" t="s">
        <v>110</v>
      </c>
      <c r="E163" s="31" t="s">
        <v>117</v>
      </c>
      <c r="F163" s="32">
        <f t="shared" si="17"/>
        <v>45</v>
      </c>
      <c r="G163" s="17">
        <f>VLOOKUP(D163,'20.20'!$D$7:$CJ$75,Data!F163,FALSE)+VLOOKUP(E163,'20.20'!$D$7:$CJ$75,Data!F163,FALSE)</f>
        <v>0</v>
      </c>
      <c r="H163" s="17" t="str">
        <f>IF(OR(G163="",G163=0),"",G163-$G$76)</f>
        <v/>
      </c>
      <c r="I163" s="34"/>
    </row>
    <row r="164" spans="1:9">
      <c r="A164" s="14" t="s">
        <v>466</v>
      </c>
      <c r="B164" s="35" t="s">
        <v>482</v>
      </c>
      <c r="C164" s="22" t="str">
        <f>"#SC_"&amp;VLOOKUP(A164,$A$40:$F$54,3,FALSE)&amp;" description de l'actuaire"</f>
        <v>#SC_8 description de l'actuaire</v>
      </c>
      <c r="D164" s="24"/>
      <c r="E164" s="24"/>
      <c r="G164" s="24" t="str">
        <f>'20.10'!CN3</f>
        <v>Description : Veuillez inscrire une brève description du scénario (incluant les hypothèses) dans l'onglet «20.10»</v>
      </c>
      <c r="I164" s="5">
        <f>IF(MIN(H170:H172)=0,999999,MIN(H170:H172))</f>
        <v>999999</v>
      </c>
    </row>
    <row r="165" spans="1:9">
      <c r="A165" s="14" t="s">
        <v>466</v>
      </c>
      <c r="B165" s="35" t="str">
        <f>"D8_ RATIO - 
"&amp;'30.61'!$I$5</f>
        <v>D8_ RATIO - 
2019</v>
      </c>
      <c r="C165" s="22" t="str">
        <f>VLOOKUP(A165,$A$40:$F$54,4,FALSE)&amp;"_ RATIO - 
"&amp;'30.61'!$I$5</f>
        <v>D8_ RATIO - 
2019</v>
      </c>
      <c r="D165" s="23" t="s">
        <v>215</v>
      </c>
      <c r="E165" s="24"/>
      <c r="F165" s="24">
        <f>F154+5</f>
        <v>46</v>
      </c>
      <c r="G165" s="26">
        <f>VLOOKUP(D165,'30.61'!$D$7:$CJ$72,Data!F165,FALSE)</f>
        <v>0</v>
      </c>
      <c r="I165" s="28"/>
    </row>
    <row r="166" spans="1:9">
      <c r="A166" s="14" t="s">
        <v>466</v>
      </c>
      <c r="B166" s="35" t="str">
        <f>"D8_ RATIO - 
"&amp;'30.61'!$I$5+1</f>
        <v>D8_ RATIO - 
2020</v>
      </c>
      <c r="C166" s="22" t="str">
        <f>VLOOKUP(A166,$A$40:$F$54,4,FALSE)&amp;"_ RATIO - 
"&amp;'30.61'!$I$5+1</f>
        <v>D8_ RATIO - 
2020</v>
      </c>
      <c r="D166" s="23" t="s">
        <v>215</v>
      </c>
      <c r="E166" s="24"/>
      <c r="F166" s="24">
        <f t="shared" ref="F166:F174" si="18">F155+5</f>
        <v>47</v>
      </c>
      <c r="G166" s="26">
        <f>VLOOKUP(D166,'30.61'!$D$7:$CJ$72,Data!F166,FALSE)</f>
        <v>0</v>
      </c>
      <c r="I166" s="28"/>
    </row>
    <row r="167" spans="1:9">
      <c r="A167" s="14" t="s">
        <v>466</v>
      </c>
      <c r="B167" s="35" t="str">
        <f>"D8_ RATIO - 
"&amp;'30.61'!$I$5+2</f>
        <v>D8_ RATIO - 
2021</v>
      </c>
      <c r="C167" s="22" t="str">
        <f>VLOOKUP(A167,$A$40:$F$54,4,FALSE)&amp;"_ RATIO - 
"&amp;'30.61'!$I$5+2</f>
        <v>D8_ RATIO - 
2021</v>
      </c>
      <c r="D167" s="23" t="s">
        <v>215</v>
      </c>
      <c r="E167" s="24"/>
      <c r="F167" s="24">
        <f t="shared" si="18"/>
        <v>48</v>
      </c>
      <c r="G167" s="26">
        <f>VLOOKUP(D167,'30.61'!$D$7:$CJ$72,Data!F167,FALSE)</f>
        <v>0</v>
      </c>
      <c r="I167" s="28"/>
    </row>
    <row r="168" spans="1:9">
      <c r="A168" s="14" t="s">
        <v>466</v>
      </c>
      <c r="B168" s="35" t="str">
        <f>"D8_ RATIO - 
"&amp;'30.61'!$I$5+3</f>
        <v>D8_ RATIO - 
2022</v>
      </c>
      <c r="C168" s="22" t="str">
        <f>VLOOKUP(A168,$A$40:$F$54,4,FALSE)&amp;"_ RATIO - 
"&amp;'30.61'!$I$5+3</f>
        <v>D8_ RATIO - 
2022</v>
      </c>
      <c r="D168" s="23" t="s">
        <v>215</v>
      </c>
      <c r="E168" s="24"/>
      <c r="F168" s="24">
        <f t="shared" si="18"/>
        <v>49</v>
      </c>
      <c r="G168" s="26">
        <f>VLOOKUP(D168,'30.61'!$D$7:$CJ$72,Data!F168,FALSE)</f>
        <v>0</v>
      </c>
      <c r="I168" s="28"/>
    </row>
    <row r="169" spans="1:9">
      <c r="A169" s="14" t="s">
        <v>466</v>
      </c>
      <c r="B169" s="35" t="str">
        <f>"D8_ RATIO - 
"&amp;'30.61'!$I$5+4</f>
        <v>D8_ RATIO - 
2023</v>
      </c>
      <c r="C169" s="22" t="str">
        <f>VLOOKUP(A169,$A$40:$F$54,4,FALSE)&amp;"_ RATIO - 
"&amp;'30.61'!$I$5+4</f>
        <v>D8_ RATIO - 
2023</v>
      </c>
      <c r="D169" s="23" t="s">
        <v>215</v>
      </c>
      <c r="E169" s="24"/>
      <c r="F169" s="24">
        <f t="shared" si="18"/>
        <v>50</v>
      </c>
      <c r="G169" s="26">
        <f>VLOOKUP(D169,'30.61'!$D$7:$CJ$72,Data!F169,FALSE)</f>
        <v>0</v>
      </c>
      <c r="I169" s="28"/>
    </row>
    <row r="170" spans="1:9">
      <c r="A170" s="14" t="s">
        <v>466</v>
      </c>
      <c r="B170" s="35" t="str">
        <f>"D8_ Capitaux 
propres - 
"&amp;'30.61'!$I$5</f>
        <v>D8_ Capitaux 
propres - 
2019</v>
      </c>
      <c r="C170" s="22" t="str">
        <f>VLOOKUP(A170,$A$40:$F$54,4,FALSE)&amp;"_ Capitaux 
propres - 
"&amp;'30.61'!$I$5</f>
        <v>D8_ Capitaux 
propres - 
2019</v>
      </c>
      <c r="D170" s="23" t="s">
        <v>110</v>
      </c>
      <c r="E170" s="23" t="s">
        <v>117</v>
      </c>
      <c r="F170" s="24">
        <f t="shared" si="18"/>
        <v>46</v>
      </c>
      <c r="G170" s="15">
        <f>VLOOKUP(D170,'20.20'!$D$7:$CJ$75,Data!F170,FALSE)+VLOOKUP(E170,'20.20'!$D$7:$CJ$75,Data!F170,FALSE)</f>
        <v>0</v>
      </c>
      <c r="H170" s="15" t="str">
        <f>IF(OR(G170="",G170=0),"",G170-$G$72)</f>
        <v/>
      </c>
      <c r="I170" s="28"/>
    </row>
    <row r="171" spans="1:9">
      <c r="A171" s="14" t="s">
        <v>466</v>
      </c>
      <c r="B171" s="35" t="str">
        <f>"D8_ Capitaux 
propres - 
"&amp;'30.61'!$I$5+1</f>
        <v>D8_ Capitaux 
propres - 
2020</v>
      </c>
      <c r="C171" s="22" t="str">
        <f>VLOOKUP(A171,$A$40:$F$54,4,FALSE)&amp;"_ Capitaux 
propres - 
"&amp;'30.61'!$I$5+1</f>
        <v>D8_ Capitaux 
propres - 
2020</v>
      </c>
      <c r="D171" s="23" t="s">
        <v>110</v>
      </c>
      <c r="E171" s="23" t="s">
        <v>117</v>
      </c>
      <c r="F171" s="24">
        <f t="shared" si="18"/>
        <v>47</v>
      </c>
      <c r="G171" s="15">
        <f>VLOOKUP(D171,'20.20'!$D$7:$CJ$75,Data!F171,FALSE)+VLOOKUP(E171,'20.20'!$D$7:$CJ$75,Data!F171,FALSE)</f>
        <v>0</v>
      </c>
      <c r="H171" s="15" t="str">
        <f>IF(OR(G171="",G171=0),"",G171-$G$73)</f>
        <v/>
      </c>
      <c r="I171" s="28"/>
    </row>
    <row r="172" spans="1:9">
      <c r="A172" s="14" t="s">
        <v>466</v>
      </c>
      <c r="B172" s="35" t="str">
        <f>"D8_ Capitaux 
propres - 
"&amp;'30.61'!$I$5+2</f>
        <v>D8_ Capitaux 
propres - 
2021</v>
      </c>
      <c r="C172" s="22" t="str">
        <f>VLOOKUP(A172,$A$40:$F$54,4,FALSE)&amp;"_ Capitaux 
propres - 
"&amp;'30.61'!$I$5+2</f>
        <v>D8_ Capitaux 
propres - 
2021</v>
      </c>
      <c r="D172" s="23" t="s">
        <v>110</v>
      </c>
      <c r="E172" s="23" t="s">
        <v>117</v>
      </c>
      <c r="F172" s="24">
        <f t="shared" si="18"/>
        <v>48</v>
      </c>
      <c r="G172" s="15">
        <f>VLOOKUP(D172,'20.20'!$D$7:$CJ$75,Data!F172,FALSE)+VLOOKUP(E172,'20.20'!$D$7:$CJ$75,Data!F172,FALSE)</f>
        <v>0</v>
      </c>
      <c r="H172" s="15" t="str">
        <f>IF(OR(G172="",G172=0),"",G172-$G$74)</f>
        <v/>
      </c>
      <c r="I172" s="28"/>
    </row>
    <row r="173" spans="1:9">
      <c r="A173" s="14" t="s">
        <v>466</v>
      </c>
      <c r="B173" s="35" t="str">
        <f>"D8_ Capitaux 
propres - 
"&amp;'30.61'!$I$5+3</f>
        <v>D8_ Capitaux 
propres - 
2022</v>
      </c>
      <c r="C173" s="22" t="str">
        <f>VLOOKUP(A173,$A$40:$F$54,4,FALSE)&amp;"_ Capitaux 
propres - 
"&amp;'30.61'!$I$5+3</f>
        <v>D8_ Capitaux 
propres - 
2022</v>
      </c>
      <c r="D173" s="23" t="s">
        <v>110</v>
      </c>
      <c r="E173" s="23" t="s">
        <v>117</v>
      </c>
      <c r="F173" s="24">
        <f t="shared" si="18"/>
        <v>49</v>
      </c>
      <c r="G173" s="15">
        <f>VLOOKUP(D173,'20.20'!$D$7:$CJ$75,Data!F173,FALSE)+VLOOKUP(E173,'20.20'!$D$7:$CJ$75,Data!F173,FALSE)</f>
        <v>0</v>
      </c>
      <c r="H173" s="15" t="str">
        <f>IF(OR(G173="",G173=0),"",G173-$G$75)</f>
        <v/>
      </c>
      <c r="I173" s="28"/>
    </row>
    <row r="174" spans="1:9">
      <c r="A174" s="16" t="s">
        <v>466</v>
      </c>
      <c r="B174" s="36" t="str">
        <f>"D8_ Capitaux 
propres - 
"&amp;'30.61'!$I$5+4</f>
        <v>D8_ Capitaux 
propres - 
2023</v>
      </c>
      <c r="C174" s="30" t="str">
        <f>VLOOKUP(A174,$A$40:$F$54,4,FALSE)&amp;"_ Capitaux 
propres - 
"&amp;'30.61'!$I$5+4</f>
        <v>D8_ Capitaux 
propres - 
2023</v>
      </c>
      <c r="D174" s="31" t="s">
        <v>110</v>
      </c>
      <c r="E174" s="31" t="s">
        <v>117</v>
      </c>
      <c r="F174" s="32">
        <f t="shared" si="18"/>
        <v>50</v>
      </c>
      <c r="G174" s="17">
        <f>VLOOKUP(D174,'20.20'!$D$7:$CJ$75,Data!F174,FALSE)+VLOOKUP(E174,'20.20'!$D$7:$CJ$75,Data!F174,FALSE)</f>
        <v>0</v>
      </c>
      <c r="H174" s="17" t="str">
        <f>IF(OR(G174="",G174=0),"",G174-$G$76)</f>
        <v/>
      </c>
      <c r="I174" s="34"/>
    </row>
    <row r="175" spans="1:9">
      <c r="A175" s="14" t="s">
        <v>467</v>
      </c>
      <c r="B175" s="35" t="s">
        <v>483</v>
      </c>
      <c r="C175" s="22" t="str">
        <f>"#SC_"&amp;VLOOKUP(A175,$A$40:$F$54,3,FALSE)&amp;" description de l'actuaire"</f>
        <v>#SC_9 description de l'actuaire</v>
      </c>
      <c r="D175" s="24"/>
      <c r="E175" s="24"/>
      <c r="G175" s="24" t="str">
        <f>'20.10'!CX3</f>
        <v>Description : Veuillez inscrire une brève description du scénario (incluant les hypothèses) dans l'onglet «20.10»</v>
      </c>
      <c r="I175" s="5">
        <f>IF(MIN(H181:H183)=0,999999,MIN(H181:H183))</f>
        <v>999999</v>
      </c>
    </row>
    <row r="176" spans="1:9">
      <c r="A176" s="14" t="s">
        <v>467</v>
      </c>
      <c r="B176" s="35" t="str">
        <f>"D9_ RATIO - 
"&amp;'30.61'!$I$5</f>
        <v>D9_ RATIO - 
2019</v>
      </c>
      <c r="C176" s="22" t="str">
        <f>VLOOKUP(A176,$A$40:$F$54,4,FALSE)&amp;"_ RATIO - 
"&amp;'30.61'!$I$5</f>
        <v>D9_ RATIO - 
2019</v>
      </c>
      <c r="D176" s="23" t="s">
        <v>215</v>
      </c>
      <c r="E176" s="24"/>
      <c r="F176" s="24">
        <f>F165+5</f>
        <v>51</v>
      </c>
      <c r="G176" s="26">
        <f>VLOOKUP(D176,'30.61'!$D$7:$CJ$72,Data!F176,FALSE)</f>
        <v>0</v>
      </c>
      <c r="I176" s="28"/>
    </row>
    <row r="177" spans="1:9">
      <c r="A177" s="14" t="s">
        <v>467</v>
      </c>
      <c r="B177" s="35" t="str">
        <f>"D9_ RATIO - 
"&amp;'30.61'!$I$5+1</f>
        <v>D9_ RATIO - 
2020</v>
      </c>
      <c r="C177" s="22" t="str">
        <f>VLOOKUP(A177,$A$40:$F$54,4,FALSE)&amp;"_ RATIO - 
"&amp;'30.61'!$I$5+1</f>
        <v>D9_ RATIO - 
2020</v>
      </c>
      <c r="D177" s="23" t="s">
        <v>215</v>
      </c>
      <c r="E177" s="24"/>
      <c r="F177" s="24">
        <f t="shared" ref="F177:F185" si="19">F166+5</f>
        <v>52</v>
      </c>
      <c r="G177" s="26">
        <f>VLOOKUP(D177,'30.61'!$D$7:$CJ$72,Data!F177,FALSE)</f>
        <v>0</v>
      </c>
      <c r="I177" s="28"/>
    </row>
    <row r="178" spans="1:9">
      <c r="A178" s="14" t="s">
        <v>467</v>
      </c>
      <c r="B178" s="35" t="str">
        <f>"D9_ RATIO - 
"&amp;'30.61'!$I$5+2</f>
        <v>D9_ RATIO - 
2021</v>
      </c>
      <c r="C178" s="22" t="str">
        <f>VLOOKUP(A178,$A$40:$F$54,4,FALSE)&amp;"_ RATIO - 
"&amp;'30.61'!$I$5+2</f>
        <v>D9_ RATIO - 
2021</v>
      </c>
      <c r="D178" s="23" t="s">
        <v>215</v>
      </c>
      <c r="E178" s="24"/>
      <c r="F178" s="24">
        <f t="shared" si="19"/>
        <v>53</v>
      </c>
      <c r="G178" s="26">
        <f>VLOOKUP(D178,'30.61'!$D$7:$CJ$72,Data!F178,FALSE)</f>
        <v>0</v>
      </c>
      <c r="I178" s="28"/>
    </row>
    <row r="179" spans="1:9">
      <c r="A179" s="14" t="s">
        <v>467</v>
      </c>
      <c r="B179" s="35" t="str">
        <f>"D9_ RATIO - 
"&amp;'30.61'!$I$5+3</f>
        <v>D9_ RATIO - 
2022</v>
      </c>
      <c r="C179" s="22" t="str">
        <f>VLOOKUP(A179,$A$40:$F$54,4,FALSE)&amp;"_ RATIO - 
"&amp;'30.61'!$I$5+3</f>
        <v>D9_ RATIO - 
2022</v>
      </c>
      <c r="D179" s="23" t="s">
        <v>215</v>
      </c>
      <c r="E179" s="24"/>
      <c r="F179" s="24">
        <f t="shared" si="19"/>
        <v>54</v>
      </c>
      <c r="G179" s="26">
        <f>VLOOKUP(D179,'30.61'!$D$7:$CJ$72,Data!F179,FALSE)</f>
        <v>0</v>
      </c>
      <c r="I179" s="28"/>
    </row>
    <row r="180" spans="1:9">
      <c r="A180" s="14" t="s">
        <v>467</v>
      </c>
      <c r="B180" s="35" t="str">
        <f>"D9_ RATIO - 
"&amp;'30.61'!$I$5+4</f>
        <v>D9_ RATIO - 
2023</v>
      </c>
      <c r="C180" s="22" t="str">
        <f>VLOOKUP(A180,$A$40:$F$54,4,FALSE)&amp;"_ RATIO - 
"&amp;'30.61'!$I$5+4</f>
        <v>D9_ RATIO - 
2023</v>
      </c>
      <c r="D180" s="23" t="s">
        <v>215</v>
      </c>
      <c r="E180" s="24"/>
      <c r="F180" s="24">
        <f t="shared" si="19"/>
        <v>55</v>
      </c>
      <c r="G180" s="26">
        <f>VLOOKUP(D180,'30.61'!$D$7:$CJ$72,Data!F180,FALSE)</f>
        <v>0</v>
      </c>
      <c r="I180" s="28"/>
    </row>
    <row r="181" spans="1:9">
      <c r="A181" s="14" t="s">
        <v>467</v>
      </c>
      <c r="B181" s="35" t="str">
        <f>"D9_ Capitaux 
propres - 
"&amp;'30.61'!$I$5</f>
        <v>D9_ Capitaux 
propres - 
2019</v>
      </c>
      <c r="C181" s="22" t="str">
        <f>VLOOKUP(A181,$A$40:$F$54,4,FALSE)&amp;"_ Capitaux 
propres - 
"&amp;'30.61'!$I$5</f>
        <v>D9_ Capitaux 
propres - 
2019</v>
      </c>
      <c r="D181" s="23" t="s">
        <v>110</v>
      </c>
      <c r="E181" s="23" t="s">
        <v>117</v>
      </c>
      <c r="F181" s="24">
        <f t="shared" si="19"/>
        <v>51</v>
      </c>
      <c r="G181" s="15">
        <f>VLOOKUP(D181,'20.20'!$D$7:$CJ$75,Data!F181,FALSE)+VLOOKUP(E181,'20.20'!$D$7:$CJ$75,Data!F181,FALSE)</f>
        <v>0</v>
      </c>
      <c r="H181" s="15" t="str">
        <f>IF(OR(G181="",G181=0),"",G181-$G$72)</f>
        <v/>
      </c>
      <c r="I181" s="28"/>
    </row>
    <row r="182" spans="1:9">
      <c r="A182" s="14" t="s">
        <v>467</v>
      </c>
      <c r="B182" s="35" t="str">
        <f>"D9_ Capitaux 
propres - 
"&amp;'30.61'!$I$5+1</f>
        <v>D9_ Capitaux 
propres - 
2020</v>
      </c>
      <c r="C182" s="22" t="str">
        <f>VLOOKUP(A182,$A$40:$F$54,4,FALSE)&amp;"_ Capitaux 
propres - 
"&amp;'30.61'!$I$5+1</f>
        <v>D9_ Capitaux 
propres - 
2020</v>
      </c>
      <c r="D182" s="23" t="s">
        <v>110</v>
      </c>
      <c r="E182" s="23" t="s">
        <v>117</v>
      </c>
      <c r="F182" s="24">
        <f t="shared" si="19"/>
        <v>52</v>
      </c>
      <c r="G182" s="15">
        <f>VLOOKUP(D182,'20.20'!$D$7:$CJ$75,Data!F182,FALSE)+VLOOKUP(E182,'20.20'!$D$7:$CJ$75,Data!F182,FALSE)</f>
        <v>0</v>
      </c>
      <c r="H182" s="15" t="str">
        <f>IF(OR(G182="",G182=0),"",G182-$G$73)</f>
        <v/>
      </c>
      <c r="I182" s="28"/>
    </row>
    <row r="183" spans="1:9">
      <c r="A183" s="14" t="s">
        <v>467</v>
      </c>
      <c r="B183" s="35" t="str">
        <f>"D9_ Capitaux 
propres - 
"&amp;'30.61'!$I$5+2</f>
        <v>D9_ Capitaux 
propres - 
2021</v>
      </c>
      <c r="C183" s="22" t="str">
        <f>VLOOKUP(A183,$A$40:$F$54,4,FALSE)&amp;"_ Capitaux 
propres - 
"&amp;'30.61'!$I$5+2</f>
        <v>D9_ Capitaux 
propres - 
2021</v>
      </c>
      <c r="D183" s="23" t="s">
        <v>110</v>
      </c>
      <c r="E183" s="23" t="s">
        <v>117</v>
      </c>
      <c r="F183" s="24">
        <f t="shared" si="19"/>
        <v>53</v>
      </c>
      <c r="G183" s="15">
        <f>VLOOKUP(D183,'20.20'!$D$7:$CJ$75,Data!F183,FALSE)+VLOOKUP(E183,'20.20'!$D$7:$CJ$75,Data!F183,FALSE)</f>
        <v>0</v>
      </c>
      <c r="H183" s="15" t="str">
        <f>IF(OR(G183="",G183=0),"",G183-$G$74)</f>
        <v/>
      </c>
      <c r="I183" s="28"/>
    </row>
    <row r="184" spans="1:9">
      <c r="A184" s="14" t="s">
        <v>467</v>
      </c>
      <c r="B184" s="35" t="str">
        <f>"D9_ Capitaux 
propres - 
"&amp;'30.61'!$I$5+3</f>
        <v>D9_ Capitaux 
propres - 
2022</v>
      </c>
      <c r="C184" s="22" t="str">
        <f>VLOOKUP(A184,$A$40:$F$54,4,FALSE)&amp;"_ Capitaux 
propres - 
"&amp;'30.61'!$I$5+3</f>
        <v>D9_ Capitaux 
propres - 
2022</v>
      </c>
      <c r="D184" s="23" t="s">
        <v>110</v>
      </c>
      <c r="E184" s="23" t="s">
        <v>117</v>
      </c>
      <c r="F184" s="24">
        <f t="shared" si="19"/>
        <v>54</v>
      </c>
      <c r="G184" s="15">
        <f>VLOOKUP(D184,'20.20'!$D$7:$CJ$75,Data!F184,FALSE)+VLOOKUP(E184,'20.20'!$D$7:$CJ$75,Data!F184,FALSE)</f>
        <v>0</v>
      </c>
      <c r="H184" s="15" t="str">
        <f>IF(OR(G184="",G184=0),"",G184-$G$75)</f>
        <v/>
      </c>
      <c r="I184" s="28"/>
    </row>
    <row r="185" spans="1:9">
      <c r="A185" s="16" t="s">
        <v>467</v>
      </c>
      <c r="B185" s="36" t="str">
        <f>"D9_ Capitaux 
propres - 
"&amp;'30.61'!$I$5+4</f>
        <v>D9_ Capitaux 
propres - 
2023</v>
      </c>
      <c r="C185" s="30" t="str">
        <f>VLOOKUP(A185,$A$40:$F$54,4,FALSE)&amp;"_ Capitaux 
propres - 
"&amp;'30.61'!$I$5+4</f>
        <v>D9_ Capitaux 
propres - 
2023</v>
      </c>
      <c r="D185" s="31" t="s">
        <v>110</v>
      </c>
      <c r="E185" s="31" t="s">
        <v>117</v>
      </c>
      <c r="F185" s="32">
        <f t="shared" si="19"/>
        <v>55</v>
      </c>
      <c r="G185" s="17">
        <f>VLOOKUP(D185,'20.20'!$D$7:$CJ$75,Data!F185,FALSE)+VLOOKUP(E185,'20.20'!$D$7:$CJ$75,Data!F185,FALSE)</f>
        <v>0</v>
      </c>
      <c r="H185" s="17" t="str">
        <f>IF(OR(G185="",G185=0),"",G185-$G$76)</f>
        <v/>
      </c>
      <c r="I185" s="34"/>
    </row>
    <row r="186" spans="1:9">
      <c r="A186" s="14" t="s">
        <v>468</v>
      </c>
      <c r="B186" s="35" t="s">
        <v>484</v>
      </c>
      <c r="C186" s="22" t="str">
        <f>"#SC_"&amp;VLOOKUP(A186,$A$40:$F$54,3,FALSE)&amp;" description de l'actuaire"</f>
        <v>#SC_10 description de l'actuaire</v>
      </c>
      <c r="D186" s="24"/>
      <c r="E186" s="24"/>
      <c r="G186" s="24" t="str">
        <f>'20.10'!DH3</f>
        <v>Description : Veuillez inscrire une brève description du scénario (incluant les hypothèses) dans l'onglet «20.10»</v>
      </c>
      <c r="I186" s="5">
        <f>IF(MIN(H192:H194)=0,999999,MIN(H192:H194))</f>
        <v>999999</v>
      </c>
    </row>
    <row r="187" spans="1:9">
      <c r="A187" s="14" t="s">
        <v>468</v>
      </c>
      <c r="B187" s="35" t="str">
        <f>"D10_ RATIO - 
"&amp;'30.61'!$I$5</f>
        <v>D10_ RATIO - 
2019</v>
      </c>
      <c r="C187" s="22" t="str">
        <f>VLOOKUP(A187,$A$40:$F$54,4,FALSE)&amp;"_ RATIO - 
"&amp;'30.61'!$I$5</f>
        <v>D10_ RATIO - 
2019</v>
      </c>
      <c r="D187" s="23" t="s">
        <v>215</v>
      </c>
      <c r="E187" s="24"/>
      <c r="F187" s="24">
        <f>F176+5</f>
        <v>56</v>
      </c>
      <c r="G187" s="26">
        <f>VLOOKUP(D187,'30.61'!$D$7:$CJ$72,Data!F187,FALSE)</f>
        <v>0</v>
      </c>
      <c r="I187" s="28"/>
    </row>
    <row r="188" spans="1:9">
      <c r="A188" s="14" t="s">
        <v>468</v>
      </c>
      <c r="B188" s="35" t="str">
        <f>"D10_ RATIO - 
"&amp;'30.61'!$I$5+1</f>
        <v>D10_ RATIO - 
2020</v>
      </c>
      <c r="C188" s="22" t="str">
        <f>VLOOKUP(A188,$A$40:$F$54,4,FALSE)&amp;"_ RATIO - 
"&amp;'30.61'!$I$5+1</f>
        <v>D10_ RATIO - 
2020</v>
      </c>
      <c r="D188" s="23" t="s">
        <v>215</v>
      </c>
      <c r="E188" s="24"/>
      <c r="F188" s="24">
        <f t="shared" ref="F188:F196" si="20">F177+5</f>
        <v>57</v>
      </c>
      <c r="G188" s="26">
        <f>VLOOKUP(D188,'30.61'!$D$7:$CJ$72,Data!F188,FALSE)</f>
        <v>0</v>
      </c>
      <c r="I188" s="28"/>
    </row>
    <row r="189" spans="1:9">
      <c r="A189" s="14" t="s">
        <v>468</v>
      </c>
      <c r="B189" s="35" t="str">
        <f>"D10_ RATIO - 
"&amp;'30.61'!$I$5+2</f>
        <v>D10_ RATIO - 
2021</v>
      </c>
      <c r="C189" s="22" t="str">
        <f>VLOOKUP(A189,$A$40:$F$54,4,FALSE)&amp;"_ RATIO - 
"&amp;'30.61'!$I$5+2</f>
        <v>D10_ RATIO - 
2021</v>
      </c>
      <c r="D189" s="23" t="s">
        <v>215</v>
      </c>
      <c r="E189" s="24"/>
      <c r="F189" s="24">
        <f t="shared" si="20"/>
        <v>58</v>
      </c>
      <c r="G189" s="26">
        <f>VLOOKUP(D189,'30.61'!$D$7:$CJ$72,Data!F189,FALSE)</f>
        <v>0</v>
      </c>
      <c r="I189" s="28"/>
    </row>
    <row r="190" spans="1:9">
      <c r="A190" s="14" t="s">
        <v>468</v>
      </c>
      <c r="B190" s="35" t="str">
        <f>"D10_ RATIO - 
"&amp;'30.61'!$I$5+3</f>
        <v>D10_ RATIO - 
2022</v>
      </c>
      <c r="C190" s="22" t="str">
        <f>VLOOKUP(A190,$A$40:$F$54,4,FALSE)&amp;"_ RATIO - 
"&amp;'30.61'!$I$5+3</f>
        <v>D10_ RATIO - 
2022</v>
      </c>
      <c r="D190" s="23" t="s">
        <v>215</v>
      </c>
      <c r="E190" s="24"/>
      <c r="F190" s="24">
        <f t="shared" si="20"/>
        <v>59</v>
      </c>
      <c r="G190" s="26">
        <f>VLOOKUP(D190,'30.61'!$D$7:$CJ$72,Data!F190,FALSE)</f>
        <v>0</v>
      </c>
      <c r="I190" s="28"/>
    </row>
    <row r="191" spans="1:9">
      <c r="A191" s="14" t="s">
        <v>468</v>
      </c>
      <c r="B191" s="35" t="str">
        <f>"D10_ RATIO - 
"&amp;'30.61'!$I$5+4</f>
        <v>D10_ RATIO - 
2023</v>
      </c>
      <c r="C191" s="22" t="str">
        <f>VLOOKUP(A191,$A$40:$F$54,4,FALSE)&amp;"_ RATIO - 
"&amp;'30.61'!$I$5+4</f>
        <v>D10_ RATIO - 
2023</v>
      </c>
      <c r="D191" s="23" t="s">
        <v>215</v>
      </c>
      <c r="E191" s="24"/>
      <c r="F191" s="24">
        <f t="shared" si="20"/>
        <v>60</v>
      </c>
      <c r="G191" s="26">
        <f>VLOOKUP(D191,'30.61'!$D$7:$CJ$72,Data!F191,FALSE)</f>
        <v>0</v>
      </c>
      <c r="I191" s="28"/>
    </row>
    <row r="192" spans="1:9">
      <c r="A192" s="14" t="s">
        <v>468</v>
      </c>
      <c r="B192" s="35" t="str">
        <f>"D10_ Capitaux 
propres - 
"&amp;'30.61'!$I$5</f>
        <v>D10_ Capitaux 
propres - 
2019</v>
      </c>
      <c r="C192" s="22" t="str">
        <f>VLOOKUP(A192,$A$40:$F$54,4,FALSE)&amp;"_ Capitaux 
propres - 
"&amp;'30.61'!$I$5</f>
        <v>D10_ Capitaux 
propres - 
2019</v>
      </c>
      <c r="D192" s="23" t="s">
        <v>110</v>
      </c>
      <c r="E192" s="23" t="s">
        <v>117</v>
      </c>
      <c r="F192" s="24">
        <f t="shared" si="20"/>
        <v>56</v>
      </c>
      <c r="G192" s="15">
        <f>VLOOKUP(D192,'20.20'!$D$7:$CJ$75,Data!F192,FALSE)+VLOOKUP(E192,'20.20'!$D$7:$CJ$75,Data!F192,FALSE)</f>
        <v>0</v>
      </c>
      <c r="H192" s="15" t="str">
        <f>IF(OR(G192="",G192=0),"",G192-$G$72)</f>
        <v/>
      </c>
      <c r="I192" s="28"/>
    </row>
    <row r="193" spans="1:9">
      <c r="A193" s="14" t="s">
        <v>468</v>
      </c>
      <c r="B193" s="35" t="str">
        <f>"D10_ Capitaux 
propres - 
"&amp;'30.61'!$I$5+1</f>
        <v>D10_ Capitaux 
propres - 
2020</v>
      </c>
      <c r="C193" s="22" t="str">
        <f>VLOOKUP(A193,$A$40:$F$54,4,FALSE)&amp;"_ Capitaux 
propres - 
"&amp;'30.61'!$I$5+1</f>
        <v>D10_ Capitaux 
propres - 
2020</v>
      </c>
      <c r="D193" s="23" t="s">
        <v>110</v>
      </c>
      <c r="E193" s="23" t="s">
        <v>117</v>
      </c>
      <c r="F193" s="24">
        <f t="shared" si="20"/>
        <v>57</v>
      </c>
      <c r="G193" s="15">
        <f>VLOOKUP(D193,'20.20'!$D$7:$CJ$75,Data!F193,FALSE)+VLOOKUP(E193,'20.20'!$D$7:$CJ$75,Data!F193,FALSE)</f>
        <v>0</v>
      </c>
      <c r="H193" s="15" t="str">
        <f>IF(OR(G193="",G193=0),"",G193-$G$73)</f>
        <v/>
      </c>
      <c r="I193" s="28"/>
    </row>
    <row r="194" spans="1:9">
      <c r="A194" s="14" t="s">
        <v>468</v>
      </c>
      <c r="B194" s="35" t="str">
        <f>"D10_ Capitaux 
propres - 
"&amp;'30.61'!$I$5+2</f>
        <v>D10_ Capitaux 
propres - 
2021</v>
      </c>
      <c r="C194" s="22" t="str">
        <f>VLOOKUP(A194,$A$40:$F$54,4,FALSE)&amp;"_ Capitaux 
propres - 
"&amp;'30.61'!$I$5+2</f>
        <v>D10_ Capitaux 
propres - 
2021</v>
      </c>
      <c r="D194" s="23" t="s">
        <v>110</v>
      </c>
      <c r="E194" s="23" t="s">
        <v>117</v>
      </c>
      <c r="F194" s="24">
        <f t="shared" si="20"/>
        <v>58</v>
      </c>
      <c r="G194" s="15">
        <f>VLOOKUP(D194,'20.20'!$D$7:$CJ$75,Data!F194,FALSE)+VLOOKUP(E194,'20.20'!$D$7:$CJ$75,Data!F194,FALSE)</f>
        <v>0</v>
      </c>
      <c r="H194" s="15" t="str">
        <f>IF(OR(G194="",G194=0),"",G194-$G$74)</f>
        <v/>
      </c>
      <c r="I194" s="28"/>
    </row>
    <row r="195" spans="1:9">
      <c r="A195" s="14" t="s">
        <v>468</v>
      </c>
      <c r="B195" s="35" t="str">
        <f>"D10_ Capitaux 
propres - 
"&amp;'30.61'!$I$5+3</f>
        <v>D10_ Capitaux 
propres - 
2022</v>
      </c>
      <c r="C195" s="22" t="str">
        <f>VLOOKUP(A195,$A$40:$F$54,4,FALSE)&amp;"_ Capitaux 
propres - 
"&amp;'30.61'!$I$5+3</f>
        <v>D10_ Capitaux 
propres - 
2022</v>
      </c>
      <c r="D195" s="23" t="s">
        <v>110</v>
      </c>
      <c r="E195" s="23" t="s">
        <v>117</v>
      </c>
      <c r="F195" s="24">
        <f t="shared" si="20"/>
        <v>59</v>
      </c>
      <c r="G195" s="15">
        <f>VLOOKUP(D195,'20.20'!$D$7:$CJ$75,Data!F195,FALSE)+VLOOKUP(E195,'20.20'!$D$7:$CJ$75,Data!F195,FALSE)</f>
        <v>0</v>
      </c>
      <c r="H195" s="15" t="str">
        <f>IF(OR(G195="",G195=0),"",G195-$G$75)</f>
        <v/>
      </c>
      <c r="I195" s="28"/>
    </row>
    <row r="196" spans="1:9">
      <c r="A196" s="16" t="s">
        <v>468</v>
      </c>
      <c r="B196" s="36" t="str">
        <f>"D10_ Capitaux 
propres - 
"&amp;'30.61'!$I$5+4</f>
        <v>D10_ Capitaux 
propres - 
2023</v>
      </c>
      <c r="C196" s="30" t="str">
        <f>VLOOKUP(A196,$A$40:$F$54,4,FALSE)&amp;"_ Capitaux 
propres - 
"&amp;'30.61'!$I$5+4</f>
        <v>D10_ Capitaux 
propres - 
2023</v>
      </c>
      <c r="D196" s="31" t="s">
        <v>110</v>
      </c>
      <c r="E196" s="31" t="s">
        <v>117</v>
      </c>
      <c r="F196" s="32">
        <f t="shared" si="20"/>
        <v>60</v>
      </c>
      <c r="G196" s="17">
        <f>VLOOKUP(D196,'20.20'!$D$7:$CJ$75,Data!F196,FALSE)+VLOOKUP(E196,'20.20'!$D$7:$CJ$75,Data!F196,FALSE)</f>
        <v>0</v>
      </c>
      <c r="H196" s="17" t="str">
        <f>IF(OR(G196="",G196=0),"",G196-$G$76)</f>
        <v/>
      </c>
      <c r="I196" s="34"/>
    </row>
    <row r="197" spans="1:9">
      <c r="A197" s="14" t="s">
        <v>485</v>
      </c>
      <c r="B197" s="35" t="s">
        <v>496</v>
      </c>
      <c r="C197" s="22" t="str">
        <f>"#SC_"&amp;VLOOKUP(A197,$A$40:$F$54,3,FALSE)&amp;" description de l'actuaire"</f>
        <v>#SC_11 description de l'actuaire</v>
      </c>
      <c r="D197" s="24"/>
      <c r="E197" s="24"/>
      <c r="G197" s="24" t="str">
        <f>'20.10'!DR3</f>
        <v>Description : Veuillez inscrire une brève description du scénario (incluant les hypothèses) dans l'onglet «20.10»</v>
      </c>
      <c r="I197" s="5">
        <f>IF(MIN(H203:H205)=0,999999,MIN(H203:H205))</f>
        <v>999999</v>
      </c>
    </row>
    <row r="198" spans="1:9">
      <c r="A198" s="14" t="s">
        <v>485</v>
      </c>
      <c r="B198" s="35" t="str">
        <f>"D11_ RATIO - 
"&amp;'30.61'!$I$5</f>
        <v>D11_ RATIO - 
2019</v>
      </c>
      <c r="C198" s="22" t="str">
        <f>VLOOKUP(A198,$A$40:$F$54,4,FALSE)&amp;"_ RATIO - 
"&amp;'30.61'!$I$5</f>
        <v>D11_ RATIO - 
2019</v>
      </c>
      <c r="D198" s="23" t="s">
        <v>215</v>
      </c>
      <c r="E198" s="24"/>
      <c r="F198" s="24">
        <f>F187+5</f>
        <v>61</v>
      </c>
      <c r="G198" s="26">
        <f>VLOOKUP(D198,'30.61'!$D$7:$CJ$72,Data!F198,FALSE)</f>
        <v>0</v>
      </c>
      <c r="I198" s="28"/>
    </row>
    <row r="199" spans="1:9">
      <c r="A199" s="14" t="s">
        <v>485</v>
      </c>
      <c r="B199" s="35" t="str">
        <f>"D11_ RATIO - 
"&amp;'30.61'!$I$5+1</f>
        <v>D11_ RATIO - 
2020</v>
      </c>
      <c r="C199" s="22" t="str">
        <f>VLOOKUP(A199,$A$40:$F$54,4,FALSE)&amp;"_ RATIO - 
"&amp;'30.61'!$I$5+1</f>
        <v>D11_ RATIO - 
2020</v>
      </c>
      <c r="D199" s="23" t="s">
        <v>215</v>
      </c>
      <c r="E199" s="24"/>
      <c r="F199" s="24">
        <f t="shared" ref="F199:F207" si="21">F188+5</f>
        <v>62</v>
      </c>
      <c r="G199" s="26">
        <f>VLOOKUP(D199,'30.61'!$D$7:$CJ$72,Data!F199,FALSE)</f>
        <v>0</v>
      </c>
      <c r="I199" s="28"/>
    </row>
    <row r="200" spans="1:9">
      <c r="A200" s="14" t="s">
        <v>485</v>
      </c>
      <c r="B200" s="35" t="str">
        <f>"D11_ RATIO - 
"&amp;'30.61'!$I$5+2</f>
        <v>D11_ RATIO - 
2021</v>
      </c>
      <c r="C200" s="22" t="str">
        <f>VLOOKUP(A200,$A$40:$F$54,4,FALSE)&amp;"_ RATIO - 
"&amp;'30.61'!$I$5+2</f>
        <v>D11_ RATIO - 
2021</v>
      </c>
      <c r="D200" s="23" t="s">
        <v>215</v>
      </c>
      <c r="E200" s="24"/>
      <c r="F200" s="24">
        <f t="shared" si="21"/>
        <v>63</v>
      </c>
      <c r="G200" s="26">
        <f>VLOOKUP(D200,'30.61'!$D$7:$CJ$72,Data!F200,FALSE)</f>
        <v>0</v>
      </c>
      <c r="I200" s="28"/>
    </row>
    <row r="201" spans="1:9">
      <c r="A201" s="14" t="s">
        <v>485</v>
      </c>
      <c r="B201" s="35" t="str">
        <f>"D11_ RATIO - 
"&amp;'30.61'!$I$5+3</f>
        <v>D11_ RATIO - 
2022</v>
      </c>
      <c r="C201" s="22" t="str">
        <f>VLOOKUP(A201,$A$40:$F$54,4,FALSE)&amp;"_ RATIO - 
"&amp;'30.61'!$I$5+3</f>
        <v>D11_ RATIO - 
2022</v>
      </c>
      <c r="D201" s="23" t="s">
        <v>215</v>
      </c>
      <c r="E201" s="24"/>
      <c r="F201" s="24">
        <f t="shared" si="21"/>
        <v>64</v>
      </c>
      <c r="G201" s="26">
        <f>VLOOKUP(D201,'30.61'!$D$7:$CJ$72,Data!F201,FALSE)</f>
        <v>0</v>
      </c>
      <c r="I201" s="28"/>
    </row>
    <row r="202" spans="1:9">
      <c r="A202" s="14" t="s">
        <v>485</v>
      </c>
      <c r="B202" s="35" t="str">
        <f>"D11_ RATIO - 
"&amp;'30.61'!$I$5+4</f>
        <v>D11_ RATIO - 
2023</v>
      </c>
      <c r="C202" s="22" t="str">
        <f>VLOOKUP(A202,$A$40:$F$54,4,FALSE)&amp;"_ RATIO - 
"&amp;'30.61'!$I$5+4</f>
        <v>D11_ RATIO - 
2023</v>
      </c>
      <c r="D202" s="23" t="s">
        <v>215</v>
      </c>
      <c r="E202" s="24"/>
      <c r="F202" s="24">
        <f t="shared" si="21"/>
        <v>65</v>
      </c>
      <c r="G202" s="26">
        <f>VLOOKUP(D202,'30.61'!$D$7:$CJ$72,Data!F202,FALSE)</f>
        <v>0</v>
      </c>
      <c r="I202" s="28"/>
    </row>
    <row r="203" spans="1:9">
      <c r="A203" s="14" t="s">
        <v>485</v>
      </c>
      <c r="B203" s="35" t="str">
        <f>"D11_ Capitaux 
propres - 
"&amp;'30.61'!$I$5</f>
        <v>D11_ Capitaux 
propres - 
2019</v>
      </c>
      <c r="C203" s="22" t="str">
        <f>VLOOKUP(A203,$A$40:$F$54,4,FALSE)&amp;"_ Capitaux 
propres - 
"&amp;'30.61'!$I$5</f>
        <v>D11_ Capitaux 
propres - 
2019</v>
      </c>
      <c r="D203" s="23" t="s">
        <v>110</v>
      </c>
      <c r="E203" s="23" t="s">
        <v>117</v>
      </c>
      <c r="F203" s="24">
        <f t="shared" si="21"/>
        <v>61</v>
      </c>
      <c r="G203" s="15">
        <f>VLOOKUP(D203,'20.20'!$D$7:$CJ$75,Data!F203,FALSE)+VLOOKUP(E203,'20.20'!$D$7:$CJ$75,Data!F203,FALSE)</f>
        <v>0</v>
      </c>
      <c r="H203" s="15" t="str">
        <f>IF(OR(G203="",G203=0),"",G203-$G$72)</f>
        <v/>
      </c>
      <c r="I203" s="28"/>
    </row>
    <row r="204" spans="1:9">
      <c r="A204" s="14" t="s">
        <v>485</v>
      </c>
      <c r="B204" s="35" t="str">
        <f>"D11_ Capitaux 
propres - 
"&amp;'30.61'!$I$5+1</f>
        <v>D11_ Capitaux 
propres - 
2020</v>
      </c>
      <c r="C204" s="22" t="str">
        <f>VLOOKUP(A204,$A$40:$F$54,4,FALSE)&amp;"_ Capitaux 
propres - 
"&amp;'30.61'!$I$5+1</f>
        <v>D11_ Capitaux 
propres - 
2020</v>
      </c>
      <c r="D204" s="23" t="s">
        <v>110</v>
      </c>
      <c r="E204" s="23" t="s">
        <v>117</v>
      </c>
      <c r="F204" s="24">
        <f t="shared" si="21"/>
        <v>62</v>
      </c>
      <c r="G204" s="15">
        <f>VLOOKUP(D204,'20.20'!$D$7:$CJ$75,Data!F204,FALSE)+VLOOKUP(E204,'20.20'!$D$7:$CJ$75,Data!F204,FALSE)</f>
        <v>0</v>
      </c>
      <c r="H204" s="15" t="str">
        <f>IF(OR(G204="",G204=0),"",G204-$G$73)</f>
        <v/>
      </c>
      <c r="I204" s="28"/>
    </row>
    <row r="205" spans="1:9">
      <c r="A205" s="14" t="s">
        <v>485</v>
      </c>
      <c r="B205" s="35" t="str">
        <f>"D11_ Capitaux 
propres - 
"&amp;'30.61'!$I$5+2</f>
        <v>D11_ Capitaux 
propres - 
2021</v>
      </c>
      <c r="C205" s="22" t="str">
        <f>VLOOKUP(A205,$A$40:$F$54,4,FALSE)&amp;"_ Capitaux 
propres - 
"&amp;'30.61'!$I$5+2</f>
        <v>D11_ Capitaux 
propres - 
2021</v>
      </c>
      <c r="D205" s="23" t="s">
        <v>110</v>
      </c>
      <c r="E205" s="23" t="s">
        <v>117</v>
      </c>
      <c r="F205" s="24">
        <f t="shared" si="21"/>
        <v>63</v>
      </c>
      <c r="G205" s="15">
        <f>VLOOKUP(D205,'20.20'!$D$7:$CJ$75,Data!F205,FALSE)+VLOOKUP(E205,'20.20'!$D$7:$CJ$75,Data!F205,FALSE)</f>
        <v>0</v>
      </c>
      <c r="H205" s="15" t="str">
        <f>IF(OR(G205="",G205=0),"",G205-$G$74)</f>
        <v/>
      </c>
      <c r="I205" s="28"/>
    </row>
    <row r="206" spans="1:9">
      <c r="A206" s="14" t="s">
        <v>485</v>
      </c>
      <c r="B206" s="35" t="str">
        <f>"D11_ Capitaux 
propres - 
"&amp;'30.61'!$I$5+3</f>
        <v>D11_ Capitaux 
propres - 
2022</v>
      </c>
      <c r="C206" s="22" t="str">
        <f>VLOOKUP(A206,$A$40:$F$54,4,FALSE)&amp;"_ Capitaux 
propres - 
"&amp;'30.61'!$I$5+3</f>
        <v>D11_ Capitaux 
propres - 
2022</v>
      </c>
      <c r="D206" s="23" t="s">
        <v>110</v>
      </c>
      <c r="E206" s="23" t="s">
        <v>117</v>
      </c>
      <c r="F206" s="24">
        <f t="shared" si="21"/>
        <v>64</v>
      </c>
      <c r="G206" s="15">
        <f>VLOOKUP(D206,'20.20'!$D$7:$CJ$75,Data!F206,FALSE)+VLOOKUP(E206,'20.20'!$D$7:$CJ$75,Data!F206,FALSE)</f>
        <v>0</v>
      </c>
      <c r="H206" s="15" t="str">
        <f>IF(OR(G206="",G206=0),"",G206-$G$75)</f>
        <v/>
      </c>
      <c r="I206" s="28"/>
    </row>
    <row r="207" spans="1:9">
      <c r="A207" s="16" t="s">
        <v>485</v>
      </c>
      <c r="B207" s="36" t="str">
        <f>"D11_ Capitaux 
propres - 
"&amp;'30.61'!$I$5+4</f>
        <v>D11_ Capitaux 
propres - 
2023</v>
      </c>
      <c r="C207" s="30" t="str">
        <f>VLOOKUP(A207,$A$40:$F$54,4,FALSE)&amp;"_ Capitaux 
propres - 
"&amp;'30.61'!$I$5+4</f>
        <v>D11_ Capitaux 
propres - 
2023</v>
      </c>
      <c r="D207" s="31" t="s">
        <v>110</v>
      </c>
      <c r="E207" s="31" t="s">
        <v>117</v>
      </c>
      <c r="F207" s="32">
        <f t="shared" si="21"/>
        <v>65</v>
      </c>
      <c r="G207" s="17">
        <f>VLOOKUP(D207,'20.20'!$D$7:$CJ$75,Data!F207,FALSE)+VLOOKUP(E207,'20.20'!$D$7:$CJ$75,Data!F207,FALSE)</f>
        <v>0</v>
      </c>
      <c r="H207" s="17" t="str">
        <f>IF(OR(G207="",G207=0),"",G207-$G$76)</f>
        <v/>
      </c>
      <c r="I207" s="34"/>
    </row>
    <row r="208" spans="1:9">
      <c r="A208" s="14" t="s">
        <v>486</v>
      </c>
      <c r="B208" s="35" t="s">
        <v>497</v>
      </c>
      <c r="C208" s="22" t="str">
        <f>"#SC_"&amp;VLOOKUP(A208,$A$40:$F$54,3,FALSE)&amp;" description de l'actuaire"</f>
        <v>#SC_12 description de l'actuaire</v>
      </c>
      <c r="D208" s="24"/>
      <c r="E208" s="24"/>
      <c r="G208" s="24" t="str">
        <f>'20.10'!EB3</f>
        <v>Description : Veuillez inscrire une brève description du scénario (incluant les hypothèses) dans l'onglet «20.10»</v>
      </c>
      <c r="I208" s="5">
        <f>IF(MIN(H214:H216)=0,999999,MIN(H214:H216))</f>
        <v>999999</v>
      </c>
    </row>
    <row r="209" spans="1:9">
      <c r="A209" s="14" t="s">
        <v>486</v>
      </c>
      <c r="B209" s="35" t="str">
        <f>"D12_ RATIO - 
"&amp;'30.61'!$I$5</f>
        <v>D12_ RATIO - 
2019</v>
      </c>
      <c r="C209" s="22" t="str">
        <f>VLOOKUP(A209,$A$40:$F$54,4,FALSE)&amp;"_ RATIO - 
"&amp;'30.61'!$I$5</f>
        <v>D12_ RATIO - 
2019</v>
      </c>
      <c r="D209" s="23" t="s">
        <v>215</v>
      </c>
      <c r="E209" s="24"/>
      <c r="F209" s="24">
        <f>F198+5</f>
        <v>66</v>
      </c>
      <c r="G209" s="26">
        <f>VLOOKUP(D209,'30.61'!$D$7:$CJ$72,Data!F209,FALSE)</f>
        <v>0</v>
      </c>
      <c r="I209" s="28"/>
    </row>
    <row r="210" spans="1:9">
      <c r="A210" s="14" t="s">
        <v>486</v>
      </c>
      <c r="B210" s="35" t="str">
        <f>"D12_ RATIO - 
"&amp;'30.61'!$I$5+1</f>
        <v>D12_ RATIO - 
2020</v>
      </c>
      <c r="C210" s="22" t="str">
        <f>VLOOKUP(A210,$A$40:$F$54,4,FALSE)&amp;"_ RATIO - 
"&amp;'30.61'!$I$5+1</f>
        <v>D12_ RATIO - 
2020</v>
      </c>
      <c r="D210" s="23" t="s">
        <v>215</v>
      </c>
      <c r="E210" s="24"/>
      <c r="F210" s="24">
        <f t="shared" ref="F210:F218" si="22">F199+5</f>
        <v>67</v>
      </c>
      <c r="G210" s="26">
        <f>VLOOKUP(D210,'30.61'!$D$7:$CJ$72,Data!F210,FALSE)</f>
        <v>0</v>
      </c>
      <c r="I210" s="28"/>
    </row>
    <row r="211" spans="1:9">
      <c r="A211" s="14" t="s">
        <v>486</v>
      </c>
      <c r="B211" s="35" t="str">
        <f>"D12_ RATIO - 
"&amp;'30.61'!$I$5+2</f>
        <v>D12_ RATIO - 
2021</v>
      </c>
      <c r="C211" s="22" t="str">
        <f>VLOOKUP(A211,$A$40:$F$54,4,FALSE)&amp;"_ RATIO - 
"&amp;'30.61'!$I$5+2</f>
        <v>D12_ RATIO - 
2021</v>
      </c>
      <c r="D211" s="23" t="s">
        <v>215</v>
      </c>
      <c r="E211" s="24"/>
      <c r="F211" s="24">
        <f t="shared" si="22"/>
        <v>68</v>
      </c>
      <c r="G211" s="26">
        <f>VLOOKUP(D211,'30.61'!$D$7:$CJ$72,Data!F211,FALSE)</f>
        <v>0</v>
      </c>
      <c r="I211" s="28"/>
    </row>
    <row r="212" spans="1:9">
      <c r="A212" s="14" t="s">
        <v>486</v>
      </c>
      <c r="B212" s="35" t="str">
        <f>"D12_ RATIO - 
"&amp;'30.61'!$I$5+3</f>
        <v>D12_ RATIO - 
2022</v>
      </c>
      <c r="C212" s="22" t="str">
        <f>VLOOKUP(A212,$A$40:$F$54,4,FALSE)&amp;"_ RATIO - 
"&amp;'30.61'!$I$5+3</f>
        <v>D12_ RATIO - 
2022</v>
      </c>
      <c r="D212" s="23" t="s">
        <v>215</v>
      </c>
      <c r="E212" s="24"/>
      <c r="F212" s="24">
        <f t="shared" si="22"/>
        <v>69</v>
      </c>
      <c r="G212" s="26">
        <f>VLOOKUP(D212,'30.61'!$D$7:$CJ$72,Data!F212,FALSE)</f>
        <v>0</v>
      </c>
      <c r="I212" s="28"/>
    </row>
    <row r="213" spans="1:9">
      <c r="A213" s="14" t="s">
        <v>486</v>
      </c>
      <c r="B213" s="35" t="str">
        <f>"D12_ RATIO - 
"&amp;'30.61'!$I$5+4</f>
        <v>D12_ RATIO - 
2023</v>
      </c>
      <c r="C213" s="22" t="str">
        <f>VLOOKUP(A213,$A$40:$F$54,4,FALSE)&amp;"_ RATIO - 
"&amp;'30.61'!$I$5+4</f>
        <v>D12_ RATIO - 
2023</v>
      </c>
      <c r="D213" s="23" t="s">
        <v>215</v>
      </c>
      <c r="E213" s="24"/>
      <c r="F213" s="24">
        <f t="shared" si="22"/>
        <v>70</v>
      </c>
      <c r="G213" s="26">
        <f>VLOOKUP(D213,'30.61'!$D$7:$CJ$72,Data!F213,FALSE)</f>
        <v>0</v>
      </c>
      <c r="I213" s="28"/>
    </row>
    <row r="214" spans="1:9">
      <c r="A214" s="14" t="s">
        <v>486</v>
      </c>
      <c r="B214" s="35" t="str">
        <f>"D12_ Capitaux 
propres - 
"&amp;'30.61'!$I$5</f>
        <v>D12_ Capitaux 
propres - 
2019</v>
      </c>
      <c r="C214" s="22" t="str">
        <f>VLOOKUP(A214,$A$40:$F$54,4,FALSE)&amp;"_ Capitaux 
propres - 
"&amp;'30.61'!$I$5</f>
        <v>D12_ Capitaux 
propres - 
2019</v>
      </c>
      <c r="D214" s="23" t="s">
        <v>110</v>
      </c>
      <c r="E214" s="23" t="s">
        <v>117</v>
      </c>
      <c r="F214" s="24">
        <f t="shared" si="22"/>
        <v>66</v>
      </c>
      <c r="G214" s="15">
        <f>VLOOKUP(D214,'20.20'!$D$7:$CJ$75,Data!F214,FALSE)+VLOOKUP(E214,'20.20'!$D$7:$CJ$75,Data!F214,FALSE)</f>
        <v>0</v>
      </c>
      <c r="H214" s="15" t="str">
        <f>IF(OR(G214="",G214=0),"",G214-$G$72)</f>
        <v/>
      </c>
      <c r="I214" s="28"/>
    </row>
    <row r="215" spans="1:9">
      <c r="A215" s="14" t="s">
        <v>486</v>
      </c>
      <c r="B215" s="35" t="str">
        <f>"D12_ Capitaux 
propres - 
"&amp;'30.61'!$I$5+1</f>
        <v>D12_ Capitaux 
propres - 
2020</v>
      </c>
      <c r="C215" s="22" t="str">
        <f>VLOOKUP(A215,$A$40:$F$54,4,FALSE)&amp;"_ Capitaux 
propres - 
"&amp;'30.61'!$I$5+1</f>
        <v>D12_ Capitaux 
propres - 
2020</v>
      </c>
      <c r="D215" s="23" t="s">
        <v>110</v>
      </c>
      <c r="E215" s="23" t="s">
        <v>117</v>
      </c>
      <c r="F215" s="24">
        <f t="shared" si="22"/>
        <v>67</v>
      </c>
      <c r="G215" s="15">
        <f>VLOOKUP(D215,'20.20'!$D$7:$CJ$75,Data!F215,FALSE)+VLOOKUP(E215,'20.20'!$D$7:$CJ$75,Data!F215,FALSE)</f>
        <v>0</v>
      </c>
      <c r="H215" s="15" t="str">
        <f>IF(OR(G215="",G215=0),"",G215-$G$73)</f>
        <v/>
      </c>
      <c r="I215" s="28"/>
    </row>
    <row r="216" spans="1:9">
      <c r="A216" s="14" t="s">
        <v>486</v>
      </c>
      <c r="B216" s="35" t="str">
        <f>"D12_ Capitaux 
propres - 
"&amp;'30.61'!$I$5+2</f>
        <v>D12_ Capitaux 
propres - 
2021</v>
      </c>
      <c r="C216" s="22" t="str">
        <f>VLOOKUP(A216,$A$40:$F$54,4,FALSE)&amp;"_ Capitaux 
propres - 
"&amp;'30.61'!$I$5+2</f>
        <v>D12_ Capitaux 
propres - 
2021</v>
      </c>
      <c r="D216" s="23" t="s">
        <v>110</v>
      </c>
      <c r="E216" s="23" t="s">
        <v>117</v>
      </c>
      <c r="F216" s="24">
        <f t="shared" si="22"/>
        <v>68</v>
      </c>
      <c r="G216" s="15">
        <f>VLOOKUP(D216,'20.20'!$D$7:$CJ$75,Data!F216,FALSE)+VLOOKUP(E216,'20.20'!$D$7:$CJ$75,Data!F216,FALSE)</f>
        <v>0</v>
      </c>
      <c r="H216" s="15" t="str">
        <f>IF(OR(G216="",G216=0),"",G216-$G$74)</f>
        <v/>
      </c>
      <c r="I216" s="28"/>
    </row>
    <row r="217" spans="1:9">
      <c r="A217" s="14" t="s">
        <v>486</v>
      </c>
      <c r="B217" s="35" t="str">
        <f>"D12_ Capitaux 
propres - 
"&amp;'30.61'!$I$5+3</f>
        <v>D12_ Capitaux 
propres - 
2022</v>
      </c>
      <c r="C217" s="22" t="str">
        <f>VLOOKUP(A217,$A$40:$F$54,4,FALSE)&amp;"_ Capitaux 
propres - 
"&amp;'30.61'!$I$5+3</f>
        <v>D12_ Capitaux 
propres - 
2022</v>
      </c>
      <c r="D217" s="23" t="s">
        <v>110</v>
      </c>
      <c r="E217" s="23" t="s">
        <v>117</v>
      </c>
      <c r="F217" s="24">
        <f t="shared" si="22"/>
        <v>69</v>
      </c>
      <c r="G217" s="15">
        <f>VLOOKUP(D217,'20.20'!$D$7:$CJ$75,Data!F217,FALSE)+VLOOKUP(E217,'20.20'!$D$7:$CJ$75,Data!F217,FALSE)</f>
        <v>0</v>
      </c>
      <c r="H217" s="15" t="str">
        <f>IF(OR(G217="",G217=0),"",G217-$G$75)</f>
        <v/>
      </c>
      <c r="I217" s="28"/>
    </row>
    <row r="218" spans="1:9">
      <c r="A218" s="16" t="s">
        <v>486</v>
      </c>
      <c r="B218" s="36" t="str">
        <f>"D12_ Capitaux 
propres - 
"&amp;'30.61'!$I$5+4</f>
        <v>D12_ Capitaux 
propres - 
2023</v>
      </c>
      <c r="C218" s="30" t="str">
        <f>VLOOKUP(A218,$A$40:$F$54,4,FALSE)&amp;"_ Capitaux 
propres - 
"&amp;'30.61'!$I$5+4</f>
        <v>D12_ Capitaux 
propres - 
2023</v>
      </c>
      <c r="D218" s="31" t="s">
        <v>110</v>
      </c>
      <c r="E218" s="31" t="s">
        <v>117</v>
      </c>
      <c r="F218" s="32">
        <f t="shared" si="22"/>
        <v>70</v>
      </c>
      <c r="G218" s="17">
        <f>VLOOKUP(D218,'20.20'!$D$7:$CJ$75,Data!F218,FALSE)+VLOOKUP(E218,'20.20'!$D$7:$CJ$75,Data!F218,FALSE)</f>
        <v>0</v>
      </c>
      <c r="H218" s="17" t="str">
        <f>IF(OR(G218="",G218=0),"",G218-$G$76)</f>
        <v/>
      </c>
      <c r="I218" s="34"/>
    </row>
    <row r="219" spans="1:9">
      <c r="A219" s="14" t="s">
        <v>487</v>
      </c>
      <c r="B219" s="35" t="s">
        <v>498</v>
      </c>
      <c r="C219" s="22" t="str">
        <f>"#SC_"&amp;VLOOKUP(A219,$A$40:$F$54,3,FALSE)&amp;" description de l'actuaire"</f>
        <v>#SC_13 description de l'actuaire</v>
      </c>
      <c r="D219" s="24"/>
      <c r="E219" s="24"/>
      <c r="G219" s="24" t="str">
        <f>'20.10'!EL3</f>
        <v>Description : Veuillez inscrire une brève description du scénario (incluant les hypothèses) dans l'onglet «20.10»</v>
      </c>
      <c r="I219" s="5">
        <f>IF(MIN(H225:H227)=0,999999,MIN(H225:H227))</f>
        <v>999999</v>
      </c>
    </row>
    <row r="220" spans="1:9">
      <c r="A220" s="14" t="s">
        <v>487</v>
      </c>
      <c r="B220" s="35" t="str">
        <f>"D13_ RATIO - 
"&amp;'30.61'!$I$5</f>
        <v>D13_ RATIO - 
2019</v>
      </c>
      <c r="C220" s="22" t="str">
        <f>VLOOKUP(A220,$A$40:$F$54,4,FALSE)&amp;"_ RATIO - 
"&amp;'30.61'!$I$5</f>
        <v>D13_ RATIO - 
2019</v>
      </c>
      <c r="D220" s="23" t="s">
        <v>215</v>
      </c>
      <c r="E220" s="24"/>
      <c r="F220" s="24">
        <f>F209+5</f>
        <v>71</v>
      </c>
      <c r="G220" s="26">
        <f>VLOOKUP(D220,'30.61'!$D$7:$CJ$72,Data!F220,FALSE)</f>
        <v>0</v>
      </c>
      <c r="I220" s="28"/>
    </row>
    <row r="221" spans="1:9">
      <c r="A221" s="14" t="s">
        <v>487</v>
      </c>
      <c r="B221" s="35" t="str">
        <f>"D13_ RATIO - 
"&amp;'30.61'!$I$5+1</f>
        <v>D13_ RATIO - 
2020</v>
      </c>
      <c r="C221" s="22" t="str">
        <f>VLOOKUP(A221,$A$40:$F$54,4,FALSE)&amp;"_ RATIO - 
"&amp;'30.61'!$I$5+1</f>
        <v>D13_ RATIO - 
2020</v>
      </c>
      <c r="D221" s="23" t="s">
        <v>215</v>
      </c>
      <c r="E221" s="24"/>
      <c r="F221" s="24">
        <f t="shared" ref="F221:F229" si="23">F210+5</f>
        <v>72</v>
      </c>
      <c r="G221" s="26">
        <f>VLOOKUP(D221,'30.61'!$D$7:$CJ$72,Data!F221,FALSE)</f>
        <v>0</v>
      </c>
      <c r="I221" s="28"/>
    </row>
    <row r="222" spans="1:9">
      <c r="A222" s="14" t="s">
        <v>487</v>
      </c>
      <c r="B222" s="35" t="str">
        <f>"D13_ RATIO - 
"&amp;'30.61'!$I$5+2</f>
        <v>D13_ RATIO - 
2021</v>
      </c>
      <c r="C222" s="22" t="str">
        <f>VLOOKUP(A222,$A$40:$F$54,4,FALSE)&amp;"_ RATIO - 
"&amp;'30.61'!$I$5+2</f>
        <v>D13_ RATIO - 
2021</v>
      </c>
      <c r="D222" s="23" t="s">
        <v>215</v>
      </c>
      <c r="E222" s="24"/>
      <c r="F222" s="24">
        <f t="shared" si="23"/>
        <v>73</v>
      </c>
      <c r="G222" s="26">
        <f>VLOOKUP(D222,'30.61'!$D$7:$CJ$72,Data!F222,FALSE)</f>
        <v>0</v>
      </c>
      <c r="I222" s="28"/>
    </row>
    <row r="223" spans="1:9">
      <c r="A223" s="14" t="s">
        <v>487</v>
      </c>
      <c r="B223" s="35" t="str">
        <f>"D13_ RATIO - 
"&amp;'30.61'!$I$5+3</f>
        <v>D13_ RATIO - 
2022</v>
      </c>
      <c r="C223" s="22" t="str">
        <f>VLOOKUP(A223,$A$40:$F$54,4,FALSE)&amp;"_ RATIO - 
"&amp;'30.61'!$I$5+3</f>
        <v>D13_ RATIO - 
2022</v>
      </c>
      <c r="D223" s="23" t="s">
        <v>215</v>
      </c>
      <c r="E223" s="24"/>
      <c r="F223" s="24">
        <f t="shared" si="23"/>
        <v>74</v>
      </c>
      <c r="G223" s="26">
        <f>VLOOKUP(D223,'30.61'!$D$7:$CJ$72,Data!F223,FALSE)</f>
        <v>0</v>
      </c>
      <c r="I223" s="28"/>
    </row>
    <row r="224" spans="1:9">
      <c r="A224" s="14" t="s">
        <v>487</v>
      </c>
      <c r="B224" s="35" t="str">
        <f>"D13_ RATIO - 
"&amp;'30.61'!$I$5+4</f>
        <v>D13_ RATIO - 
2023</v>
      </c>
      <c r="C224" s="22" t="str">
        <f>VLOOKUP(A224,$A$40:$F$54,4,FALSE)&amp;"_ RATIO - 
"&amp;'30.61'!$I$5+4</f>
        <v>D13_ RATIO - 
2023</v>
      </c>
      <c r="D224" s="23" t="s">
        <v>215</v>
      </c>
      <c r="E224" s="24"/>
      <c r="F224" s="24">
        <f t="shared" si="23"/>
        <v>75</v>
      </c>
      <c r="G224" s="26">
        <f>VLOOKUP(D224,'30.61'!$D$7:$CJ$72,Data!F224,FALSE)</f>
        <v>0</v>
      </c>
      <c r="I224" s="28"/>
    </row>
    <row r="225" spans="1:9">
      <c r="A225" s="14" t="s">
        <v>487</v>
      </c>
      <c r="B225" s="35" t="str">
        <f>"D13_ Capitaux 
propres - 
"&amp;'30.61'!$I$5</f>
        <v>D13_ Capitaux 
propres - 
2019</v>
      </c>
      <c r="C225" s="22" t="str">
        <f>VLOOKUP(A225,$A$40:$F$54,4,FALSE)&amp;"_ Capitaux 
propres - 
"&amp;'30.61'!$I$5</f>
        <v>D13_ Capitaux 
propres - 
2019</v>
      </c>
      <c r="D225" s="23" t="s">
        <v>110</v>
      </c>
      <c r="E225" s="23" t="s">
        <v>117</v>
      </c>
      <c r="F225" s="24">
        <f t="shared" si="23"/>
        <v>71</v>
      </c>
      <c r="G225" s="15">
        <f>VLOOKUP(D225,'20.20'!$D$7:$CJ$75,Data!F225,FALSE)+VLOOKUP(E225,'20.20'!$D$7:$CJ$75,Data!F225,FALSE)</f>
        <v>0</v>
      </c>
      <c r="H225" s="15" t="str">
        <f>IF(OR(G225="",G225=0),"",G225-$G$72)</f>
        <v/>
      </c>
      <c r="I225" s="28"/>
    </row>
    <row r="226" spans="1:9">
      <c r="A226" s="14" t="s">
        <v>487</v>
      </c>
      <c r="B226" s="35" t="str">
        <f>"D13_ Capitaux 
propres - 
"&amp;'30.61'!$I$5+1</f>
        <v>D13_ Capitaux 
propres - 
2020</v>
      </c>
      <c r="C226" s="22" t="str">
        <f>VLOOKUP(A226,$A$40:$F$54,4,FALSE)&amp;"_ Capitaux 
propres - 
"&amp;'30.61'!$I$5+1</f>
        <v>D13_ Capitaux 
propres - 
2020</v>
      </c>
      <c r="D226" s="23" t="s">
        <v>110</v>
      </c>
      <c r="E226" s="23" t="s">
        <v>117</v>
      </c>
      <c r="F226" s="24">
        <f t="shared" si="23"/>
        <v>72</v>
      </c>
      <c r="G226" s="15">
        <f>VLOOKUP(D226,'20.20'!$D$7:$CJ$75,Data!F226,FALSE)+VLOOKUP(E226,'20.20'!$D$7:$CJ$75,Data!F226,FALSE)</f>
        <v>0</v>
      </c>
      <c r="H226" s="15" t="str">
        <f>IF(OR(G226="",G226=0),"",G226-$G$73)</f>
        <v/>
      </c>
      <c r="I226" s="28"/>
    </row>
    <row r="227" spans="1:9">
      <c r="A227" s="14" t="s">
        <v>487</v>
      </c>
      <c r="B227" s="35" t="str">
        <f>"D13_ Capitaux 
propres - 
"&amp;'30.61'!$I$5+2</f>
        <v>D13_ Capitaux 
propres - 
2021</v>
      </c>
      <c r="C227" s="22" t="str">
        <f>VLOOKUP(A227,$A$40:$F$54,4,FALSE)&amp;"_ Capitaux 
propres - 
"&amp;'30.61'!$I$5+2</f>
        <v>D13_ Capitaux 
propres - 
2021</v>
      </c>
      <c r="D227" s="23" t="s">
        <v>110</v>
      </c>
      <c r="E227" s="23" t="s">
        <v>117</v>
      </c>
      <c r="F227" s="24">
        <f t="shared" si="23"/>
        <v>73</v>
      </c>
      <c r="G227" s="15">
        <f>VLOOKUP(D227,'20.20'!$D$7:$CJ$75,Data!F227,FALSE)+VLOOKUP(E227,'20.20'!$D$7:$CJ$75,Data!F227,FALSE)</f>
        <v>0</v>
      </c>
      <c r="H227" s="15" t="str">
        <f>IF(OR(G227="",G227=0),"",G227-$G$74)</f>
        <v/>
      </c>
      <c r="I227" s="28"/>
    </row>
    <row r="228" spans="1:9">
      <c r="A228" s="14" t="s">
        <v>487</v>
      </c>
      <c r="B228" s="35" t="str">
        <f>"D13_ Capitaux 
propres - 
"&amp;'30.61'!$I$5+3</f>
        <v>D13_ Capitaux 
propres - 
2022</v>
      </c>
      <c r="C228" s="22" t="str">
        <f>VLOOKUP(A228,$A$40:$F$54,4,FALSE)&amp;"_ Capitaux 
propres - 
"&amp;'30.61'!$I$5+3</f>
        <v>D13_ Capitaux 
propres - 
2022</v>
      </c>
      <c r="D228" s="23" t="s">
        <v>110</v>
      </c>
      <c r="E228" s="23" t="s">
        <v>117</v>
      </c>
      <c r="F228" s="24">
        <f t="shared" si="23"/>
        <v>74</v>
      </c>
      <c r="G228" s="15">
        <f>VLOOKUP(D228,'20.20'!$D$7:$CJ$75,Data!F228,FALSE)+VLOOKUP(E228,'20.20'!$D$7:$CJ$75,Data!F228,FALSE)</f>
        <v>0</v>
      </c>
      <c r="H228" s="15" t="str">
        <f>IF(OR(G228="",G228=0),"",G228-$G$75)</f>
        <v/>
      </c>
      <c r="I228" s="28"/>
    </row>
    <row r="229" spans="1:9">
      <c r="A229" s="16" t="s">
        <v>487</v>
      </c>
      <c r="B229" s="36" t="str">
        <f>"D13_ Capitaux 
propres - 
"&amp;'30.61'!$I$5+4</f>
        <v>D13_ Capitaux 
propres - 
2023</v>
      </c>
      <c r="C229" s="30" t="str">
        <f>VLOOKUP(A229,$A$40:$F$54,4,FALSE)&amp;"_ Capitaux 
propres - 
"&amp;'30.61'!$I$5+4</f>
        <v>D13_ Capitaux 
propres - 
2023</v>
      </c>
      <c r="D229" s="31" t="s">
        <v>110</v>
      </c>
      <c r="E229" s="31" t="s">
        <v>117</v>
      </c>
      <c r="F229" s="32">
        <f t="shared" si="23"/>
        <v>75</v>
      </c>
      <c r="G229" s="17">
        <f>VLOOKUP(D229,'20.20'!$D$7:$CJ$75,Data!F229,FALSE)+VLOOKUP(E229,'20.20'!$D$7:$CJ$75,Data!F229,FALSE)</f>
        <v>0</v>
      </c>
      <c r="H229" s="17" t="str">
        <f>IF(OR(G229="",G229=0),"",G229-$G$76)</f>
        <v/>
      </c>
      <c r="I229" s="34"/>
    </row>
    <row r="230" spans="1:9">
      <c r="A230" s="14" t="s">
        <v>488</v>
      </c>
      <c r="B230" s="35" t="s">
        <v>499</v>
      </c>
      <c r="C230" s="22" t="str">
        <f>"#SC_"&amp;VLOOKUP(A230,$A$40:$F$54,3,FALSE)&amp;" description de l'actuaire"</f>
        <v>#SC_14 description de l'actuaire</v>
      </c>
      <c r="D230" s="24"/>
      <c r="E230" s="24"/>
      <c r="G230" s="24" t="str">
        <f>'20.10'!EV3</f>
        <v>Description : Veuillez inscrire une brève description du scénario (incluant les hypothèses) dans l'onglet «20.10»</v>
      </c>
      <c r="I230" s="5">
        <f>IF(MIN(H236:H238)=0,999999,MIN(H236:H238))</f>
        <v>999999</v>
      </c>
    </row>
    <row r="231" spans="1:9">
      <c r="A231" s="14" t="s">
        <v>488</v>
      </c>
      <c r="B231" s="35" t="str">
        <f>"D14_ RATIO - 
"&amp;'30.61'!$I$5</f>
        <v>D14_ RATIO - 
2019</v>
      </c>
      <c r="C231" s="22" t="str">
        <f>VLOOKUP(A231,$A$40:$F$54,4,FALSE)&amp;"_ RATIO - 
"&amp;'30.61'!$I$5</f>
        <v>D14_ RATIO - 
2019</v>
      </c>
      <c r="D231" s="23" t="s">
        <v>215</v>
      </c>
      <c r="E231" s="24"/>
      <c r="F231" s="24">
        <f>F220+5</f>
        <v>76</v>
      </c>
      <c r="G231" s="26">
        <f>VLOOKUP(D231,'30.61'!$D$7:$CJ$72,Data!F231,FALSE)</f>
        <v>0</v>
      </c>
      <c r="I231" s="28"/>
    </row>
    <row r="232" spans="1:9">
      <c r="A232" s="14" t="s">
        <v>488</v>
      </c>
      <c r="B232" s="35" t="str">
        <f>"D14_ RATIO - 
"&amp;'30.61'!$I$5+1</f>
        <v>D14_ RATIO - 
2020</v>
      </c>
      <c r="C232" s="22" t="str">
        <f>VLOOKUP(A232,$A$40:$F$54,4,FALSE)&amp;"_ RATIO - 
"&amp;'30.61'!$I$5+1</f>
        <v>D14_ RATIO - 
2020</v>
      </c>
      <c r="D232" s="23" t="s">
        <v>215</v>
      </c>
      <c r="E232" s="24"/>
      <c r="F232" s="24">
        <f t="shared" ref="F232:F240" si="24">F221+5</f>
        <v>77</v>
      </c>
      <c r="G232" s="26">
        <f>VLOOKUP(D232,'30.61'!$D$7:$CJ$72,Data!F232,FALSE)</f>
        <v>0</v>
      </c>
      <c r="I232" s="28"/>
    </row>
    <row r="233" spans="1:9">
      <c r="A233" s="14" t="s">
        <v>488</v>
      </c>
      <c r="B233" s="35" t="str">
        <f>"D14_ RATIO - 
"&amp;'30.61'!$I$5+2</f>
        <v>D14_ RATIO - 
2021</v>
      </c>
      <c r="C233" s="22" t="str">
        <f>VLOOKUP(A233,$A$40:$F$54,4,FALSE)&amp;"_ RATIO - 
"&amp;'30.61'!$I$5+2</f>
        <v>D14_ RATIO - 
2021</v>
      </c>
      <c r="D233" s="23" t="s">
        <v>215</v>
      </c>
      <c r="E233" s="24"/>
      <c r="F233" s="24">
        <f t="shared" si="24"/>
        <v>78</v>
      </c>
      <c r="G233" s="26">
        <f>VLOOKUP(D233,'30.61'!$D$7:$CJ$72,Data!F233,FALSE)</f>
        <v>0</v>
      </c>
      <c r="I233" s="28"/>
    </row>
    <row r="234" spans="1:9">
      <c r="A234" s="14" t="s">
        <v>488</v>
      </c>
      <c r="B234" s="35" t="str">
        <f>"D14_ RATIO - 
"&amp;'30.61'!$I$5+3</f>
        <v>D14_ RATIO - 
2022</v>
      </c>
      <c r="C234" s="22" t="str">
        <f>VLOOKUP(A234,$A$40:$F$54,4,FALSE)&amp;"_ RATIO - 
"&amp;'30.61'!$I$5+3</f>
        <v>D14_ RATIO - 
2022</v>
      </c>
      <c r="D234" s="23" t="s">
        <v>215</v>
      </c>
      <c r="E234" s="24"/>
      <c r="F234" s="24">
        <f t="shared" si="24"/>
        <v>79</v>
      </c>
      <c r="G234" s="26">
        <f>VLOOKUP(D234,'30.61'!$D$7:$CJ$72,Data!F234,FALSE)</f>
        <v>0</v>
      </c>
      <c r="I234" s="28"/>
    </row>
    <row r="235" spans="1:9">
      <c r="A235" s="14" t="s">
        <v>488</v>
      </c>
      <c r="B235" s="35" t="str">
        <f>"D14_ RATIO - 
"&amp;'30.61'!$I$5+4</f>
        <v>D14_ RATIO - 
2023</v>
      </c>
      <c r="C235" s="22" t="str">
        <f>VLOOKUP(A235,$A$40:$F$54,4,FALSE)&amp;"_ RATIO - 
"&amp;'30.61'!$I$5+4</f>
        <v>D14_ RATIO - 
2023</v>
      </c>
      <c r="D235" s="23" t="s">
        <v>215</v>
      </c>
      <c r="E235" s="24"/>
      <c r="F235" s="24">
        <f t="shared" si="24"/>
        <v>80</v>
      </c>
      <c r="G235" s="26">
        <f>VLOOKUP(D235,'30.61'!$D$7:$CJ$72,Data!F235,FALSE)</f>
        <v>0</v>
      </c>
      <c r="I235" s="28"/>
    </row>
    <row r="236" spans="1:9">
      <c r="A236" s="14" t="s">
        <v>488</v>
      </c>
      <c r="B236" s="35" t="str">
        <f>"D14_ Capitaux 
propres - 
"&amp;'30.61'!$I$5</f>
        <v>D14_ Capitaux 
propres - 
2019</v>
      </c>
      <c r="C236" s="22" t="str">
        <f>VLOOKUP(A236,$A$40:$F$54,4,FALSE)&amp;"_ Capitaux 
propres - 
"&amp;'30.61'!$I$5</f>
        <v>D14_ Capitaux 
propres - 
2019</v>
      </c>
      <c r="D236" s="23" t="s">
        <v>110</v>
      </c>
      <c r="E236" s="23" t="s">
        <v>117</v>
      </c>
      <c r="F236" s="24">
        <f t="shared" si="24"/>
        <v>76</v>
      </c>
      <c r="G236" s="15">
        <f>VLOOKUP(D236,'20.20'!$D$7:$CJ$75,Data!F236,FALSE)+VLOOKUP(E236,'20.20'!$D$7:$CJ$75,Data!F236,FALSE)</f>
        <v>0</v>
      </c>
      <c r="H236" s="15" t="str">
        <f>IF(OR(G236="",G236=0),"",G236-$G$72)</f>
        <v/>
      </c>
      <c r="I236" s="28"/>
    </row>
    <row r="237" spans="1:9">
      <c r="A237" s="14" t="s">
        <v>488</v>
      </c>
      <c r="B237" s="35" t="str">
        <f>"D14_ Capitaux 
propres - 
"&amp;'30.61'!$I$5+1</f>
        <v>D14_ Capitaux 
propres - 
2020</v>
      </c>
      <c r="C237" s="22" t="str">
        <f>VLOOKUP(A237,$A$40:$F$54,4,FALSE)&amp;"_ Capitaux 
propres - 
"&amp;'30.61'!$I$5+1</f>
        <v>D14_ Capitaux 
propres - 
2020</v>
      </c>
      <c r="D237" s="23" t="s">
        <v>110</v>
      </c>
      <c r="E237" s="23" t="s">
        <v>117</v>
      </c>
      <c r="F237" s="24">
        <f t="shared" si="24"/>
        <v>77</v>
      </c>
      <c r="G237" s="15">
        <f>VLOOKUP(D237,'20.20'!$D$7:$CJ$75,Data!F237,FALSE)+VLOOKUP(E237,'20.20'!$D$7:$CJ$75,Data!F237,FALSE)</f>
        <v>0</v>
      </c>
      <c r="H237" s="15" t="str">
        <f>IF(OR(G237="",G237=0),"",G237-$G$73)</f>
        <v/>
      </c>
      <c r="I237" s="28"/>
    </row>
    <row r="238" spans="1:9">
      <c r="A238" s="14" t="s">
        <v>488</v>
      </c>
      <c r="B238" s="35" t="str">
        <f>"D14_ Capitaux 
propres - 
"&amp;'30.61'!$I$5+2</f>
        <v>D14_ Capitaux 
propres - 
2021</v>
      </c>
      <c r="C238" s="22" t="str">
        <f>VLOOKUP(A238,$A$40:$F$54,4,FALSE)&amp;"_ Capitaux 
propres - 
"&amp;'30.61'!$I$5+2</f>
        <v>D14_ Capitaux 
propres - 
2021</v>
      </c>
      <c r="D238" s="23" t="s">
        <v>110</v>
      </c>
      <c r="E238" s="23" t="s">
        <v>117</v>
      </c>
      <c r="F238" s="24">
        <f t="shared" si="24"/>
        <v>78</v>
      </c>
      <c r="G238" s="15">
        <f>VLOOKUP(D238,'20.20'!$D$7:$CJ$75,Data!F238,FALSE)+VLOOKUP(E238,'20.20'!$D$7:$CJ$75,Data!F238,FALSE)</f>
        <v>0</v>
      </c>
      <c r="H238" s="15" t="str">
        <f>IF(OR(G238="",G238=0),"",G238-$G$74)</f>
        <v/>
      </c>
      <c r="I238" s="28"/>
    </row>
    <row r="239" spans="1:9">
      <c r="A239" s="14" t="s">
        <v>488</v>
      </c>
      <c r="B239" s="35" t="str">
        <f>"D14_ Capitaux 
propres - 
"&amp;'30.61'!$I$5+3</f>
        <v>D14_ Capitaux 
propres - 
2022</v>
      </c>
      <c r="C239" s="22" t="str">
        <f>VLOOKUP(A239,$A$40:$F$54,4,FALSE)&amp;"_ Capitaux 
propres - 
"&amp;'30.61'!$I$5+3</f>
        <v>D14_ Capitaux 
propres - 
2022</v>
      </c>
      <c r="D239" s="23" t="s">
        <v>110</v>
      </c>
      <c r="E239" s="23" t="s">
        <v>117</v>
      </c>
      <c r="F239" s="24">
        <f t="shared" si="24"/>
        <v>79</v>
      </c>
      <c r="G239" s="15">
        <f>VLOOKUP(D239,'20.20'!$D$7:$CJ$75,Data!F239,FALSE)+VLOOKUP(E239,'20.20'!$D$7:$CJ$75,Data!F239,FALSE)</f>
        <v>0</v>
      </c>
      <c r="H239" s="15" t="str">
        <f>IF(OR(G239="",G239=0),"",G239-$G$75)</f>
        <v/>
      </c>
      <c r="I239" s="28"/>
    </row>
    <row r="240" spans="1:9">
      <c r="A240" s="16" t="s">
        <v>488</v>
      </c>
      <c r="B240" s="36" t="str">
        <f>"D14_ Capitaux 
propres - 
"&amp;'30.61'!$I$5+4</f>
        <v>D14_ Capitaux 
propres - 
2023</v>
      </c>
      <c r="C240" s="30" t="str">
        <f>VLOOKUP(A240,$A$40:$F$54,4,FALSE)&amp;"_ Capitaux 
propres - 
"&amp;'30.61'!$I$5+4</f>
        <v>D14_ Capitaux 
propres - 
2023</v>
      </c>
      <c r="D240" s="31" t="s">
        <v>110</v>
      </c>
      <c r="E240" s="31" t="s">
        <v>117</v>
      </c>
      <c r="F240" s="32">
        <f t="shared" si="24"/>
        <v>80</v>
      </c>
      <c r="G240" s="17">
        <f>VLOOKUP(D240,'20.20'!$D$7:$CJ$75,Data!F240,FALSE)+VLOOKUP(E240,'20.20'!$D$7:$CJ$75,Data!F240,FALSE)</f>
        <v>0</v>
      </c>
      <c r="H240" s="17" t="str">
        <f>IF(OR(G240="",G240=0),"",G240-$G$76)</f>
        <v/>
      </c>
      <c r="I240" s="34"/>
    </row>
    <row r="241" spans="1:9">
      <c r="A241" s="14" t="s">
        <v>491</v>
      </c>
      <c r="B241" s="35" t="s">
        <v>500</v>
      </c>
      <c r="C241" s="22" t="str">
        <f>"#SC_"&amp;VLOOKUP(A241,$A$40:$F$54,3,FALSE)&amp;" description de l'actuaire"</f>
        <v>#SC_15 description de l'actuaire</v>
      </c>
      <c r="D241" s="24"/>
      <c r="E241" s="24"/>
      <c r="G241" s="24" t="str">
        <f>'20.10'!FF3</f>
        <v>Description : Veuillez inscrire une brève description du scénario (incluant les hypothèses) dans l'onglet «20.10»</v>
      </c>
      <c r="I241" s="5">
        <f>IF(MIN(H247:H249)=0,999999,MIN(H247:H249))</f>
        <v>999999</v>
      </c>
    </row>
    <row r="242" spans="1:9">
      <c r="A242" s="14" t="s">
        <v>491</v>
      </c>
      <c r="B242" s="35" t="str">
        <f>"D15_ RATIO - 
"&amp;'30.61'!$I$5</f>
        <v>D15_ RATIO - 
2019</v>
      </c>
      <c r="C242" s="22" t="str">
        <f>VLOOKUP(A242,$A$40:$F$54,4,FALSE)&amp;"_ RATIO - 
"&amp;'30.61'!$I$5</f>
        <v>D15_ RATIO - 
2019</v>
      </c>
      <c r="D242" s="23" t="s">
        <v>215</v>
      </c>
      <c r="E242" s="24"/>
      <c r="F242" s="24">
        <f>F231+5</f>
        <v>81</v>
      </c>
      <c r="G242" s="26">
        <f>VLOOKUP(D242,'30.61'!$D$7:$CJ$72,Data!F242,FALSE)</f>
        <v>0</v>
      </c>
      <c r="I242" s="28"/>
    </row>
    <row r="243" spans="1:9">
      <c r="A243" s="14" t="s">
        <v>491</v>
      </c>
      <c r="B243" s="35" t="str">
        <f>"D15_ RATIO - 
"&amp;'30.61'!$I$5+1</f>
        <v>D15_ RATIO - 
2020</v>
      </c>
      <c r="C243" s="22" t="str">
        <f>VLOOKUP(A243,$A$40:$F$54,4,FALSE)&amp;"_ RATIO - 
"&amp;'30.61'!$I$5+1</f>
        <v>D15_ RATIO - 
2020</v>
      </c>
      <c r="D243" s="23" t="s">
        <v>215</v>
      </c>
      <c r="E243" s="24"/>
      <c r="F243" s="24">
        <f t="shared" ref="F243:F251" si="25">F232+5</f>
        <v>82</v>
      </c>
      <c r="G243" s="26">
        <f>VLOOKUP(D243,'30.61'!$D$7:$CJ$72,Data!F243,FALSE)</f>
        <v>0</v>
      </c>
      <c r="I243" s="28"/>
    </row>
    <row r="244" spans="1:9">
      <c r="A244" s="14" t="s">
        <v>491</v>
      </c>
      <c r="B244" s="35" t="str">
        <f>"D15_ RATIO - 
"&amp;'30.61'!$I$5+2</f>
        <v>D15_ RATIO - 
2021</v>
      </c>
      <c r="C244" s="22" t="str">
        <f>VLOOKUP(A244,$A$40:$F$54,4,FALSE)&amp;"_ RATIO - 
"&amp;'30.61'!$I$5+2</f>
        <v>D15_ RATIO - 
2021</v>
      </c>
      <c r="D244" s="23" t="s">
        <v>215</v>
      </c>
      <c r="E244" s="24"/>
      <c r="F244" s="24">
        <f t="shared" si="25"/>
        <v>83</v>
      </c>
      <c r="G244" s="26">
        <f>VLOOKUP(D244,'30.61'!$D$7:$CJ$72,Data!F244,FALSE)</f>
        <v>0</v>
      </c>
      <c r="I244" s="28"/>
    </row>
    <row r="245" spans="1:9">
      <c r="A245" s="14" t="s">
        <v>491</v>
      </c>
      <c r="B245" s="35" t="str">
        <f>"D15_ RATIO - 
"&amp;'30.61'!$I$5+3</f>
        <v>D15_ RATIO - 
2022</v>
      </c>
      <c r="C245" s="22" t="str">
        <f>VLOOKUP(A245,$A$40:$F$54,4,FALSE)&amp;"_ RATIO - 
"&amp;'30.61'!$I$5+3</f>
        <v>D15_ RATIO - 
2022</v>
      </c>
      <c r="D245" s="23" t="s">
        <v>215</v>
      </c>
      <c r="E245" s="24"/>
      <c r="F245" s="24">
        <f t="shared" si="25"/>
        <v>84</v>
      </c>
      <c r="G245" s="26">
        <f>VLOOKUP(D245,'30.61'!$D$7:$CJ$72,Data!F245,FALSE)</f>
        <v>0</v>
      </c>
      <c r="I245" s="28"/>
    </row>
    <row r="246" spans="1:9">
      <c r="A246" s="14" t="s">
        <v>491</v>
      </c>
      <c r="B246" s="35" t="str">
        <f>"D15_ RATIO - 
"&amp;'30.61'!$I$5+4</f>
        <v>D15_ RATIO - 
2023</v>
      </c>
      <c r="C246" s="22" t="str">
        <f>VLOOKUP(A246,$A$40:$F$54,4,FALSE)&amp;"_ RATIO - 
"&amp;'30.61'!$I$5+4</f>
        <v>D15_ RATIO - 
2023</v>
      </c>
      <c r="D246" s="23" t="s">
        <v>215</v>
      </c>
      <c r="E246" s="24"/>
      <c r="F246" s="24">
        <f t="shared" si="25"/>
        <v>85</v>
      </c>
      <c r="G246" s="26">
        <f>VLOOKUP(D246,'30.61'!$D$7:$CJ$72,Data!F246,FALSE)</f>
        <v>0</v>
      </c>
      <c r="I246" s="28"/>
    </row>
    <row r="247" spans="1:9">
      <c r="A247" s="14" t="s">
        <v>491</v>
      </c>
      <c r="B247" s="35" t="str">
        <f>"D15_ Capitaux 
propres - 
"&amp;'30.61'!$I$5</f>
        <v>D15_ Capitaux 
propres - 
2019</v>
      </c>
      <c r="C247" s="22" t="str">
        <f>VLOOKUP(A247,$A$40:$F$54,4,FALSE)&amp;"_ Capitaux 
propres - 
"&amp;'30.61'!$I$5</f>
        <v>D15_ Capitaux 
propres - 
2019</v>
      </c>
      <c r="D247" s="23" t="s">
        <v>110</v>
      </c>
      <c r="E247" s="23" t="s">
        <v>117</v>
      </c>
      <c r="F247" s="24">
        <f t="shared" si="25"/>
        <v>81</v>
      </c>
      <c r="G247" s="15">
        <f>VLOOKUP(D247,'20.20'!$D$7:$CJ$75,Data!F247,FALSE)+VLOOKUP(E247,'20.20'!$D$7:$CJ$75,Data!F247,FALSE)</f>
        <v>0</v>
      </c>
      <c r="H247" s="15" t="str">
        <f>IF(OR(G247="",G247=0),"",G247-$G$72)</f>
        <v/>
      </c>
      <c r="I247" s="28"/>
    </row>
    <row r="248" spans="1:9">
      <c r="A248" s="14" t="s">
        <v>491</v>
      </c>
      <c r="B248" s="35" t="str">
        <f>"D15_ Capitaux 
propres - 
"&amp;'30.61'!$I$5+1</f>
        <v>D15_ Capitaux 
propres - 
2020</v>
      </c>
      <c r="C248" s="22" t="str">
        <f>VLOOKUP(A248,$A$40:$F$54,4,FALSE)&amp;"_ Capitaux 
propres - 
"&amp;'30.61'!$I$5+1</f>
        <v>D15_ Capitaux 
propres - 
2020</v>
      </c>
      <c r="D248" s="23" t="s">
        <v>110</v>
      </c>
      <c r="E248" s="23" t="s">
        <v>117</v>
      </c>
      <c r="F248" s="24">
        <f t="shared" si="25"/>
        <v>82</v>
      </c>
      <c r="G248" s="15">
        <f>VLOOKUP(D248,'20.20'!$D$7:$CJ$75,Data!F248,FALSE)+VLOOKUP(E248,'20.20'!$D$7:$CJ$75,Data!F248,FALSE)</f>
        <v>0</v>
      </c>
      <c r="H248" s="15" t="str">
        <f>IF(OR(G248="",G248=0),"",G248-$G$73)</f>
        <v/>
      </c>
      <c r="I248" s="28"/>
    </row>
    <row r="249" spans="1:9">
      <c r="A249" s="14" t="s">
        <v>491</v>
      </c>
      <c r="B249" s="35" t="str">
        <f>"D15_ Capitaux 
propres - 
"&amp;'30.61'!$I$5+2</f>
        <v>D15_ Capitaux 
propres - 
2021</v>
      </c>
      <c r="C249" s="22" t="str">
        <f>VLOOKUP(A249,$A$40:$F$54,4,FALSE)&amp;"_ Capitaux 
propres - 
"&amp;'30.61'!$I$5+2</f>
        <v>D15_ Capitaux 
propres - 
2021</v>
      </c>
      <c r="D249" s="23" t="s">
        <v>110</v>
      </c>
      <c r="E249" s="23" t="s">
        <v>117</v>
      </c>
      <c r="F249" s="24">
        <f t="shared" si="25"/>
        <v>83</v>
      </c>
      <c r="G249" s="15">
        <f>VLOOKUP(D249,'20.20'!$D$7:$CJ$75,Data!F249,FALSE)+VLOOKUP(E249,'20.20'!$D$7:$CJ$75,Data!F249,FALSE)</f>
        <v>0</v>
      </c>
      <c r="H249" s="15" t="str">
        <f>IF(OR(G249="",G249=0),"",G249-$G$74)</f>
        <v/>
      </c>
      <c r="I249" s="28"/>
    </row>
    <row r="250" spans="1:9">
      <c r="A250" s="14" t="s">
        <v>491</v>
      </c>
      <c r="B250" s="35" t="str">
        <f>"D15_ Capitaux 
propres - 
"&amp;'30.61'!$I$5+3</f>
        <v>D15_ Capitaux 
propres - 
2022</v>
      </c>
      <c r="C250" s="22" t="str">
        <f>VLOOKUP(A250,$A$40:$F$54,4,FALSE)&amp;"_ Capitaux 
propres - 
"&amp;'30.61'!$I$5+3</f>
        <v>D15_ Capitaux 
propres - 
2022</v>
      </c>
      <c r="D250" s="23" t="s">
        <v>110</v>
      </c>
      <c r="E250" s="23" t="s">
        <v>117</v>
      </c>
      <c r="F250" s="24">
        <f t="shared" si="25"/>
        <v>84</v>
      </c>
      <c r="G250" s="15">
        <f>VLOOKUP(D250,'20.20'!$D$7:$CJ$75,Data!F250,FALSE)+VLOOKUP(E250,'20.20'!$D$7:$CJ$75,Data!F250,FALSE)</f>
        <v>0</v>
      </c>
      <c r="H250" s="15" t="str">
        <f>IF(OR(G250="",G250=0),"",G250-$G$75)</f>
        <v/>
      </c>
      <c r="I250" s="28"/>
    </row>
    <row r="251" spans="1:9">
      <c r="A251" s="16" t="s">
        <v>491</v>
      </c>
      <c r="B251" s="36" t="str">
        <f>"D15_ Capitaux 
propres - 
"&amp;'30.61'!$I$5+4</f>
        <v>D15_ Capitaux 
propres - 
2023</v>
      </c>
      <c r="C251" s="30" t="str">
        <f>VLOOKUP(A251,$A$40:$F$54,4,FALSE)&amp;"_ Capitaux 
propres - 
"&amp;'30.61'!$I$5+4</f>
        <v>D15_ Capitaux 
propres - 
2023</v>
      </c>
      <c r="D251" s="31" t="s">
        <v>110</v>
      </c>
      <c r="E251" s="31" t="s">
        <v>117</v>
      </c>
      <c r="F251" s="32">
        <f t="shared" si="25"/>
        <v>85</v>
      </c>
      <c r="G251" s="17">
        <f>VLOOKUP(D251,'20.20'!$D$7:$CJ$75,Data!F251,FALSE)+VLOOKUP(E251,'20.20'!$D$7:$CJ$75,Data!F251,FALSE)</f>
        <v>0</v>
      </c>
      <c r="H251" s="17" t="str">
        <f>IF(OR(G251="",G251=0),"",G251-$G$76)</f>
        <v/>
      </c>
      <c r="I251" s="34"/>
    </row>
    <row r="252" spans="1:9">
      <c r="C252" s="676"/>
      <c r="D252" s="676"/>
      <c r="E252" s="676"/>
      <c r="F252" s="676"/>
    </row>
    <row r="253" spans="1:9">
      <c r="A253" s="757" t="s">
        <v>559</v>
      </c>
      <c r="B253" s="758"/>
      <c r="C253" s="758"/>
      <c r="D253" s="758"/>
      <c r="E253" s="758"/>
      <c r="F253" s="758"/>
      <c r="G253" s="759"/>
    </row>
    <row r="254" spans="1:9">
      <c r="A254" s="14"/>
      <c r="B254" s="29"/>
      <c r="C254" s="29" t="s">
        <v>527</v>
      </c>
      <c r="D254" s="29" t="s">
        <v>528</v>
      </c>
      <c r="E254" s="29" t="s">
        <v>529</v>
      </c>
      <c r="F254" s="29" t="s">
        <v>530</v>
      </c>
      <c r="G254" s="9" t="s">
        <v>531</v>
      </c>
    </row>
    <row r="255" spans="1:9">
      <c r="A255" s="14" t="s">
        <v>525</v>
      </c>
      <c r="B255" s="29" t="s">
        <v>558</v>
      </c>
      <c r="C255" s="37" t="s">
        <v>4</v>
      </c>
      <c r="D255" s="37" t="s">
        <v>6</v>
      </c>
      <c r="E255" s="37" t="s">
        <v>65</v>
      </c>
      <c r="F255" s="37" t="s">
        <v>10</v>
      </c>
      <c r="G255" s="38" t="s">
        <v>12</v>
      </c>
    </row>
    <row r="256" spans="1:9">
      <c r="A256" s="14" t="s">
        <v>535</v>
      </c>
      <c r="B256" s="39" t="s">
        <v>556</v>
      </c>
      <c r="C256" s="683">
        <f>G77</f>
        <v>0</v>
      </c>
      <c r="D256" s="683">
        <f>G78</f>
        <v>0</v>
      </c>
      <c r="E256" s="683">
        <f>G79</f>
        <v>0</v>
      </c>
      <c r="F256" s="683">
        <f>G80</f>
        <v>0</v>
      </c>
      <c r="G256" s="684">
        <f>G81</f>
        <v>0</v>
      </c>
    </row>
    <row r="257" spans="1:7">
      <c r="A257" s="14" t="s">
        <v>536</v>
      </c>
      <c r="B257" s="39" t="s">
        <v>557</v>
      </c>
      <c r="C257" s="683">
        <f>G82</f>
        <v>0</v>
      </c>
      <c r="D257" s="683">
        <f>G83</f>
        <v>0</v>
      </c>
      <c r="E257" s="683">
        <f>G84</f>
        <v>0</v>
      </c>
      <c r="F257" s="683">
        <f>G85</f>
        <v>0</v>
      </c>
      <c r="G257" s="684">
        <f>G86</f>
        <v>0</v>
      </c>
    </row>
    <row r="258" spans="1:7">
      <c r="A258" s="14" t="s">
        <v>534</v>
      </c>
      <c r="B258" s="39" t="s">
        <v>555</v>
      </c>
      <c r="C258" s="683">
        <f>G72</f>
        <v>0</v>
      </c>
      <c r="D258" s="683">
        <f>G73</f>
        <v>0</v>
      </c>
      <c r="E258" s="683">
        <f>G74</f>
        <v>0</v>
      </c>
      <c r="F258" s="683">
        <f>G75</f>
        <v>0</v>
      </c>
      <c r="G258" s="684">
        <f>G76</f>
        <v>0</v>
      </c>
    </row>
    <row r="259" spans="1:7">
      <c r="A259" s="14" t="s">
        <v>532</v>
      </c>
      <c r="B259" s="39" t="s">
        <v>553</v>
      </c>
      <c r="C259" s="683">
        <f>G62</f>
        <v>0</v>
      </c>
      <c r="D259" s="683">
        <f>G63</f>
        <v>0</v>
      </c>
      <c r="E259" s="683">
        <f>G64</f>
        <v>0</v>
      </c>
      <c r="F259" s="683">
        <f>G65</f>
        <v>0</v>
      </c>
      <c r="G259" s="684">
        <f>G66</f>
        <v>0</v>
      </c>
    </row>
    <row r="260" spans="1:7">
      <c r="A260" s="14" t="s">
        <v>533</v>
      </c>
      <c r="B260" s="39" t="s">
        <v>554</v>
      </c>
      <c r="C260" s="683">
        <f>G67</f>
        <v>0</v>
      </c>
      <c r="D260" s="683">
        <f>G68</f>
        <v>0</v>
      </c>
      <c r="E260" s="683">
        <f>G69</f>
        <v>0</v>
      </c>
      <c r="F260" s="683">
        <f>G70</f>
        <v>0</v>
      </c>
      <c r="G260" s="684">
        <f>G71</f>
        <v>0</v>
      </c>
    </row>
    <row r="261" spans="1:7">
      <c r="A261" s="14" t="s">
        <v>526</v>
      </c>
      <c r="B261" s="39" t="s">
        <v>552</v>
      </c>
      <c r="C261" s="685">
        <f>G57</f>
        <v>0</v>
      </c>
      <c r="D261" s="685">
        <f>G58</f>
        <v>0</v>
      </c>
      <c r="E261" s="685">
        <f>G59</f>
        <v>0</v>
      </c>
      <c r="F261" s="685">
        <f>G60</f>
        <v>0</v>
      </c>
      <c r="G261" s="686">
        <f>G61</f>
        <v>0</v>
      </c>
    </row>
    <row r="262" spans="1:7">
      <c r="A262" s="14" t="s">
        <v>454</v>
      </c>
      <c r="B262" s="39" t="s">
        <v>549</v>
      </c>
      <c r="C262" s="687" t="str">
        <f>B3</f>
        <v>Description : Veuillez inscrire une brève description du scénario (incluant les hypothèses) dans l'onglet «20.10»</v>
      </c>
      <c r="G262" s="28"/>
    </row>
    <row r="263" spans="1:7">
      <c r="A263" s="14" t="s">
        <v>537</v>
      </c>
      <c r="B263" s="39" t="s">
        <v>543</v>
      </c>
      <c r="C263" s="685">
        <f>B4</f>
        <v>0</v>
      </c>
      <c r="D263" s="685">
        <f>B5</f>
        <v>0</v>
      </c>
      <c r="E263" s="685">
        <f>B6</f>
        <v>0</v>
      </c>
      <c r="F263" s="685">
        <f>B7</f>
        <v>0</v>
      </c>
      <c r="G263" s="686">
        <f>B8</f>
        <v>0</v>
      </c>
    </row>
    <row r="264" spans="1:7">
      <c r="A264" s="14" t="s">
        <v>538</v>
      </c>
      <c r="B264" s="39" t="s">
        <v>544</v>
      </c>
      <c r="C264" s="683">
        <f>B9</f>
        <v>0</v>
      </c>
      <c r="D264" s="683">
        <f>B10</f>
        <v>0</v>
      </c>
      <c r="E264" s="683">
        <f>B11</f>
        <v>0</v>
      </c>
      <c r="F264" s="683">
        <f>B12</f>
        <v>0</v>
      </c>
      <c r="G264" s="684">
        <f>B13</f>
        <v>0</v>
      </c>
    </row>
    <row r="265" spans="1:7">
      <c r="A265" s="14" t="s">
        <v>455</v>
      </c>
      <c r="B265" s="39" t="s">
        <v>550</v>
      </c>
      <c r="C265" s="687" t="str">
        <f>B14</f>
        <v>Description : Veuillez inscrire une brève description du scénario (incluant les hypothèses) dans l'onglet «20.10»</v>
      </c>
      <c r="G265" s="28"/>
    </row>
    <row r="266" spans="1:7">
      <c r="A266" s="14" t="s">
        <v>539</v>
      </c>
      <c r="B266" s="39" t="s">
        <v>545</v>
      </c>
      <c r="C266" s="685">
        <f>B15</f>
        <v>0</v>
      </c>
      <c r="D266" s="685">
        <f>B16</f>
        <v>0</v>
      </c>
      <c r="E266" s="685">
        <f>B17</f>
        <v>0</v>
      </c>
      <c r="F266" s="685">
        <f>B18</f>
        <v>0</v>
      </c>
      <c r="G266" s="686">
        <f>B19</f>
        <v>0</v>
      </c>
    </row>
    <row r="267" spans="1:7">
      <c r="A267" s="14" t="s">
        <v>540</v>
      </c>
      <c r="B267" s="39" t="s">
        <v>546</v>
      </c>
      <c r="C267" s="683">
        <f>B20</f>
        <v>0</v>
      </c>
      <c r="D267" s="683">
        <f>B21</f>
        <v>0</v>
      </c>
      <c r="E267" s="683">
        <f>B22</f>
        <v>0</v>
      </c>
      <c r="F267" s="683">
        <f>B23</f>
        <v>0</v>
      </c>
      <c r="G267" s="684">
        <f>B24</f>
        <v>0</v>
      </c>
    </row>
    <row r="268" spans="1:7">
      <c r="A268" s="14" t="s">
        <v>456</v>
      </c>
      <c r="B268" s="39" t="s">
        <v>551</v>
      </c>
      <c r="C268" s="687" t="str">
        <f>B25</f>
        <v>Description : Veuillez inscrire une brève description du scénario (incluant les hypothèses) dans l'onglet «20.10»</v>
      </c>
      <c r="G268" s="28"/>
    </row>
    <row r="269" spans="1:7">
      <c r="A269" s="14" t="s">
        <v>541</v>
      </c>
      <c r="B269" s="39" t="s">
        <v>547</v>
      </c>
      <c r="C269" s="685">
        <f>B26</f>
        <v>0</v>
      </c>
      <c r="D269" s="685">
        <f>B27</f>
        <v>0</v>
      </c>
      <c r="E269" s="685">
        <f>B28</f>
        <v>0</v>
      </c>
      <c r="F269" s="685">
        <f>B29</f>
        <v>0</v>
      </c>
      <c r="G269" s="686">
        <f>B30</f>
        <v>0</v>
      </c>
    </row>
    <row r="270" spans="1:7">
      <c r="A270" s="16" t="s">
        <v>542</v>
      </c>
      <c r="B270" s="40" t="s">
        <v>548</v>
      </c>
      <c r="C270" s="688">
        <f>B31</f>
        <v>0</v>
      </c>
      <c r="D270" s="688">
        <f>B32</f>
        <v>0</v>
      </c>
      <c r="E270" s="688">
        <f>B33</f>
        <v>0</v>
      </c>
      <c r="F270" s="688">
        <f>B34</f>
        <v>0</v>
      </c>
      <c r="G270" s="689">
        <f>B35</f>
        <v>0</v>
      </c>
    </row>
  </sheetData>
  <sheetProtection algorithmName="SHA-512" hashValue="be9/Hjx/GI4FgilFywwy0aF38RgwwDgUQ/SDlRNLMYzVrQ8HeWsoZlkUkk7N/rqVeJSRUJfL7ZTC0NrbDkVmrg==" saltValue="jjhSR2ziFnHFHA2rrW8gRQ==" spinCount="100000" sheet="1" selectLockedCells="1" selectUnlockedCells="1"/>
  <mergeCells count="1">
    <mergeCell ref="A253:G253"/>
  </mergeCells>
  <pageMargins left="0.25" right="0.25" top="0.75" bottom="0.75" header="0.3" footer="0.3"/>
  <pageSetup paperSize="5" scale="9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dimension ref="A1:CJ56"/>
  <sheetViews>
    <sheetView workbookViewId="0">
      <pane xSplit="4" ySplit="5" topLeftCell="E6" activePane="bottomRight" state="frozen"/>
      <selection activeCell="D171" sqref="D171"/>
      <selection pane="topRight" activeCell="D171" sqref="D171"/>
      <selection pane="bottomLeft" activeCell="D171" sqref="D171"/>
      <selection pane="bottomRight"/>
    </sheetView>
  </sheetViews>
  <sheetFormatPr baseColWidth="10" defaultColWidth="8" defaultRowHeight="15"/>
  <cols>
    <col min="1" max="2" width="3.28515625" style="602" customWidth="1"/>
    <col min="3" max="3" width="45.28515625" style="602" customWidth="1"/>
    <col min="4" max="4" width="4" style="602" customWidth="1"/>
    <col min="5" max="88" width="11" style="602" customWidth="1"/>
    <col min="89" max="16384" width="8" style="602"/>
  </cols>
  <sheetData>
    <row r="1" spans="1:88">
      <c r="A1" s="602" t="s">
        <v>434</v>
      </c>
      <c r="E1" s="42"/>
      <c r="F1" s="42"/>
      <c r="G1" s="42"/>
      <c r="H1" s="42" t="s">
        <v>443</v>
      </c>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row>
    <row r="2" spans="1:88">
      <c r="E2" s="42"/>
      <c r="F2" s="42"/>
      <c r="G2" s="42"/>
      <c r="H2" s="42" t="s">
        <v>444</v>
      </c>
      <c r="I2" s="42"/>
      <c r="J2" s="42"/>
      <c r="K2" s="42"/>
      <c r="L2" s="42"/>
      <c r="M2" s="42"/>
      <c r="N2" s="43"/>
      <c r="O2" s="44"/>
      <c r="P2" s="45" t="s">
        <v>438</v>
      </c>
      <c r="Q2" s="46"/>
      <c r="R2" s="47"/>
      <c r="S2" s="43"/>
      <c r="T2" s="44"/>
      <c r="U2" s="45" t="s">
        <v>439</v>
      </c>
      <c r="V2" s="46"/>
      <c r="W2" s="47"/>
      <c r="X2" s="43"/>
      <c r="Y2" s="44"/>
      <c r="Z2" s="45" t="s">
        <v>440</v>
      </c>
      <c r="AA2" s="45"/>
      <c r="AB2" s="48"/>
      <c r="AC2" s="43"/>
      <c r="AD2" s="44"/>
      <c r="AE2" s="45" t="s">
        <v>471</v>
      </c>
      <c r="AF2" s="45"/>
      <c r="AG2" s="48"/>
      <c r="AH2" s="43"/>
      <c r="AI2" s="44"/>
      <c r="AJ2" s="45" t="s">
        <v>472</v>
      </c>
      <c r="AK2" s="45"/>
      <c r="AL2" s="48"/>
      <c r="AM2" s="43"/>
      <c r="AN2" s="44"/>
      <c r="AO2" s="45" t="s">
        <v>473</v>
      </c>
      <c r="AP2" s="45"/>
      <c r="AQ2" s="48"/>
      <c r="AR2" s="43"/>
      <c r="AS2" s="44"/>
      <c r="AT2" s="45" t="s">
        <v>474</v>
      </c>
      <c r="AU2" s="45"/>
      <c r="AV2" s="48"/>
      <c r="AW2" s="43"/>
      <c r="AX2" s="44"/>
      <c r="AY2" s="45" t="s">
        <v>475</v>
      </c>
      <c r="AZ2" s="45"/>
      <c r="BA2" s="48"/>
      <c r="BB2" s="43"/>
      <c r="BC2" s="44"/>
      <c r="BD2" s="45" t="s">
        <v>476</v>
      </c>
      <c r="BE2" s="45"/>
      <c r="BF2" s="48"/>
      <c r="BG2" s="43"/>
      <c r="BH2" s="44"/>
      <c r="BI2" s="45" t="s">
        <v>477</v>
      </c>
      <c r="BJ2" s="45"/>
      <c r="BK2" s="48"/>
      <c r="BL2" s="43"/>
      <c r="BM2" s="44"/>
      <c r="BN2" s="45" t="s">
        <v>478</v>
      </c>
      <c r="BO2" s="45"/>
      <c r="BP2" s="48"/>
      <c r="BQ2" s="43"/>
      <c r="BR2" s="44"/>
      <c r="BS2" s="45" t="s">
        <v>501</v>
      </c>
      <c r="BT2" s="45"/>
      <c r="BU2" s="48"/>
      <c r="BV2" s="43"/>
      <c r="BW2" s="44"/>
      <c r="BX2" s="45" t="s">
        <v>502</v>
      </c>
      <c r="BY2" s="45"/>
      <c r="BZ2" s="48"/>
      <c r="CA2" s="43"/>
      <c r="CB2" s="44"/>
      <c r="CC2" s="45" t="s">
        <v>503</v>
      </c>
      <c r="CD2" s="45"/>
      <c r="CE2" s="48"/>
      <c r="CF2" s="43"/>
      <c r="CG2" s="44"/>
      <c r="CH2" s="45" t="s">
        <v>504</v>
      </c>
      <c r="CI2" s="45"/>
      <c r="CJ2" s="48"/>
    </row>
    <row r="3" spans="1:88" ht="15" customHeight="1">
      <c r="E3" s="42"/>
      <c r="F3" s="42"/>
      <c r="G3" s="42"/>
      <c r="H3" s="42" t="s">
        <v>445</v>
      </c>
      <c r="I3" s="42"/>
      <c r="J3" s="42"/>
      <c r="K3" s="42"/>
      <c r="L3" s="42"/>
      <c r="M3" s="42"/>
      <c r="N3" s="720" t="str">
        <f>'20.10'!$V$3</f>
        <v>Description : Veuillez inscrire une brève description du scénario (incluant les hypothèses) dans l'onglet «20.10»</v>
      </c>
      <c r="O3" s="721"/>
      <c r="P3" s="721"/>
      <c r="Q3" s="721"/>
      <c r="R3" s="722"/>
      <c r="S3" s="720" t="str">
        <f>'20.10'!$AF$3</f>
        <v>Description : Veuillez inscrire une brève description du scénario (incluant les hypothèses) dans l'onglet «20.10»</v>
      </c>
      <c r="T3" s="721"/>
      <c r="U3" s="721"/>
      <c r="V3" s="721"/>
      <c r="W3" s="722"/>
      <c r="X3" s="720" t="str">
        <f>'20.10'!$AP$3</f>
        <v>Description : Veuillez inscrire une brève description du scénario (incluant les hypothèses) dans l'onglet «20.10»</v>
      </c>
      <c r="Y3" s="721"/>
      <c r="Z3" s="721"/>
      <c r="AA3" s="721"/>
      <c r="AB3" s="722"/>
      <c r="AC3" s="720" t="str">
        <f>'20.10'!$AZ$3</f>
        <v>Description : Veuillez inscrire une brève description du scénario (incluant les hypothèses) dans l'onglet «20.10»</v>
      </c>
      <c r="AD3" s="721"/>
      <c r="AE3" s="721"/>
      <c r="AF3" s="721"/>
      <c r="AG3" s="722"/>
      <c r="AH3" s="720" t="str">
        <f>'20.10'!$BJ$3</f>
        <v>Description : Veuillez inscrire une brève description du scénario (incluant les hypothèses) dans l'onglet «20.10»</v>
      </c>
      <c r="AI3" s="721"/>
      <c r="AJ3" s="721"/>
      <c r="AK3" s="721"/>
      <c r="AL3" s="722"/>
      <c r="AM3" s="720" t="str">
        <f>'20.10'!$BT$3</f>
        <v>Description : Veuillez inscrire une brève description du scénario (incluant les hypothèses) dans l'onglet «20.10»</v>
      </c>
      <c r="AN3" s="721"/>
      <c r="AO3" s="721"/>
      <c r="AP3" s="721"/>
      <c r="AQ3" s="722"/>
      <c r="AR3" s="720" t="str">
        <f>'20.10'!$CD$3</f>
        <v>Description : Veuillez inscrire une brève description du scénario (incluant les hypothèses) dans l'onglet «20.10»</v>
      </c>
      <c r="AS3" s="721"/>
      <c r="AT3" s="721"/>
      <c r="AU3" s="721"/>
      <c r="AV3" s="722"/>
      <c r="AW3" s="720" t="str">
        <f>'20.10'!$CN$3</f>
        <v>Description : Veuillez inscrire une brève description du scénario (incluant les hypothèses) dans l'onglet «20.10»</v>
      </c>
      <c r="AX3" s="721"/>
      <c r="AY3" s="721"/>
      <c r="AZ3" s="721"/>
      <c r="BA3" s="722"/>
      <c r="BB3" s="720" t="str">
        <f>'20.10'!$CX$3</f>
        <v>Description : Veuillez inscrire une brève description du scénario (incluant les hypothèses) dans l'onglet «20.10»</v>
      </c>
      <c r="BC3" s="721"/>
      <c r="BD3" s="721"/>
      <c r="BE3" s="721"/>
      <c r="BF3" s="722"/>
      <c r="BG3" s="720" t="str">
        <f>'20.10'!$DH$3</f>
        <v>Description : Veuillez inscrire une brève description du scénario (incluant les hypothèses) dans l'onglet «20.10»</v>
      </c>
      <c r="BH3" s="721"/>
      <c r="BI3" s="721"/>
      <c r="BJ3" s="721"/>
      <c r="BK3" s="722"/>
      <c r="BL3" s="720" t="str">
        <f>'20.10'!$DR$3</f>
        <v>Description : Veuillez inscrire une brève description du scénario (incluant les hypothèses) dans l'onglet «20.10»</v>
      </c>
      <c r="BM3" s="721"/>
      <c r="BN3" s="721"/>
      <c r="BO3" s="721"/>
      <c r="BP3" s="722"/>
      <c r="BQ3" s="720" t="str">
        <f>'20.10'!$EB$3</f>
        <v>Description : Veuillez inscrire une brève description du scénario (incluant les hypothèses) dans l'onglet «20.10»</v>
      </c>
      <c r="BR3" s="721"/>
      <c r="BS3" s="721"/>
      <c r="BT3" s="721"/>
      <c r="BU3" s="722"/>
      <c r="BV3" s="720" t="str">
        <f>'20.10'!$EL$3</f>
        <v>Description : Veuillez inscrire une brève description du scénario (incluant les hypothèses) dans l'onglet «20.10»</v>
      </c>
      <c r="BW3" s="721"/>
      <c r="BX3" s="721"/>
      <c r="BY3" s="721"/>
      <c r="BZ3" s="722"/>
      <c r="CA3" s="720" t="str">
        <f>'20.10'!$EV$3</f>
        <v>Description : Veuillez inscrire une brève description du scénario (incluant les hypothèses) dans l'onglet «20.10»</v>
      </c>
      <c r="CB3" s="721"/>
      <c r="CC3" s="721"/>
      <c r="CD3" s="721"/>
      <c r="CE3" s="722"/>
      <c r="CF3" s="720" t="str">
        <f>'20.10'!$FF$3</f>
        <v>Description : Veuillez inscrire une brève description du scénario (incluant les hypothèses) dans l'onglet «20.10»</v>
      </c>
      <c r="CG3" s="721"/>
      <c r="CH3" s="721"/>
      <c r="CI3" s="721"/>
      <c r="CJ3" s="722"/>
    </row>
    <row r="4" spans="1:88">
      <c r="E4" s="42" t="s">
        <v>446</v>
      </c>
      <c r="F4" s="42" t="s">
        <v>446</v>
      </c>
      <c r="G4" s="42" t="s">
        <v>446</v>
      </c>
      <c r="H4" s="42" t="s">
        <v>447</v>
      </c>
      <c r="I4" s="49"/>
      <c r="J4" s="50"/>
      <c r="K4" s="42" t="s">
        <v>448</v>
      </c>
      <c r="L4" s="51"/>
      <c r="M4" s="51"/>
      <c r="N4" s="720"/>
      <c r="O4" s="721"/>
      <c r="P4" s="721"/>
      <c r="Q4" s="721"/>
      <c r="R4" s="722"/>
      <c r="S4" s="720"/>
      <c r="T4" s="721"/>
      <c r="U4" s="721"/>
      <c r="V4" s="721"/>
      <c r="W4" s="722"/>
      <c r="X4" s="720"/>
      <c r="Y4" s="721"/>
      <c r="Z4" s="721"/>
      <c r="AA4" s="721"/>
      <c r="AB4" s="722"/>
      <c r="AC4" s="720"/>
      <c r="AD4" s="721"/>
      <c r="AE4" s="721"/>
      <c r="AF4" s="721"/>
      <c r="AG4" s="722"/>
      <c r="AH4" s="720"/>
      <c r="AI4" s="721"/>
      <c r="AJ4" s="721"/>
      <c r="AK4" s="721"/>
      <c r="AL4" s="722"/>
      <c r="AM4" s="720"/>
      <c r="AN4" s="721"/>
      <c r="AO4" s="721"/>
      <c r="AP4" s="721"/>
      <c r="AQ4" s="722"/>
      <c r="AR4" s="720"/>
      <c r="AS4" s="721"/>
      <c r="AT4" s="721"/>
      <c r="AU4" s="721"/>
      <c r="AV4" s="722"/>
      <c r="AW4" s="720"/>
      <c r="AX4" s="721"/>
      <c r="AY4" s="721"/>
      <c r="AZ4" s="721"/>
      <c r="BA4" s="722"/>
      <c r="BB4" s="720"/>
      <c r="BC4" s="721"/>
      <c r="BD4" s="721"/>
      <c r="BE4" s="721"/>
      <c r="BF4" s="722"/>
      <c r="BG4" s="720"/>
      <c r="BH4" s="721"/>
      <c r="BI4" s="721"/>
      <c r="BJ4" s="721"/>
      <c r="BK4" s="722"/>
      <c r="BL4" s="720"/>
      <c r="BM4" s="721"/>
      <c r="BN4" s="721"/>
      <c r="BO4" s="721"/>
      <c r="BP4" s="722"/>
      <c r="BQ4" s="720"/>
      <c r="BR4" s="721"/>
      <c r="BS4" s="721"/>
      <c r="BT4" s="721"/>
      <c r="BU4" s="722"/>
      <c r="BV4" s="720"/>
      <c r="BW4" s="721"/>
      <c r="BX4" s="721"/>
      <c r="BY4" s="721"/>
      <c r="BZ4" s="722"/>
      <c r="CA4" s="720"/>
      <c r="CB4" s="721"/>
      <c r="CC4" s="721"/>
      <c r="CD4" s="721"/>
      <c r="CE4" s="722"/>
      <c r="CF4" s="720"/>
      <c r="CG4" s="721"/>
      <c r="CH4" s="721"/>
      <c r="CI4" s="721"/>
      <c r="CJ4" s="722"/>
    </row>
    <row r="5" spans="1:88">
      <c r="A5" s="602" t="s">
        <v>0</v>
      </c>
      <c r="D5" s="603"/>
      <c r="E5" s="54">
        <f>F5-1</f>
        <v>2016</v>
      </c>
      <c r="F5" s="54">
        <f>G5-1</f>
        <v>2017</v>
      </c>
      <c r="G5" s="54">
        <f>I5-1</f>
        <v>2018</v>
      </c>
      <c r="H5" s="54">
        <f>I5-1</f>
        <v>2018</v>
      </c>
      <c r="I5" s="54">
        <f>'20.10'!L4</f>
        <v>2019</v>
      </c>
      <c r="J5" s="54">
        <f>I5+1</f>
        <v>2020</v>
      </c>
      <c r="K5" s="54">
        <f t="shared" ref="K5:M5" si="0">J5+1</f>
        <v>2021</v>
      </c>
      <c r="L5" s="54">
        <f t="shared" si="0"/>
        <v>2022</v>
      </c>
      <c r="M5" s="54">
        <f t="shared" si="0"/>
        <v>2023</v>
      </c>
      <c r="N5" s="55">
        <f t="shared" ref="N5:BY5" si="1">I5</f>
        <v>2019</v>
      </c>
      <c r="O5" s="54">
        <f t="shared" si="1"/>
        <v>2020</v>
      </c>
      <c r="P5" s="54">
        <f t="shared" si="1"/>
        <v>2021</v>
      </c>
      <c r="Q5" s="54">
        <f t="shared" si="1"/>
        <v>2022</v>
      </c>
      <c r="R5" s="56">
        <f t="shared" si="1"/>
        <v>2023</v>
      </c>
      <c r="S5" s="55">
        <f t="shared" si="1"/>
        <v>2019</v>
      </c>
      <c r="T5" s="54">
        <f t="shared" si="1"/>
        <v>2020</v>
      </c>
      <c r="U5" s="54">
        <f t="shared" si="1"/>
        <v>2021</v>
      </c>
      <c r="V5" s="54">
        <f t="shared" si="1"/>
        <v>2022</v>
      </c>
      <c r="W5" s="56">
        <f t="shared" si="1"/>
        <v>2023</v>
      </c>
      <c r="X5" s="55">
        <f t="shared" si="1"/>
        <v>2019</v>
      </c>
      <c r="Y5" s="54">
        <f t="shared" si="1"/>
        <v>2020</v>
      </c>
      <c r="Z5" s="54">
        <f t="shared" si="1"/>
        <v>2021</v>
      </c>
      <c r="AA5" s="54">
        <f t="shared" si="1"/>
        <v>2022</v>
      </c>
      <c r="AB5" s="56">
        <f t="shared" si="1"/>
        <v>2023</v>
      </c>
      <c r="AC5" s="55">
        <f t="shared" si="1"/>
        <v>2019</v>
      </c>
      <c r="AD5" s="54">
        <f t="shared" si="1"/>
        <v>2020</v>
      </c>
      <c r="AE5" s="54">
        <f t="shared" si="1"/>
        <v>2021</v>
      </c>
      <c r="AF5" s="54">
        <f t="shared" si="1"/>
        <v>2022</v>
      </c>
      <c r="AG5" s="56">
        <f t="shared" si="1"/>
        <v>2023</v>
      </c>
      <c r="AH5" s="55">
        <f t="shared" si="1"/>
        <v>2019</v>
      </c>
      <c r="AI5" s="54">
        <f t="shared" si="1"/>
        <v>2020</v>
      </c>
      <c r="AJ5" s="54">
        <f t="shared" si="1"/>
        <v>2021</v>
      </c>
      <c r="AK5" s="54">
        <f t="shared" si="1"/>
        <v>2022</v>
      </c>
      <c r="AL5" s="56">
        <f t="shared" si="1"/>
        <v>2023</v>
      </c>
      <c r="AM5" s="55">
        <f t="shared" si="1"/>
        <v>2019</v>
      </c>
      <c r="AN5" s="54">
        <f t="shared" si="1"/>
        <v>2020</v>
      </c>
      <c r="AO5" s="54">
        <f t="shared" si="1"/>
        <v>2021</v>
      </c>
      <c r="AP5" s="54">
        <f t="shared" si="1"/>
        <v>2022</v>
      </c>
      <c r="AQ5" s="56">
        <f t="shared" si="1"/>
        <v>2023</v>
      </c>
      <c r="AR5" s="55">
        <f t="shared" si="1"/>
        <v>2019</v>
      </c>
      <c r="AS5" s="54">
        <f t="shared" si="1"/>
        <v>2020</v>
      </c>
      <c r="AT5" s="54">
        <f t="shared" si="1"/>
        <v>2021</v>
      </c>
      <c r="AU5" s="54">
        <f t="shared" si="1"/>
        <v>2022</v>
      </c>
      <c r="AV5" s="56">
        <f t="shared" si="1"/>
        <v>2023</v>
      </c>
      <c r="AW5" s="55">
        <f t="shared" si="1"/>
        <v>2019</v>
      </c>
      <c r="AX5" s="54">
        <f t="shared" si="1"/>
        <v>2020</v>
      </c>
      <c r="AY5" s="54">
        <f t="shared" si="1"/>
        <v>2021</v>
      </c>
      <c r="AZ5" s="54">
        <f t="shared" si="1"/>
        <v>2022</v>
      </c>
      <c r="BA5" s="56">
        <f t="shared" si="1"/>
        <v>2023</v>
      </c>
      <c r="BB5" s="55">
        <f t="shared" si="1"/>
        <v>2019</v>
      </c>
      <c r="BC5" s="54">
        <f t="shared" si="1"/>
        <v>2020</v>
      </c>
      <c r="BD5" s="54">
        <f t="shared" si="1"/>
        <v>2021</v>
      </c>
      <c r="BE5" s="54">
        <f t="shared" si="1"/>
        <v>2022</v>
      </c>
      <c r="BF5" s="56">
        <f t="shared" si="1"/>
        <v>2023</v>
      </c>
      <c r="BG5" s="55">
        <f t="shared" si="1"/>
        <v>2019</v>
      </c>
      <c r="BH5" s="54">
        <f t="shared" si="1"/>
        <v>2020</v>
      </c>
      <c r="BI5" s="54">
        <f t="shared" si="1"/>
        <v>2021</v>
      </c>
      <c r="BJ5" s="54">
        <f t="shared" si="1"/>
        <v>2022</v>
      </c>
      <c r="BK5" s="56">
        <f t="shared" si="1"/>
        <v>2023</v>
      </c>
      <c r="BL5" s="55">
        <f>BG5</f>
        <v>2019</v>
      </c>
      <c r="BM5" s="54">
        <f>BH5</f>
        <v>2020</v>
      </c>
      <c r="BN5" s="54">
        <f>BI5</f>
        <v>2021</v>
      </c>
      <c r="BO5" s="54">
        <f>BJ5</f>
        <v>2022</v>
      </c>
      <c r="BP5" s="56">
        <f>BK5</f>
        <v>2023</v>
      </c>
      <c r="BQ5" s="55">
        <f t="shared" si="1"/>
        <v>2019</v>
      </c>
      <c r="BR5" s="54">
        <f t="shared" si="1"/>
        <v>2020</v>
      </c>
      <c r="BS5" s="54">
        <f t="shared" si="1"/>
        <v>2021</v>
      </c>
      <c r="BT5" s="54">
        <f t="shared" si="1"/>
        <v>2022</v>
      </c>
      <c r="BU5" s="56">
        <f t="shared" si="1"/>
        <v>2023</v>
      </c>
      <c r="BV5" s="55">
        <f t="shared" si="1"/>
        <v>2019</v>
      </c>
      <c r="BW5" s="54">
        <f t="shared" si="1"/>
        <v>2020</v>
      </c>
      <c r="BX5" s="54">
        <f t="shared" si="1"/>
        <v>2021</v>
      </c>
      <c r="BY5" s="54">
        <f t="shared" si="1"/>
        <v>2022</v>
      </c>
      <c r="BZ5" s="56">
        <f t="shared" ref="BZ5:CJ5" si="2">BU5</f>
        <v>2023</v>
      </c>
      <c r="CA5" s="55">
        <f t="shared" si="2"/>
        <v>2019</v>
      </c>
      <c r="CB5" s="54">
        <f t="shared" si="2"/>
        <v>2020</v>
      </c>
      <c r="CC5" s="54">
        <f t="shared" si="2"/>
        <v>2021</v>
      </c>
      <c r="CD5" s="54">
        <f t="shared" si="2"/>
        <v>2022</v>
      </c>
      <c r="CE5" s="56">
        <f t="shared" si="2"/>
        <v>2023</v>
      </c>
      <c r="CF5" s="55">
        <f t="shared" si="2"/>
        <v>2019</v>
      </c>
      <c r="CG5" s="54">
        <f t="shared" si="2"/>
        <v>2020</v>
      </c>
      <c r="CH5" s="54">
        <f t="shared" si="2"/>
        <v>2021</v>
      </c>
      <c r="CI5" s="54">
        <f t="shared" si="2"/>
        <v>2022</v>
      </c>
      <c r="CJ5" s="56">
        <f t="shared" si="2"/>
        <v>2023</v>
      </c>
    </row>
    <row r="6" spans="1:88" s="605" customFormat="1" ht="14.1" customHeight="1">
      <c r="A6" s="604" t="s">
        <v>60</v>
      </c>
      <c r="D6" s="606"/>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row>
    <row r="7" spans="1:88" ht="18" customHeight="1">
      <c r="A7" s="607"/>
      <c r="B7" s="608" t="s">
        <v>61</v>
      </c>
      <c r="C7" s="607"/>
      <c r="D7" s="609" t="s">
        <v>4</v>
      </c>
      <c r="E7" s="409"/>
      <c r="F7" s="409"/>
      <c r="G7" s="409"/>
      <c r="H7" s="409"/>
      <c r="I7" s="409"/>
      <c r="J7" s="409"/>
      <c r="K7" s="409"/>
      <c r="L7" s="409"/>
      <c r="M7" s="409"/>
      <c r="N7" s="409"/>
      <c r="O7" s="409"/>
      <c r="P7" s="409"/>
      <c r="Q7" s="409"/>
      <c r="R7" s="409"/>
      <c r="S7" s="409"/>
      <c r="T7" s="409"/>
      <c r="U7" s="409"/>
      <c r="V7" s="409"/>
      <c r="W7" s="409"/>
      <c r="X7" s="409"/>
      <c r="Y7" s="409"/>
      <c r="Z7" s="409"/>
      <c r="AA7" s="409"/>
      <c r="AB7" s="409"/>
      <c r="AC7" s="409"/>
      <c r="AD7" s="409"/>
      <c r="AE7" s="409"/>
      <c r="AF7" s="409"/>
      <c r="AG7" s="409"/>
      <c r="AH7" s="409"/>
      <c r="AI7" s="409"/>
      <c r="AJ7" s="409"/>
      <c r="AK7" s="409"/>
      <c r="AL7" s="409"/>
      <c r="AM7" s="409"/>
      <c r="AN7" s="409"/>
      <c r="AO7" s="409"/>
      <c r="AP7" s="409"/>
      <c r="AQ7" s="409"/>
      <c r="AR7" s="409"/>
      <c r="AS7" s="409"/>
      <c r="AT7" s="409"/>
      <c r="AU7" s="409"/>
      <c r="AV7" s="409"/>
      <c r="AW7" s="409"/>
      <c r="AX7" s="409"/>
      <c r="AY7" s="409"/>
      <c r="AZ7" s="409"/>
      <c r="BA7" s="409"/>
      <c r="BB7" s="409"/>
      <c r="BC7" s="409"/>
      <c r="BD7" s="409"/>
      <c r="BE7" s="409"/>
      <c r="BF7" s="409"/>
      <c r="BG7" s="409"/>
      <c r="BH7" s="409"/>
      <c r="BI7" s="409"/>
      <c r="BJ7" s="409"/>
      <c r="BK7" s="409"/>
      <c r="BL7" s="409"/>
      <c r="BM7" s="409"/>
      <c r="BN7" s="409"/>
      <c r="BO7" s="409"/>
      <c r="BP7" s="409"/>
      <c r="BQ7" s="409"/>
      <c r="BR7" s="409"/>
      <c r="BS7" s="409"/>
      <c r="BT7" s="409"/>
      <c r="BU7" s="409"/>
      <c r="BV7" s="409"/>
      <c r="BW7" s="409"/>
      <c r="BX7" s="409"/>
      <c r="BY7" s="409"/>
      <c r="BZ7" s="409"/>
      <c r="CA7" s="409"/>
      <c r="CB7" s="409"/>
      <c r="CC7" s="409"/>
      <c r="CD7" s="409"/>
      <c r="CE7" s="409"/>
      <c r="CF7" s="409"/>
      <c r="CG7" s="409"/>
      <c r="CH7" s="409"/>
      <c r="CI7" s="409"/>
      <c r="CJ7" s="409"/>
    </row>
    <row r="8" spans="1:88" ht="18" customHeight="1">
      <c r="A8" s="610"/>
      <c r="B8" s="156" t="s">
        <v>62</v>
      </c>
      <c r="C8" s="610"/>
      <c r="D8" s="611" t="s">
        <v>6</v>
      </c>
      <c r="E8" s="414"/>
      <c r="F8" s="414"/>
      <c r="G8" s="414"/>
      <c r="H8" s="414"/>
      <c r="I8" s="414"/>
      <c r="J8" s="414"/>
      <c r="K8" s="414"/>
      <c r="L8" s="414"/>
      <c r="M8" s="414"/>
      <c r="N8" s="414"/>
      <c r="O8" s="414"/>
      <c r="P8" s="414"/>
      <c r="Q8" s="414"/>
      <c r="R8" s="414"/>
      <c r="S8" s="414"/>
      <c r="T8" s="414"/>
      <c r="U8" s="414"/>
      <c r="V8" s="414"/>
      <c r="W8" s="414"/>
      <c r="X8" s="414"/>
      <c r="Y8" s="414"/>
      <c r="Z8" s="414"/>
      <c r="AA8" s="414"/>
      <c r="AB8" s="414"/>
      <c r="AC8" s="414"/>
      <c r="AD8" s="414"/>
      <c r="AE8" s="414"/>
      <c r="AF8" s="414"/>
      <c r="AG8" s="414"/>
      <c r="AH8" s="414"/>
      <c r="AI8" s="414"/>
      <c r="AJ8" s="414"/>
      <c r="AK8" s="414"/>
      <c r="AL8" s="414"/>
      <c r="AM8" s="414"/>
      <c r="AN8" s="414"/>
      <c r="AO8" s="414"/>
      <c r="AP8" s="414"/>
      <c r="AQ8" s="414"/>
      <c r="AR8" s="414"/>
      <c r="AS8" s="414"/>
      <c r="AT8" s="414"/>
      <c r="AU8" s="414"/>
      <c r="AV8" s="414"/>
      <c r="AW8" s="414"/>
      <c r="AX8" s="414"/>
      <c r="AY8" s="414"/>
      <c r="AZ8" s="414"/>
      <c r="BA8" s="414"/>
      <c r="BB8" s="414"/>
      <c r="BC8" s="414"/>
      <c r="BD8" s="414"/>
      <c r="BE8" s="414"/>
      <c r="BF8" s="414"/>
      <c r="BG8" s="414"/>
      <c r="BH8" s="414"/>
      <c r="BI8" s="414"/>
      <c r="BJ8" s="414"/>
      <c r="BK8" s="414"/>
      <c r="BL8" s="414"/>
      <c r="BM8" s="414"/>
      <c r="BN8" s="414"/>
      <c r="BO8" s="414"/>
      <c r="BP8" s="414"/>
      <c r="BQ8" s="414"/>
      <c r="BR8" s="414"/>
      <c r="BS8" s="414"/>
      <c r="BT8" s="414"/>
      <c r="BU8" s="414"/>
      <c r="BV8" s="414"/>
      <c r="BW8" s="414"/>
      <c r="BX8" s="414"/>
      <c r="BY8" s="414"/>
      <c r="BZ8" s="414"/>
      <c r="CA8" s="414"/>
      <c r="CB8" s="414"/>
      <c r="CC8" s="414"/>
      <c r="CD8" s="414"/>
      <c r="CE8" s="414"/>
      <c r="CF8" s="414"/>
      <c r="CG8" s="414"/>
      <c r="CH8" s="414"/>
      <c r="CI8" s="414"/>
      <c r="CJ8" s="414"/>
    </row>
    <row r="9" spans="1:88" ht="18" customHeight="1">
      <c r="B9" s="602" t="s">
        <v>63</v>
      </c>
      <c r="D9" s="612"/>
      <c r="E9" s="409"/>
      <c r="F9" s="409"/>
      <c r="G9" s="409"/>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409"/>
      <c r="AN9" s="409"/>
      <c r="AO9" s="409"/>
      <c r="AP9" s="409"/>
      <c r="AQ9" s="409"/>
      <c r="AR9" s="409"/>
      <c r="AS9" s="409"/>
      <c r="AT9" s="409"/>
      <c r="AU9" s="409"/>
      <c r="AV9" s="409"/>
      <c r="AW9" s="409"/>
      <c r="AX9" s="409"/>
      <c r="AY9" s="409"/>
      <c r="AZ9" s="409"/>
      <c r="BA9" s="409"/>
      <c r="BB9" s="409"/>
      <c r="BC9" s="409"/>
      <c r="BD9" s="409"/>
      <c r="BE9" s="409"/>
      <c r="BF9" s="409"/>
      <c r="BG9" s="409"/>
      <c r="BH9" s="409"/>
      <c r="BI9" s="409"/>
      <c r="BJ9" s="409"/>
      <c r="BK9" s="409"/>
      <c r="BL9" s="409"/>
      <c r="BM9" s="409"/>
      <c r="BN9" s="409"/>
      <c r="BO9" s="409"/>
      <c r="BP9" s="409"/>
      <c r="BQ9" s="409"/>
      <c r="BR9" s="409"/>
      <c r="BS9" s="409"/>
      <c r="BT9" s="409"/>
      <c r="BU9" s="409"/>
      <c r="BV9" s="409"/>
      <c r="BW9" s="409"/>
      <c r="BX9" s="409"/>
      <c r="BY9" s="409"/>
      <c r="BZ9" s="409"/>
      <c r="CA9" s="409"/>
      <c r="CB9" s="409"/>
      <c r="CC9" s="409"/>
      <c r="CD9" s="409"/>
      <c r="CE9" s="409"/>
      <c r="CF9" s="409"/>
      <c r="CG9" s="409"/>
      <c r="CH9" s="409"/>
      <c r="CI9" s="409"/>
      <c r="CJ9" s="409"/>
    </row>
    <row r="10" spans="1:88" ht="18" customHeight="1">
      <c r="A10" s="607"/>
      <c r="B10" s="607"/>
      <c r="C10" s="608" t="s">
        <v>64</v>
      </c>
      <c r="D10" s="609" t="s">
        <v>65</v>
      </c>
      <c r="E10" s="409"/>
      <c r="F10" s="409"/>
      <c r="G10" s="409"/>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409"/>
      <c r="AN10" s="409"/>
      <c r="AO10" s="409"/>
      <c r="AP10" s="409"/>
      <c r="AQ10" s="409"/>
      <c r="AR10" s="409"/>
      <c r="AS10" s="409"/>
      <c r="AT10" s="409"/>
      <c r="AU10" s="409"/>
      <c r="AV10" s="409"/>
      <c r="AW10" s="409"/>
      <c r="AX10" s="409"/>
      <c r="AY10" s="409"/>
      <c r="AZ10" s="409"/>
      <c r="BA10" s="409"/>
      <c r="BB10" s="409"/>
      <c r="BC10" s="409"/>
      <c r="BD10" s="409"/>
      <c r="BE10" s="409"/>
      <c r="BF10" s="409"/>
      <c r="BG10" s="409"/>
      <c r="BH10" s="409"/>
      <c r="BI10" s="409"/>
      <c r="BJ10" s="409"/>
      <c r="BK10" s="409"/>
      <c r="BL10" s="409"/>
      <c r="BM10" s="409"/>
      <c r="BN10" s="409"/>
      <c r="BO10" s="409"/>
      <c r="BP10" s="409"/>
      <c r="BQ10" s="409"/>
      <c r="BR10" s="409"/>
      <c r="BS10" s="409"/>
      <c r="BT10" s="409"/>
      <c r="BU10" s="409"/>
      <c r="BV10" s="409"/>
      <c r="BW10" s="409"/>
      <c r="BX10" s="409"/>
      <c r="BY10" s="409"/>
      <c r="BZ10" s="409"/>
      <c r="CA10" s="409"/>
      <c r="CB10" s="409"/>
      <c r="CC10" s="409"/>
      <c r="CD10" s="409"/>
      <c r="CE10" s="409"/>
      <c r="CF10" s="409"/>
      <c r="CG10" s="409"/>
      <c r="CH10" s="409"/>
      <c r="CI10" s="409"/>
      <c r="CJ10" s="409"/>
    </row>
    <row r="11" spans="1:88" ht="18" customHeight="1">
      <c r="A11" s="610"/>
      <c r="B11" s="610"/>
      <c r="C11" s="613" t="s">
        <v>66</v>
      </c>
      <c r="D11" s="611" t="s">
        <v>10</v>
      </c>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c r="AH11" s="414"/>
      <c r="AI11" s="414"/>
      <c r="AJ11" s="414"/>
      <c r="AK11" s="414"/>
      <c r="AL11" s="414"/>
      <c r="AM11" s="414"/>
      <c r="AN11" s="414"/>
      <c r="AO11" s="414"/>
      <c r="AP11" s="414"/>
      <c r="AQ11" s="414"/>
      <c r="AR11" s="414"/>
      <c r="AS11" s="414"/>
      <c r="AT11" s="414"/>
      <c r="AU11" s="414"/>
      <c r="AV11" s="414"/>
      <c r="AW11" s="414"/>
      <c r="AX11" s="414"/>
      <c r="AY11" s="414"/>
      <c r="AZ11" s="414"/>
      <c r="BA11" s="414"/>
      <c r="BB11" s="414"/>
      <c r="BC11" s="414"/>
      <c r="BD11" s="414"/>
      <c r="BE11" s="414"/>
      <c r="BF11" s="414"/>
      <c r="BG11" s="414"/>
      <c r="BH11" s="414"/>
      <c r="BI11" s="414"/>
      <c r="BJ11" s="414"/>
      <c r="BK11" s="414"/>
      <c r="BL11" s="414"/>
      <c r="BM11" s="414"/>
      <c r="BN11" s="414"/>
      <c r="BO11" s="414"/>
      <c r="BP11" s="414"/>
      <c r="BQ11" s="414"/>
      <c r="BR11" s="414"/>
      <c r="BS11" s="414"/>
      <c r="BT11" s="414"/>
      <c r="BU11" s="414"/>
      <c r="BV11" s="414"/>
      <c r="BW11" s="414"/>
      <c r="BX11" s="414"/>
      <c r="BY11" s="414"/>
      <c r="BZ11" s="414"/>
      <c r="CA11" s="414"/>
      <c r="CB11" s="414"/>
      <c r="CC11" s="414"/>
      <c r="CD11" s="414"/>
      <c r="CE11" s="414"/>
      <c r="CF11" s="414"/>
      <c r="CG11" s="414"/>
      <c r="CH11" s="414"/>
      <c r="CI11" s="414"/>
      <c r="CJ11" s="414"/>
    </row>
    <row r="12" spans="1:88" ht="18" customHeight="1">
      <c r="A12" s="610"/>
      <c r="B12" s="610"/>
      <c r="C12" s="156" t="s">
        <v>32</v>
      </c>
      <c r="D12" s="611" t="s">
        <v>12</v>
      </c>
      <c r="E12" s="414"/>
      <c r="F12" s="414"/>
      <c r="G12" s="414"/>
      <c r="H12" s="414"/>
      <c r="I12" s="414"/>
      <c r="J12" s="414"/>
      <c r="K12" s="414"/>
      <c r="L12" s="414"/>
      <c r="M12" s="414"/>
      <c r="N12" s="414"/>
      <c r="O12" s="414"/>
      <c r="P12" s="414"/>
      <c r="Q12" s="414"/>
      <c r="R12" s="414"/>
      <c r="S12" s="414"/>
      <c r="T12" s="414"/>
      <c r="U12" s="414"/>
      <c r="V12" s="414"/>
      <c r="W12" s="414"/>
      <c r="X12" s="414"/>
      <c r="Y12" s="414"/>
      <c r="Z12" s="414"/>
      <c r="AA12" s="414"/>
      <c r="AB12" s="414"/>
      <c r="AC12" s="414"/>
      <c r="AD12" s="414"/>
      <c r="AE12" s="414"/>
      <c r="AF12" s="414"/>
      <c r="AG12" s="414"/>
      <c r="AH12" s="414"/>
      <c r="AI12" s="414"/>
      <c r="AJ12" s="414"/>
      <c r="AK12" s="414"/>
      <c r="AL12" s="414"/>
      <c r="AM12" s="414"/>
      <c r="AN12" s="414"/>
      <c r="AO12" s="414"/>
      <c r="AP12" s="414"/>
      <c r="AQ12" s="414"/>
      <c r="AR12" s="414"/>
      <c r="AS12" s="414"/>
      <c r="AT12" s="414"/>
      <c r="AU12" s="414"/>
      <c r="AV12" s="414"/>
      <c r="AW12" s="414"/>
      <c r="AX12" s="414"/>
      <c r="AY12" s="414"/>
      <c r="AZ12" s="414"/>
      <c r="BA12" s="414"/>
      <c r="BB12" s="414"/>
      <c r="BC12" s="414"/>
      <c r="BD12" s="414"/>
      <c r="BE12" s="414"/>
      <c r="BF12" s="414"/>
      <c r="BG12" s="414"/>
      <c r="BH12" s="414"/>
      <c r="BI12" s="414"/>
      <c r="BJ12" s="414"/>
      <c r="BK12" s="414"/>
      <c r="BL12" s="414"/>
      <c r="BM12" s="414"/>
      <c r="BN12" s="414"/>
      <c r="BO12" s="414"/>
      <c r="BP12" s="414"/>
      <c r="BQ12" s="414"/>
      <c r="BR12" s="414"/>
      <c r="BS12" s="414"/>
      <c r="BT12" s="414"/>
      <c r="BU12" s="414"/>
      <c r="BV12" s="414"/>
      <c r="BW12" s="414"/>
      <c r="BX12" s="414"/>
      <c r="BY12" s="414"/>
      <c r="BZ12" s="414"/>
      <c r="CA12" s="414"/>
      <c r="CB12" s="414"/>
      <c r="CC12" s="414"/>
      <c r="CD12" s="414"/>
      <c r="CE12" s="414"/>
      <c r="CF12" s="414"/>
      <c r="CG12" s="414"/>
      <c r="CH12" s="414"/>
      <c r="CI12" s="414"/>
      <c r="CJ12" s="414"/>
    </row>
    <row r="13" spans="1:88" ht="28.15" customHeight="1">
      <c r="A13" s="610"/>
      <c r="B13" s="610"/>
      <c r="C13" s="700" t="s">
        <v>67</v>
      </c>
      <c r="D13" s="611" t="s">
        <v>14</v>
      </c>
      <c r="E13" s="409"/>
      <c r="F13" s="409"/>
      <c r="G13" s="409"/>
      <c r="H13" s="409"/>
      <c r="I13" s="409"/>
      <c r="J13" s="409"/>
      <c r="K13" s="409"/>
      <c r="L13" s="409"/>
      <c r="M13" s="409"/>
      <c r="N13" s="409"/>
      <c r="O13" s="409"/>
      <c r="P13" s="409"/>
      <c r="Q13" s="409"/>
      <c r="R13" s="409"/>
      <c r="S13" s="409"/>
      <c r="T13" s="409"/>
      <c r="U13" s="409"/>
      <c r="V13" s="409"/>
      <c r="W13" s="409"/>
      <c r="X13" s="409"/>
      <c r="Y13" s="409"/>
      <c r="Z13" s="409"/>
      <c r="AA13" s="409"/>
      <c r="AB13" s="409"/>
      <c r="AC13" s="409"/>
      <c r="AD13" s="409"/>
      <c r="AE13" s="409"/>
      <c r="AF13" s="409"/>
      <c r="AG13" s="409"/>
      <c r="AH13" s="409"/>
      <c r="AI13" s="409"/>
      <c r="AJ13" s="409"/>
      <c r="AK13" s="409"/>
      <c r="AL13" s="409"/>
      <c r="AM13" s="409"/>
      <c r="AN13" s="409"/>
      <c r="AO13" s="409"/>
      <c r="AP13" s="409"/>
      <c r="AQ13" s="409"/>
      <c r="AR13" s="409"/>
      <c r="AS13" s="409"/>
      <c r="AT13" s="409"/>
      <c r="AU13" s="409"/>
      <c r="AV13" s="409"/>
      <c r="AW13" s="409"/>
      <c r="AX13" s="409"/>
      <c r="AY13" s="409"/>
      <c r="AZ13" s="409"/>
      <c r="BA13" s="409"/>
      <c r="BB13" s="409"/>
      <c r="BC13" s="409"/>
      <c r="BD13" s="409"/>
      <c r="BE13" s="409"/>
      <c r="BF13" s="409"/>
      <c r="BG13" s="409"/>
      <c r="BH13" s="409"/>
      <c r="BI13" s="409"/>
      <c r="BJ13" s="409"/>
      <c r="BK13" s="409"/>
      <c r="BL13" s="409"/>
      <c r="BM13" s="409"/>
      <c r="BN13" s="409"/>
      <c r="BO13" s="409"/>
      <c r="BP13" s="409"/>
      <c r="BQ13" s="409"/>
      <c r="BR13" s="409"/>
      <c r="BS13" s="409"/>
      <c r="BT13" s="409"/>
      <c r="BU13" s="409"/>
      <c r="BV13" s="409"/>
      <c r="BW13" s="409"/>
      <c r="BX13" s="409"/>
      <c r="BY13" s="409"/>
      <c r="BZ13" s="409"/>
      <c r="CA13" s="409"/>
      <c r="CB13" s="409"/>
      <c r="CC13" s="409"/>
      <c r="CD13" s="409"/>
      <c r="CE13" s="409"/>
      <c r="CF13" s="409"/>
      <c r="CG13" s="409"/>
      <c r="CH13" s="409"/>
      <c r="CI13" s="409"/>
      <c r="CJ13" s="409"/>
    </row>
    <row r="14" spans="1:88" ht="18" customHeight="1">
      <c r="A14" s="610"/>
      <c r="B14" s="156" t="s">
        <v>68</v>
      </c>
      <c r="C14" s="610"/>
      <c r="D14" s="611" t="s">
        <v>16</v>
      </c>
      <c r="E14" s="414"/>
      <c r="F14" s="414"/>
      <c r="G14" s="414"/>
      <c r="H14" s="414"/>
      <c r="I14" s="414"/>
      <c r="J14" s="414"/>
      <c r="K14" s="414"/>
      <c r="L14" s="414"/>
      <c r="M14" s="414"/>
      <c r="N14" s="414"/>
      <c r="O14" s="414"/>
      <c r="P14" s="414"/>
      <c r="Q14" s="414"/>
      <c r="R14" s="414"/>
      <c r="S14" s="414"/>
      <c r="T14" s="414"/>
      <c r="U14" s="414"/>
      <c r="V14" s="414"/>
      <c r="W14" s="414"/>
      <c r="X14" s="414"/>
      <c r="Y14" s="414"/>
      <c r="Z14" s="414"/>
      <c r="AA14" s="414"/>
      <c r="AB14" s="414"/>
      <c r="AC14" s="414"/>
      <c r="AD14" s="414"/>
      <c r="AE14" s="414"/>
      <c r="AF14" s="414"/>
      <c r="AG14" s="414"/>
      <c r="AH14" s="414"/>
      <c r="AI14" s="414"/>
      <c r="AJ14" s="414"/>
      <c r="AK14" s="414"/>
      <c r="AL14" s="414"/>
      <c r="AM14" s="414"/>
      <c r="AN14" s="414"/>
      <c r="AO14" s="414"/>
      <c r="AP14" s="414"/>
      <c r="AQ14" s="414"/>
      <c r="AR14" s="414"/>
      <c r="AS14" s="414"/>
      <c r="AT14" s="414"/>
      <c r="AU14" s="414"/>
      <c r="AV14" s="414"/>
      <c r="AW14" s="414"/>
      <c r="AX14" s="414"/>
      <c r="AY14" s="414"/>
      <c r="AZ14" s="414"/>
      <c r="BA14" s="414"/>
      <c r="BB14" s="414"/>
      <c r="BC14" s="414"/>
      <c r="BD14" s="414"/>
      <c r="BE14" s="414"/>
      <c r="BF14" s="414"/>
      <c r="BG14" s="414"/>
      <c r="BH14" s="414"/>
      <c r="BI14" s="414"/>
      <c r="BJ14" s="414"/>
      <c r="BK14" s="414"/>
      <c r="BL14" s="414"/>
      <c r="BM14" s="414"/>
      <c r="BN14" s="414"/>
      <c r="BO14" s="414"/>
      <c r="BP14" s="414"/>
      <c r="BQ14" s="414"/>
      <c r="BR14" s="414"/>
      <c r="BS14" s="414"/>
      <c r="BT14" s="414"/>
      <c r="BU14" s="414"/>
      <c r="BV14" s="414"/>
      <c r="BW14" s="414"/>
      <c r="BX14" s="414"/>
      <c r="BY14" s="414"/>
      <c r="BZ14" s="414"/>
      <c r="CA14" s="414"/>
      <c r="CB14" s="414"/>
      <c r="CC14" s="414"/>
      <c r="CD14" s="414"/>
      <c r="CE14" s="414"/>
      <c r="CF14" s="414"/>
      <c r="CG14" s="414"/>
      <c r="CH14" s="414"/>
      <c r="CI14" s="414"/>
      <c r="CJ14" s="414"/>
    </row>
    <row r="15" spans="1:88" ht="18" customHeight="1">
      <c r="A15" s="610"/>
      <c r="B15" s="156" t="s">
        <v>69</v>
      </c>
      <c r="C15" s="610"/>
      <c r="D15" s="611" t="s">
        <v>20</v>
      </c>
      <c r="E15" s="414"/>
      <c r="F15" s="414"/>
      <c r="G15" s="414"/>
      <c r="H15" s="414"/>
      <c r="I15" s="414"/>
      <c r="J15" s="414"/>
      <c r="K15" s="414"/>
      <c r="L15" s="414"/>
      <c r="M15" s="414"/>
      <c r="N15" s="414"/>
      <c r="O15" s="414"/>
      <c r="P15" s="414"/>
      <c r="Q15" s="414"/>
      <c r="R15" s="414"/>
      <c r="S15" s="414"/>
      <c r="T15" s="414"/>
      <c r="U15" s="414"/>
      <c r="V15" s="414"/>
      <c r="W15" s="414"/>
      <c r="X15" s="414"/>
      <c r="Y15" s="414"/>
      <c r="Z15" s="414"/>
      <c r="AA15" s="414"/>
      <c r="AB15" s="414"/>
      <c r="AC15" s="414"/>
      <c r="AD15" s="414"/>
      <c r="AE15" s="414"/>
      <c r="AF15" s="414"/>
      <c r="AG15" s="414"/>
      <c r="AH15" s="414"/>
      <c r="AI15" s="414"/>
      <c r="AJ15" s="414"/>
      <c r="AK15" s="414"/>
      <c r="AL15" s="414"/>
      <c r="AM15" s="414"/>
      <c r="AN15" s="414"/>
      <c r="AO15" s="414"/>
      <c r="AP15" s="414"/>
      <c r="AQ15" s="414"/>
      <c r="AR15" s="414"/>
      <c r="AS15" s="414"/>
      <c r="AT15" s="414"/>
      <c r="AU15" s="414"/>
      <c r="AV15" s="414"/>
      <c r="AW15" s="414"/>
      <c r="AX15" s="414"/>
      <c r="AY15" s="414"/>
      <c r="AZ15" s="414"/>
      <c r="BA15" s="414"/>
      <c r="BB15" s="414"/>
      <c r="BC15" s="414"/>
      <c r="BD15" s="414"/>
      <c r="BE15" s="414"/>
      <c r="BF15" s="414"/>
      <c r="BG15" s="414"/>
      <c r="BH15" s="414"/>
      <c r="BI15" s="414"/>
      <c r="BJ15" s="414"/>
      <c r="BK15" s="414"/>
      <c r="BL15" s="414"/>
      <c r="BM15" s="414"/>
      <c r="BN15" s="414"/>
      <c r="BO15" s="414"/>
      <c r="BP15" s="414"/>
      <c r="BQ15" s="414"/>
      <c r="BR15" s="414"/>
      <c r="BS15" s="414"/>
      <c r="BT15" s="414"/>
      <c r="BU15" s="414"/>
      <c r="BV15" s="414"/>
      <c r="BW15" s="414"/>
      <c r="BX15" s="414"/>
      <c r="BY15" s="414"/>
      <c r="BZ15" s="414"/>
      <c r="CA15" s="414"/>
      <c r="CB15" s="414"/>
      <c r="CC15" s="414"/>
      <c r="CD15" s="414"/>
      <c r="CE15" s="414"/>
      <c r="CF15" s="414"/>
      <c r="CG15" s="414"/>
      <c r="CH15" s="414"/>
      <c r="CI15" s="414"/>
      <c r="CJ15" s="414"/>
    </row>
    <row r="16" spans="1:88" ht="29.45" customHeight="1">
      <c r="B16" s="723" t="s">
        <v>70</v>
      </c>
      <c r="C16" s="723"/>
      <c r="D16" s="609">
        <v>10</v>
      </c>
      <c r="E16" s="409"/>
      <c r="F16" s="409"/>
      <c r="G16" s="409"/>
      <c r="H16" s="409"/>
      <c r="I16" s="409"/>
      <c r="J16" s="409"/>
      <c r="K16" s="409"/>
      <c r="L16" s="409"/>
      <c r="M16" s="409"/>
      <c r="N16" s="409"/>
      <c r="O16" s="409"/>
      <c r="P16" s="409"/>
      <c r="Q16" s="409"/>
      <c r="R16" s="409"/>
      <c r="S16" s="409"/>
      <c r="T16" s="409"/>
      <c r="U16" s="409"/>
      <c r="V16" s="409"/>
      <c r="W16" s="409"/>
      <c r="X16" s="409"/>
      <c r="Y16" s="409"/>
      <c r="Z16" s="409"/>
      <c r="AA16" s="409"/>
      <c r="AB16" s="409"/>
      <c r="AC16" s="409"/>
      <c r="AD16" s="409"/>
      <c r="AE16" s="409"/>
      <c r="AF16" s="409"/>
      <c r="AG16" s="409"/>
      <c r="AH16" s="409"/>
      <c r="AI16" s="409"/>
      <c r="AJ16" s="409"/>
      <c r="AK16" s="409"/>
      <c r="AL16" s="409"/>
      <c r="AM16" s="409"/>
      <c r="AN16" s="409"/>
      <c r="AO16" s="409"/>
      <c r="AP16" s="409"/>
      <c r="AQ16" s="409"/>
      <c r="AR16" s="409"/>
      <c r="AS16" s="409"/>
      <c r="AT16" s="409"/>
      <c r="AU16" s="409"/>
      <c r="AV16" s="409"/>
      <c r="AW16" s="409"/>
      <c r="AX16" s="409"/>
      <c r="AY16" s="409"/>
      <c r="AZ16" s="409"/>
      <c r="BA16" s="409"/>
      <c r="BB16" s="409"/>
      <c r="BC16" s="409"/>
      <c r="BD16" s="409"/>
      <c r="BE16" s="409"/>
      <c r="BF16" s="409"/>
      <c r="BG16" s="409"/>
      <c r="BH16" s="409"/>
      <c r="BI16" s="409"/>
      <c r="BJ16" s="409"/>
      <c r="BK16" s="409"/>
      <c r="BL16" s="409"/>
      <c r="BM16" s="409"/>
      <c r="BN16" s="409"/>
      <c r="BO16" s="409"/>
      <c r="BP16" s="409"/>
      <c r="BQ16" s="409"/>
      <c r="BR16" s="409"/>
      <c r="BS16" s="409"/>
      <c r="BT16" s="409"/>
      <c r="BU16" s="409"/>
      <c r="BV16" s="409"/>
      <c r="BW16" s="409"/>
      <c r="BX16" s="409"/>
      <c r="BY16" s="409"/>
      <c r="BZ16" s="409"/>
      <c r="CA16" s="409"/>
      <c r="CB16" s="409"/>
      <c r="CC16" s="409"/>
      <c r="CD16" s="409"/>
      <c r="CE16" s="409"/>
      <c r="CF16" s="409"/>
      <c r="CG16" s="409"/>
      <c r="CH16" s="409"/>
      <c r="CI16" s="409"/>
      <c r="CJ16" s="409"/>
    </row>
    <row r="17" spans="1:88" ht="18" customHeight="1">
      <c r="A17" s="610"/>
      <c r="B17" s="156" t="s">
        <v>71</v>
      </c>
      <c r="C17" s="610"/>
      <c r="D17" s="611" t="s">
        <v>72</v>
      </c>
      <c r="E17" s="414"/>
      <c r="F17" s="414"/>
      <c r="G17" s="414"/>
      <c r="H17" s="414"/>
      <c r="I17" s="414"/>
      <c r="J17" s="414"/>
      <c r="K17" s="414"/>
      <c r="L17" s="414"/>
      <c r="M17" s="414"/>
      <c r="N17" s="414"/>
      <c r="O17" s="414"/>
      <c r="P17" s="414"/>
      <c r="Q17" s="414"/>
      <c r="R17" s="414"/>
      <c r="S17" s="414"/>
      <c r="T17" s="414"/>
      <c r="U17" s="414"/>
      <c r="V17" s="414"/>
      <c r="W17" s="414"/>
      <c r="X17" s="414"/>
      <c r="Y17" s="414"/>
      <c r="Z17" s="414"/>
      <c r="AA17" s="414"/>
      <c r="AB17" s="414"/>
      <c r="AC17" s="414"/>
      <c r="AD17" s="414"/>
      <c r="AE17" s="414"/>
      <c r="AF17" s="414"/>
      <c r="AG17" s="414"/>
      <c r="AH17" s="414"/>
      <c r="AI17" s="414"/>
      <c r="AJ17" s="414"/>
      <c r="AK17" s="414"/>
      <c r="AL17" s="414"/>
      <c r="AM17" s="414"/>
      <c r="AN17" s="414"/>
      <c r="AO17" s="414"/>
      <c r="AP17" s="414"/>
      <c r="AQ17" s="414"/>
      <c r="AR17" s="414"/>
      <c r="AS17" s="414"/>
      <c r="AT17" s="414"/>
      <c r="AU17" s="414"/>
      <c r="AV17" s="414"/>
      <c r="AW17" s="414"/>
      <c r="AX17" s="414"/>
      <c r="AY17" s="414"/>
      <c r="AZ17" s="414"/>
      <c r="BA17" s="414"/>
      <c r="BB17" s="414"/>
      <c r="BC17" s="414"/>
      <c r="BD17" s="414"/>
      <c r="BE17" s="414"/>
      <c r="BF17" s="414"/>
      <c r="BG17" s="414"/>
      <c r="BH17" s="414"/>
      <c r="BI17" s="414"/>
      <c r="BJ17" s="414"/>
      <c r="BK17" s="414"/>
      <c r="BL17" s="414"/>
      <c r="BM17" s="414"/>
      <c r="BN17" s="414"/>
      <c r="BO17" s="414"/>
      <c r="BP17" s="414"/>
      <c r="BQ17" s="414"/>
      <c r="BR17" s="414"/>
      <c r="BS17" s="414"/>
      <c r="BT17" s="414"/>
      <c r="BU17" s="414"/>
      <c r="BV17" s="414"/>
      <c r="BW17" s="414"/>
      <c r="BX17" s="414"/>
      <c r="BY17" s="414"/>
      <c r="BZ17" s="414"/>
      <c r="CA17" s="414"/>
      <c r="CB17" s="414"/>
      <c r="CC17" s="414"/>
      <c r="CD17" s="414"/>
      <c r="CE17" s="414"/>
      <c r="CF17" s="414"/>
      <c r="CG17" s="414"/>
      <c r="CH17" s="414"/>
      <c r="CI17" s="414"/>
      <c r="CJ17" s="414"/>
    </row>
    <row r="18" spans="1:88" ht="18" customHeight="1">
      <c r="A18" s="610"/>
      <c r="B18" s="156" t="s">
        <v>73</v>
      </c>
      <c r="C18" s="610"/>
      <c r="D18" s="611" t="s">
        <v>74</v>
      </c>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4"/>
      <c r="AK18" s="414"/>
      <c r="AL18" s="414"/>
      <c r="AM18" s="414"/>
      <c r="AN18" s="414"/>
      <c r="AO18" s="414"/>
      <c r="AP18" s="414"/>
      <c r="AQ18" s="414"/>
      <c r="AR18" s="414"/>
      <c r="AS18" s="414"/>
      <c r="AT18" s="414"/>
      <c r="AU18" s="414"/>
      <c r="AV18" s="414"/>
      <c r="AW18" s="414"/>
      <c r="AX18" s="414"/>
      <c r="AY18" s="414"/>
      <c r="AZ18" s="414"/>
      <c r="BA18" s="414"/>
      <c r="BB18" s="414"/>
      <c r="BC18" s="414"/>
      <c r="BD18" s="414"/>
      <c r="BE18" s="414"/>
      <c r="BF18" s="414"/>
      <c r="BG18" s="414"/>
      <c r="BH18" s="414"/>
      <c r="BI18" s="414"/>
      <c r="BJ18" s="414"/>
      <c r="BK18" s="414"/>
      <c r="BL18" s="414"/>
      <c r="BM18" s="414"/>
      <c r="BN18" s="414"/>
      <c r="BO18" s="414"/>
      <c r="BP18" s="414"/>
      <c r="BQ18" s="414"/>
      <c r="BR18" s="414"/>
      <c r="BS18" s="414"/>
      <c r="BT18" s="414"/>
      <c r="BU18" s="414"/>
      <c r="BV18" s="414"/>
      <c r="BW18" s="414"/>
      <c r="BX18" s="414"/>
      <c r="BY18" s="414"/>
      <c r="BZ18" s="414"/>
      <c r="CA18" s="414"/>
      <c r="CB18" s="414"/>
      <c r="CC18" s="414"/>
      <c r="CD18" s="414"/>
      <c r="CE18" s="414"/>
      <c r="CF18" s="414"/>
      <c r="CG18" s="414"/>
      <c r="CH18" s="414"/>
      <c r="CI18" s="414"/>
      <c r="CJ18" s="414"/>
    </row>
    <row r="19" spans="1:88" ht="18" customHeight="1">
      <c r="A19" s="610"/>
      <c r="B19" s="156" t="s">
        <v>42</v>
      </c>
      <c r="C19" s="610"/>
      <c r="D19" s="611" t="s">
        <v>75</v>
      </c>
      <c r="E19" s="414"/>
      <c r="F19" s="41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14"/>
      <c r="AK19" s="414"/>
      <c r="AL19" s="414"/>
      <c r="AM19" s="414"/>
      <c r="AN19" s="414"/>
      <c r="AO19" s="414"/>
      <c r="AP19" s="414"/>
      <c r="AQ19" s="414"/>
      <c r="AR19" s="414"/>
      <c r="AS19" s="414"/>
      <c r="AT19" s="414"/>
      <c r="AU19" s="414"/>
      <c r="AV19" s="414"/>
      <c r="AW19" s="414"/>
      <c r="AX19" s="414"/>
      <c r="AY19" s="414"/>
      <c r="AZ19" s="414"/>
      <c r="BA19" s="414"/>
      <c r="BB19" s="414"/>
      <c r="BC19" s="414"/>
      <c r="BD19" s="414"/>
      <c r="BE19" s="414"/>
      <c r="BF19" s="414"/>
      <c r="BG19" s="414"/>
      <c r="BH19" s="414"/>
      <c r="BI19" s="414"/>
      <c r="BJ19" s="414"/>
      <c r="BK19" s="414"/>
      <c r="BL19" s="414"/>
      <c r="BM19" s="414"/>
      <c r="BN19" s="414"/>
      <c r="BO19" s="414"/>
      <c r="BP19" s="414"/>
      <c r="BQ19" s="414"/>
      <c r="BR19" s="414"/>
      <c r="BS19" s="414"/>
      <c r="BT19" s="414"/>
      <c r="BU19" s="414"/>
      <c r="BV19" s="414"/>
      <c r="BW19" s="414"/>
      <c r="BX19" s="414"/>
      <c r="BY19" s="414"/>
      <c r="BZ19" s="414"/>
      <c r="CA19" s="414"/>
      <c r="CB19" s="414"/>
      <c r="CC19" s="414"/>
      <c r="CD19" s="414"/>
      <c r="CE19" s="414"/>
      <c r="CF19" s="414"/>
      <c r="CG19" s="414"/>
      <c r="CH19" s="414"/>
      <c r="CI19" s="414"/>
      <c r="CJ19" s="414"/>
    </row>
    <row r="20" spans="1:88" ht="18" customHeight="1">
      <c r="A20" s="610"/>
      <c r="B20" s="156" t="s">
        <v>76</v>
      </c>
      <c r="C20" s="610"/>
      <c r="D20" s="611" t="s">
        <v>77</v>
      </c>
      <c r="E20" s="414"/>
      <c r="F20" s="414"/>
      <c r="G20" s="414"/>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14"/>
      <c r="AK20" s="414"/>
      <c r="AL20" s="414"/>
      <c r="AM20" s="414"/>
      <c r="AN20" s="414"/>
      <c r="AO20" s="414"/>
      <c r="AP20" s="414"/>
      <c r="AQ20" s="414"/>
      <c r="AR20" s="414"/>
      <c r="AS20" s="414"/>
      <c r="AT20" s="414"/>
      <c r="AU20" s="414"/>
      <c r="AV20" s="414"/>
      <c r="AW20" s="414"/>
      <c r="AX20" s="414"/>
      <c r="AY20" s="414"/>
      <c r="AZ20" s="414"/>
      <c r="BA20" s="414"/>
      <c r="BB20" s="414"/>
      <c r="BC20" s="414"/>
      <c r="BD20" s="414"/>
      <c r="BE20" s="414"/>
      <c r="BF20" s="414"/>
      <c r="BG20" s="414"/>
      <c r="BH20" s="414"/>
      <c r="BI20" s="414"/>
      <c r="BJ20" s="414"/>
      <c r="BK20" s="414"/>
      <c r="BL20" s="414"/>
      <c r="BM20" s="414"/>
      <c r="BN20" s="414"/>
      <c r="BO20" s="414"/>
      <c r="BP20" s="414"/>
      <c r="BQ20" s="414"/>
      <c r="BR20" s="414"/>
      <c r="BS20" s="414"/>
      <c r="BT20" s="414"/>
      <c r="BU20" s="414"/>
      <c r="BV20" s="414"/>
      <c r="BW20" s="414"/>
      <c r="BX20" s="414"/>
      <c r="BY20" s="414"/>
      <c r="BZ20" s="414"/>
      <c r="CA20" s="414"/>
      <c r="CB20" s="414"/>
      <c r="CC20" s="414"/>
      <c r="CD20" s="414"/>
      <c r="CE20" s="414"/>
      <c r="CF20" s="414"/>
      <c r="CG20" s="414"/>
      <c r="CH20" s="414"/>
      <c r="CI20" s="414"/>
      <c r="CJ20" s="414"/>
    </row>
    <row r="21" spans="1:88" ht="18" customHeight="1">
      <c r="A21" s="610"/>
      <c r="B21" s="156" t="s">
        <v>78</v>
      </c>
      <c r="C21" s="610"/>
      <c r="D21" s="611" t="s">
        <v>27</v>
      </c>
      <c r="E21" s="414"/>
      <c r="F21" s="414"/>
      <c r="G21" s="414"/>
      <c r="H21" s="414"/>
      <c r="I21" s="414"/>
      <c r="J21" s="414"/>
      <c r="K21" s="414"/>
      <c r="L21" s="414"/>
      <c r="M21" s="414"/>
      <c r="N21" s="414"/>
      <c r="O21" s="414"/>
      <c r="P21" s="414"/>
      <c r="Q21" s="414"/>
      <c r="R21" s="414"/>
      <c r="S21" s="414"/>
      <c r="T21" s="414"/>
      <c r="U21" s="414"/>
      <c r="V21" s="414"/>
      <c r="W21" s="414"/>
      <c r="X21" s="414"/>
      <c r="Y21" s="414"/>
      <c r="Z21" s="414"/>
      <c r="AA21" s="414"/>
      <c r="AB21" s="414"/>
      <c r="AC21" s="414"/>
      <c r="AD21" s="414"/>
      <c r="AE21" s="414"/>
      <c r="AF21" s="414"/>
      <c r="AG21" s="414"/>
      <c r="AH21" s="414"/>
      <c r="AI21" s="414"/>
      <c r="AJ21" s="414"/>
      <c r="AK21" s="414"/>
      <c r="AL21" s="414"/>
      <c r="AM21" s="414"/>
      <c r="AN21" s="414"/>
      <c r="AO21" s="414"/>
      <c r="AP21" s="414"/>
      <c r="AQ21" s="414"/>
      <c r="AR21" s="414"/>
      <c r="AS21" s="414"/>
      <c r="AT21" s="414"/>
      <c r="AU21" s="414"/>
      <c r="AV21" s="414"/>
      <c r="AW21" s="414"/>
      <c r="AX21" s="414"/>
      <c r="AY21" s="414"/>
      <c r="AZ21" s="414"/>
      <c r="BA21" s="414"/>
      <c r="BB21" s="414"/>
      <c r="BC21" s="414"/>
      <c r="BD21" s="414"/>
      <c r="BE21" s="414"/>
      <c r="BF21" s="414"/>
      <c r="BG21" s="414"/>
      <c r="BH21" s="414"/>
      <c r="BI21" s="414"/>
      <c r="BJ21" s="414"/>
      <c r="BK21" s="414"/>
      <c r="BL21" s="414"/>
      <c r="BM21" s="414"/>
      <c r="BN21" s="414"/>
      <c r="BO21" s="414"/>
      <c r="BP21" s="414"/>
      <c r="BQ21" s="414"/>
      <c r="BR21" s="414"/>
      <c r="BS21" s="414"/>
      <c r="BT21" s="414"/>
      <c r="BU21" s="414"/>
      <c r="BV21" s="414"/>
      <c r="BW21" s="414"/>
      <c r="BX21" s="414"/>
      <c r="BY21" s="414"/>
      <c r="BZ21" s="414"/>
      <c r="CA21" s="414"/>
      <c r="CB21" s="414"/>
      <c r="CC21" s="414"/>
      <c r="CD21" s="414"/>
      <c r="CE21" s="414"/>
      <c r="CF21" s="414"/>
      <c r="CG21" s="414"/>
      <c r="CH21" s="414"/>
      <c r="CI21" s="414"/>
      <c r="CJ21" s="414"/>
    </row>
    <row r="22" spans="1:88" ht="18" customHeight="1">
      <c r="A22" s="610"/>
      <c r="B22" s="724" t="s">
        <v>79</v>
      </c>
      <c r="C22" s="724"/>
      <c r="D22" s="611" t="s">
        <v>80</v>
      </c>
      <c r="E22" s="414"/>
      <c r="F22" s="414"/>
      <c r="G22" s="414"/>
      <c r="H22" s="414"/>
      <c r="I22" s="414"/>
      <c r="J22" s="414"/>
      <c r="K22" s="414"/>
      <c r="L22" s="414"/>
      <c r="M22" s="414"/>
      <c r="N22" s="414"/>
      <c r="O22" s="414"/>
      <c r="P22" s="414"/>
      <c r="Q22" s="414"/>
      <c r="R22" s="414"/>
      <c r="S22" s="414"/>
      <c r="T22" s="414"/>
      <c r="U22" s="414"/>
      <c r="V22" s="414"/>
      <c r="W22" s="414"/>
      <c r="X22" s="414"/>
      <c r="Y22" s="414"/>
      <c r="Z22" s="414"/>
      <c r="AA22" s="414"/>
      <c r="AB22" s="414"/>
      <c r="AC22" s="414"/>
      <c r="AD22" s="414"/>
      <c r="AE22" s="414"/>
      <c r="AF22" s="414"/>
      <c r="AG22" s="414"/>
      <c r="AH22" s="414"/>
      <c r="AI22" s="414"/>
      <c r="AJ22" s="414"/>
      <c r="AK22" s="414"/>
      <c r="AL22" s="414"/>
      <c r="AM22" s="414"/>
      <c r="AN22" s="414"/>
      <c r="AO22" s="414"/>
      <c r="AP22" s="414"/>
      <c r="AQ22" s="414"/>
      <c r="AR22" s="414"/>
      <c r="AS22" s="414"/>
      <c r="AT22" s="414"/>
      <c r="AU22" s="414"/>
      <c r="AV22" s="414"/>
      <c r="AW22" s="414"/>
      <c r="AX22" s="414"/>
      <c r="AY22" s="414"/>
      <c r="AZ22" s="414"/>
      <c r="BA22" s="414"/>
      <c r="BB22" s="414"/>
      <c r="BC22" s="414"/>
      <c r="BD22" s="414"/>
      <c r="BE22" s="414"/>
      <c r="BF22" s="414"/>
      <c r="BG22" s="414"/>
      <c r="BH22" s="414"/>
      <c r="BI22" s="414"/>
      <c r="BJ22" s="414"/>
      <c r="BK22" s="414"/>
      <c r="BL22" s="414"/>
      <c r="BM22" s="414"/>
      <c r="BN22" s="414"/>
      <c r="BO22" s="414"/>
      <c r="BP22" s="414"/>
      <c r="BQ22" s="414"/>
      <c r="BR22" s="414"/>
      <c r="BS22" s="414"/>
      <c r="BT22" s="414"/>
      <c r="BU22" s="414"/>
      <c r="BV22" s="414"/>
      <c r="BW22" s="414"/>
      <c r="BX22" s="414"/>
      <c r="BY22" s="414"/>
      <c r="BZ22" s="414"/>
      <c r="CA22" s="414"/>
      <c r="CB22" s="414"/>
      <c r="CC22" s="414"/>
      <c r="CD22" s="414"/>
      <c r="CE22" s="414"/>
      <c r="CF22" s="414"/>
      <c r="CG22" s="414"/>
      <c r="CH22" s="414"/>
      <c r="CI22" s="414"/>
      <c r="CJ22" s="414"/>
    </row>
    <row r="23" spans="1:88" ht="18" customHeight="1">
      <c r="A23" s="610"/>
      <c r="B23" s="156" t="s">
        <v>81</v>
      </c>
      <c r="C23" s="610"/>
      <c r="D23" s="611" t="s">
        <v>82</v>
      </c>
      <c r="E23" s="414"/>
      <c r="F23" s="414"/>
      <c r="G23" s="414"/>
      <c r="H23" s="414"/>
      <c r="I23" s="414"/>
      <c r="J23" s="414"/>
      <c r="K23" s="414"/>
      <c r="L23" s="414"/>
      <c r="M23" s="414"/>
      <c r="N23" s="414"/>
      <c r="O23" s="414"/>
      <c r="P23" s="414"/>
      <c r="Q23" s="414"/>
      <c r="R23" s="414"/>
      <c r="S23" s="414"/>
      <c r="T23" s="414"/>
      <c r="U23" s="414"/>
      <c r="V23" s="414"/>
      <c r="W23" s="414"/>
      <c r="X23" s="414"/>
      <c r="Y23" s="414"/>
      <c r="Z23" s="414"/>
      <c r="AA23" s="414"/>
      <c r="AB23" s="414"/>
      <c r="AC23" s="414"/>
      <c r="AD23" s="414"/>
      <c r="AE23" s="414"/>
      <c r="AF23" s="414"/>
      <c r="AG23" s="414"/>
      <c r="AH23" s="414"/>
      <c r="AI23" s="414"/>
      <c r="AJ23" s="414"/>
      <c r="AK23" s="414"/>
      <c r="AL23" s="414"/>
      <c r="AM23" s="414"/>
      <c r="AN23" s="414"/>
      <c r="AO23" s="414"/>
      <c r="AP23" s="414"/>
      <c r="AQ23" s="414"/>
      <c r="AR23" s="414"/>
      <c r="AS23" s="414"/>
      <c r="AT23" s="414"/>
      <c r="AU23" s="414"/>
      <c r="AV23" s="414"/>
      <c r="AW23" s="414"/>
      <c r="AX23" s="414"/>
      <c r="AY23" s="414"/>
      <c r="AZ23" s="414"/>
      <c r="BA23" s="414"/>
      <c r="BB23" s="414"/>
      <c r="BC23" s="414"/>
      <c r="BD23" s="414"/>
      <c r="BE23" s="414"/>
      <c r="BF23" s="414"/>
      <c r="BG23" s="414"/>
      <c r="BH23" s="414"/>
      <c r="BI23" s="414"/>
      <c r="BJ23" s="414"/>
      <c r="BK23" s="414"/>
      <c r="BL23" s="414"/>
      <c r="BM23" s="414"/>
      <c r="BN23" s="414"/>
      <c r="BO23" s="414"/>
      <c r="BP23" s="414"/>
      <c r="BQ23" s="414"/>
      <c r="BR23" s="414"/>
      <c r="BS23" s="414"/>
      <c r="BT23" s="414"/>
      <c r="BU23" s="414"/>
      <c r="BV23" s="414"/>
      <c r="BW23" s="414"/>
      <c r="BX23" s="414"/>
      <c r="BY23" s="414"/>
      <c r="BZ23" s="414"/>
      <c r="CA23" s="414"/>
      <c r="CB23" s="414"/>
      <c r="CC23" s="414"/>
      <c r="CD23" s="414"/>
      <c r="CE23" s="414"/>
      <c r="CF23" s="414"/>
      <c r="CG23" s="414"/>
      <c r="CH23" s="414"/>
      <c r="CI23" s="414"/>
      <c r="CJ23" s="414"/>
    </row>
    <row r="24" spans="1:88" ht="18" customHeight="1">
      <c r="A24" s="610"/>
      <c r="B24" s="613" t="s">
        <v>83</v>
      </c>
      <c r="C24" s="610"/>
      <c r="D24" s="413">
        <v>17</v>
      </c>
      <c r="E24" s="414"/>
      <c r="F24" s="414"/>
      <c r="G24" s="414"/>
      <c r="H24" s="414"/>
      <c r="I24" s="414"/>
      <c r="J24" s="414"/>
      <c r="K24" s="414"/>
      <c r="L24" s="414"/>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14"/>
      <c r="AM24" s="414"/>
      <c r="AN24" s="414"/>
      <c r="AO24" s="414"/>
      <c r="AP24" s="414"/>
      <c r="AQ24" s="414"/>
      <c r="AR24" s="414"/>
      <c r="AS24" s="414"/>
      <c r="AT24" s="414"/>
      <c r="AU24" s="414"/>
      <c r="AV24" s="414"/>
      <c r="AW24" s="414"/>
      <c r="AX24" s="414"/>
      <c r="AY24" s="414"/>
      <c r="AZ24" s="414"/>
      <c r="BA24" s="414"/>
      <c r="BB24" s="414"/>
      <c r="BC24" s="414"/>
      <c r="BD24" s="414"/>
      <c r="BE24" s="414"/>
      <c r="BF24" s="414"/>
      <c r="BG24" s="414"/>
      <c r="BH24" s="414"/>
      <c r="BI24" s="414"/>
      <c r="BJ24" s="414"/>
      <c r="BK24" s="414"/>
      <c r="BL24" s="414"/>
      <c r="BM24" s="414"/>
      <c r="BN24" s="414"/>
      <c r="BO24" s="414"/>
      <c r="BP24" s="414"/>
      <c r="BQ24" s="414"/>
      <c r="BR24" s="414"/>
      <c r="BS24" s="414"/>
      <c r="BT24" s="414"/>
      <c r="BU24" s="414"/>
      <c r="BV24" s="414"/>
      <c r="BW24" s="414"/>
      <c r="BX24" s="414"/>
      <c r="BY24" s="414"/>
      <c r="BZ24" s="414"/>
      <c r="CA24" s="414"/>
      <c r="CB24" s="414"/>
      <c r="CC24" s="414"/>
      <c r="CD24" s="414"/>
      <c r="CE24" s="414"/>
      <c r="CF24" s="414"/>
      <c r="CG24" s="414"/>
      <c r="CH24" s="414"/>
      <c r="CI24" s="414"/>
      <c r="CJ24" s="414"/>
    </row>
    <row r="25" spans="1:88" ht="18" customHeight="1">
      <c r="A25" s="610"/>
      <c r="B25" s="613" t="s">
        <v>84</v>
      </c>
      <c r="C25" s="610"/>
      <c r="D25" s="413">
        <v>18</v>
      </c>
      <c r="E25" s="414"/>
      <c r="F25" s="414"/>
      <c r="G25" s="414"/>
      <c r="H25" s="414"/>
      <c r="I25" s="414"/>
      <c r="J25" s="414"/>
      <c r="K25" s="414"/>
      <c r="L25" s="414"/>
      <c r="M25" s="414"/>
      <c r="N25" s="414"/>
      <c r="O25" s="414"/>
      <c r="P25" s="414"/>
      <c r="Q25" s="414"/>
      <c r="R25" s="414"/>
      <c r="S25" s="414"/>
      <c r="T25" s="414"/>
      <c r="U25" s="414"/>
      <c r="V25" s="414"/>
      <c r="W25" s="414"/>
      <c r="X25" s="414"/>
      <c r="Y25" s="414"/>
      <c r="Z25" s="414"/>
      <c r="AA25" s="414"/>
      <c r="AB25" s="414"/>
      <c r="AC25" s="414"/>
      <c r="AD25" s="414"/>
      <c r="AE25" s="414"/>
      <c r="AF25" s="414"/>
      <c r="AG25" s="414"/>
      <c r="AH25" s="414"/>
      <c r="AI25" s="414"/>
      <c r="AJ25" s="414"/>
      <c r="AK25" s="414"/>
      <c r="AL25" s="414"/>
      <c r="AM25" s="414"/>
      <c r="AN25" s="414"/>
      <c r="AO25" s="414"/>
      <c r="AP25" s="414"/>
      <c r="AQ25" s="414"/>
      <c r="AR25" s="414"/>
      <c r="AS25" s="414"/>
      <c r="AT25" s="414"/>
      <c r="AU25" s="414"/>
      <c r="AV25" s="414"/>
      <c r="AW25" s="414"/>
      <c r="AX25" s="414"/>
      <c r="AY25" s="414"/>
      <c r="AZ25" s="414"/>
      <c r="BA25" s="414"/>
      <c r="BB25" s="414"/>
      <c r="BC25" s="414"/>
      <c r="BD25" s="414"/>
      <c r="BE25" s="414"/>
      <c r="BF25" s="414"/>
      <c r="BG25" s="414"/>
      <c r="BH25" s="414"/>
      <c r="BI25" s="414"/>
      <c r="BJ25" s="414"/>
      <c r="BK25" s="414"/>
      <c r="BL25" s="414"/>
      <c r="BM25" s="414"/>
      <c r="BN25" s="414"/>
      <c r="BO25" s="414"/>
      <c r="BP25" s="414"/>
      <c r="BQ25" s="414"/>
      <c r="BR25" s="414"/>
      <c r="BS25" s="414"/>
      <c r="BT25" s="414"/>
      <c r="BU25" s="414"/>
      <c r="BV25" s="414"/>
      <c r="BW25" s="414"/>
      <c r="BX25" s="414"/>
      <c r="BY25" s="414"/>
      <c r="BZ25" s="414"/>
      <c r="CA25" s="414"/>
      <c r="CB25" s="414"/>
      <c r="CC25" s="414"/>
      <c r="CD25" s="414"/>
      <c r="CE25" s="414"/>
      <c r="CF25" s="414"/>
      <c r="CG25" s="414"/>
      <c r="CH25" s="414"/>
      <c r="CI25" s="414"/>
      <c r="CJ25" s="414"/>
    </row>
    <row r="26" spans="1:88" ht="18" customHeight="1">
      <c r="A26" s="610"/>
      <c r="B26" s="613" t="s">
        <v>85</v>
      </c>
      <c r="C26" s="610"/>
      <c r="D26" s="611">
        <v>21</v>
      </c>
      <c r="E26" s="414"/>
      <c r="F26" s="414"/>
      <c r="G26" s="414"/>
      <c r="H26" s="414"/>
      <c r="I26" s="414"/>
      <c r="J26" s="414"/>
      <c r="K26" s="414"/>
      <c r="L26" s="414"/>
      <c r="M26" s="414"/>
      <c r="N26" s="414"/>
      <c r="O26" s="414"/>
      <c r="P26" s="414"/>
      <c r="Q26" s="414"/>
      <c r="R26" s="414"/>
      <c r="S26" s="414"/>
      <c r="T26" s="414"/>
      <c r="U26" s="414"/>
      <c r="V26" s="414"/>
      <c r="W26" s="414"/>
      <c r="X26" s="414"/>
      <c r="Y26" s="414"/>
      <c r="Z26" s="414"/>
      <c r="AA26" s="414"/>
      <c r="AB26" s="414"/>
      <c r="AC26" s="414"/>
      <c r="AD26" s="414"/>
      <c r="AE26" s="414"/>
      <c r="AF26" s="414"/>
      <c r="AG26" s="414"/>
      <c r="AH26" s="414"/>
      <c r="AI26" s="414"/>
      <c r="AJ26" s="414"/>
      <c r="AK26" s="414"/>
      <c r="AL26" s="414"/>
      <c r="AM26" s="414"/>
      <c r="AN26" s="414"/>
      <c r="AO26" s="414"/>
      <c r="AP26" s="414"/>
      <c r="AQ26" s="414"/>
      <c r="AR26" s="414"/>
      <c r="AS26" s="414"/>
      <c r="AT26" s="414"/>
      <c r="AU26" s="414"/>
      <c r="AV26" s="414"/>
      <c r="AW26" s="414"/>
      <c r="AX26" s="414"/>
      <c r="AY26" s="414"/>
      <c r="AZ26" s="414"/>
      <c r="BA26" s="414"/>
      <c r="BB26" s="414"/>
      <c r="BC26" s="414"/>
      <c r="BD26" s="414"/>
      <c r="BE26" s="414"/>
      <c r="BF26" s="414"/>
      <c r="BG26" s="414"/>
      <c r="BH26" s="414"/>
      <c r="BI26" s="414"/>
      <c r="BJ26" s="414"/>
      <c r="BK26" s="414"/>
      <c r="BL26" s="414"/>
      <c r="BM26" s="414"/>
      <c r="BN26" s="414"/>
      <c r="BO26" s="414"/>
      <c r="BP26" s="414"/>
      <c r="BQ26" s="414"/>
      <c r="BR26" s="414"/>
      <c r="BS26" s="414"/>
      <c r="BT26" s="414"/>
      <c r="BU26" s="414"/>
      <c r="BV26" s="414"/>
      <c r="BW26" s="414"/>
      <c r="BX26" s="414"/>
      <c r="BY26" s="414"/>
      <c r="BZ26" s="414"/>
      <c r="CA26" s="414"/>
      <c r="CB26" s="414"/>
      <c r="CC26" s="414"/>
      <c r="CD26" s="414"/>
      <c r="CE26" s="414"/>
      <c r="CF26" s="414"/>
      <c r="CG26" s="414"/>
      <c r="CH26" s="414"/>
      <c r="CI26" s="414"/>
      <c r="CJ26" s="414"/>
    </row>
    <row r="27" spans="1:88" ht="18" customHeight="1">
      <c r="A27" s="610"/>
      <c r="B27" s="610" t="s">
        <v>86</v>
      </c>
      <c r="C27" s="610"/>
      <c r="D27" s="611">
        <v>22</v>
      </c>
      <c r="E27" s="414"/>
      <c r="F27" s="414"/>
      <c r="G27" s="414"/>
      <c r="H27" s="414"/>
      <c r="I27" s="414"/>
      <c r="J27" s="414"/>
      <c r="K27" s="414"/>
      <c r="L27" s="414"/>
      <c r="M27" s="414"/>
      <c r="N27" s="414"/>
      <c r="O27" s="414"/>
      <c r="P27" s="414"/>
      <c r="Q27" s="414"/>
      <c r="R27" s="414"/>
      <c r="S27" s="414"/>
      <c r="T27" s="414"/>
      <c r="U27" s="414"/>
      <c r="V27" s="414"/>
      <c r="W27" s="414"/>
      <c r="X27" s="414"/>
      <c r="Y27" s="414"/>
      <c r="Z27" s="414"/>
      <c r="AA27" s="414"/>
      <c r="AB27" s="414"/>
      <c r="AC27" s="414"/>
      <c r="AD27" s="414"/>
      <c r="AE27" s="414"/>
      <c r="AF27" s="414"/>
      <c r="AG27" s="414"/>
      <c r="AH27" s="414"/>
      <c r="AI27" s="414"/>
      <c r="AJ27" s="414"/>
      <c r="AK27" s="414"/>
      <c r="AL27" s="414"/>
      <c r="AM27" s="414"/>
      <c r="AN27" s="414"/>
      <c r="AO27" s="414"/>
      <c r="AP27" s="414"/>
      <c r="AQ27" s="414"/>
      <c r="AR27" s="414"/>
      <c r="AS27" s="414"/>
      <c r="AT27" s="414"/>
      <c r="AU27" s="414"/>
      <c r="AV27" s="414"/>
      <c r="AW27" s="414"/>
      <c r="AX27" s="414"/>
      <c r="AY27" s="414"/>
      <c r="AZ27" s="414"/>
      <c r="BA27" s="414"/>
      <c r="BB27" s="414"/>
      <c r="BC27" s="414"/>
      <c r="BD27" s="414"/>
      <c r="BE27" s="414"/>
      <c r="BF27" s="414"/>
      <c r="BG27" s="414"/>
      <c r="BH27" s="414"/>
      <c r="BI27" s="414"/>
      <c r="BJ27" s="414"/>
      <c r="BK27" s="414"/>
      <c r="BL27" s="414"/>
      <c r="BM27" s="414"/>
      <c r="BN27" s="414"/>
      <c r="BO27" s="414"/>
      <c r="BP27" s="414"/>
      <c r="BQ27" s="414"/>
      <c r="BR27" s="414"/>
      <c r="BS27" s="414"/>
      <c r="BT27" s="414"/>
      <c r="BU27" s="414"/>
      <c r="BV27" s="414"/>
      <c r="BW27" s="414"/>
      <c r="BX27" s="414"/>
      <c r="BY27" s="414"/>
      <c r="BZ27" s="414"/>
      <c r="CA27" s="414"/>
      <c r="CB27" s="414"/>
      <c r="CC27" s="414"/>
      <c r="CD27" s="414"/>
      <c r="CE27" s="414"/>
      <c r="CF27" s="414"/>
      <c r="CG27" s="414"/>
      <c r="CH27" s="414"/>
      <c r="CI27" s="414"/>
      <c r="CJ27" s="414"/>
    </row>
    <row r="28" spans="1:88" ht="27" customHeight="1">
      <c r="A28" s="610"/>
      <c r="B28" s="725" t="s">
        <v>87</v>
      </c>
      <c r="C28" s="725"/>
      <c r="D28" s="611">
        <v>23</v>
      </c>
      <c r="E28" s="414"/>
      <c r="F28" s="414"/>
      <c r="G28" s="414"/>
      <c r="H28" s="414"/>
      <c r="I28" s="414"/>
      <c r="J28" s="414"/>
      <c r="K28" s="414"/>
      <c r="L28" s="414"/>
      <c r="M28" s="414"/>
      <c r="N28" s="414"/>
      <c r="O28" s="414"/>
      <c r="P28" s="414"/>
      <c r="Q28" s="414"/>
      <c r="R28" s="414"/>
      <c r="S28" s="414"/>
      <c r="T28" s="414"/>
      <c r="U28" s="414"/>
      <c r="V28" s="414"/>
      <c r="W28" s="414"/>
      <c r="X28" s="414"/>
      <c r="Y28" s="414"/>
      <c r="Z28" s="414"/>
      <c r="AA28" s="414"/>
      <c r="AB28" s="414"/>
      <c r="AC28" s="414"/>
      <c r="AD28" s="414"/>
      <c r="AE28" s="414"/>
      <c r="AF28" s="414"/>
      <c r="AG28" s="414"/>
      <c r="AH28" s="414"/>
      <c r="AI28" s="414"/>
      <c r="AJ28" s="414"/>
      <c r="AK28" s="414"/>
      <c r="AL28" s="414"/>
      <c r="AM28" s="414"/>
      <c r="AN28" s="414"/>
      <c r="AO28" s="414"/>
      <c r="AP28" s="414"/>
      <c r="AQ28" s="414"/>
      <c r="AR28" s="414"/>
      <c r="AS28" s="414"/>
      <c r="AT28" s="414"/>
      <c r="AU28" s="414"/>
      <c r="AV28" s="414"/>
      <c r="AW28" s="414"/>
      <c r="AX28" s="414"/>
      <c r="AY28" s="414"/>
      <c r="AZ28" s="414"/>
      <c r="BA28" s="414"/>
      <c r="BB28" s="414"/>
      <c r="BC28" s="414"/>
      <c r="BD28" s="414"/>
      <c r="BE28" s="414"/>
      <c r="BF28" s="414"/>
      <c r="BG28" s="414"/>
      <c r="BH28" s="414"/>
      <c r="BI28" s="414"/>
      <c r="BJ28" s="414"/>
      <c r="BK28" s="414"/>
      <c r="BL28" s="414"/>
      <c r="BM28" s="414"/>
      <c r="BN28" s="414"/>
      <c r="BO28" s="414"/>
      <c r="BP28" s="414"/>
      <c r="BQ28" s="414"/>
      <c r="BR28" s="414"/>
      <c r="BS28" s="414"/>
      <c r="BT28" s="414"/>
      <c r="BU28" s="414"/>
      <c r="BV28" s="414"/>
      <c r="BW28" s="414"/>
      <c r="BX28" s="414"/>
      <c r="BY28" s="414"/>
      <c r="BZ28" s="414"/>
      <c r="CA28" s="414"/>
      <c r="CB28" s="414"/>
      <c r="CC28" s="414"/>
      <c r="CD28" s="414"/>
      <c r="CE28" s="414"/>
      <c r="CF28" s="414"/>
      <c r="CG28" s="414"/>
      <c r="CH28" s="414"/>
      <c r="CI28" s="414"/>
      <c r="CJ28" s="414"/>
    </row>
    <row r="29" spans="1:88" ht="26.45" customHeight="1">
      <c r="A29" s="610"/>
      <c r="B29" s="725" t="s">
        <v>88</v>
      </c>
      <c r="C29" s="725"/>
      <c r="D29" s="611">
        <v>24</v>
      </c>
      <c r="E29" s="414"/>
      <c r="F29" s="414"/>
      <c r="G29" s="414"/>
      <c r="H29" s="414"/>
      <c r="I29" s="414"/>
      <c r="J29" s="414"/>
      <c r="K29" s="414"/>
      <c r="L29" s="414"/>
      <c r="M29" s="414"/>
      <c r="N29" s="414"/>
      <c r="O29" s="414"/>
      <c r="P29" s="414"/>
      <c r="Q29" s="414"/>
      <c r="R29" s="414"/>
      <c r="S29" s="414"/>
      <c r="T29" s="414"/>
      <c r="U29" s="414"/>
      <c r="V29" s="414"/>
      <c r="W29" s="414"/>
      <c r="X29" s="414"/>
      <c r="Y29" s="414"/>
      <c r="Z29" s="414"/>
      <c r="AA29" s="414"/>
      <c r="AB29" s="414"/>
      <c r="AC29" s="414"/>
      <c r="AD29" s="414"/>
      <c r="AE29" s="414"/>
      <c r="AF29" s="414"/>
      <c r="AG29" s="414"/>
      <c r="AH29" s="414"/>
      <c r="AI29" s="414"/>
      <c r="AJ29" s="414"/>
      <c r="AK29" s="414"/>
      <c r="AL29" s="414"/>
      <c r="AM29" s="414"/>
      <c r="AN29" s="414"/>
      <c r="AO29" s="414"/>
      <c r="AP29" s="414"/>
      <c r="AQ29" s="414"/>
      <c r="AR29" s="414"/>
      <c r="AS29" s="414"/>
      <c r="AT29" s="414"/>
      <c r="AU29" s="414"/>
      <c r="AV29" s="414"/>
      <c r="AW29" s="414"/>
      <c r="AX29" s="414"/>
      <c r="AY29" s="414"/>
      <c r="AZ29" s="414"/>
      <c r="BA29" s="414"/>
      <c r="BB29" s="414"/>
      <c r="BC29" s="414"/>
      <c r="BD29" s="414"/>
      <c r="BE29" s="414"/>
      <c r="BF29" s="414"/>
      <c r="BG29" s="414"/>
      <c r="BH29" s="414"/>
      <c r="BI29" s="414"/>
      <c r="BJ29" s="414"/>
      <c r="BK29" s="414"/>
      <c r="BL29" s="414"/>
      <c r="BM29" s="414"/>
      <c r="BN29" s="414"/>
      <c r="BO29" s="414"/>
      <c r="BP29" s="414"/>
      <c r="BQ29" s="414"/>
      <c r="BR29" s="414"/>
      <c r="BS29" s="414"/>
      <c r="BT29" s="414"/>
      <c r="BU29" s="414"/>
      <c r="BV29" s="414"/>
      <c r="BW29" s="414"/>
      <c r="BX29" s="414"/>
      <c r="BY29" s="414"/>
      <c r="BZ29" s="414"/>
      <c r="CA29" s="414"/>
      <c r="CB29" s="414"/>
      <c r="CC29" s="414"/>
      <c r="CD29" s="414"/>
      <c r="CE29" s="414"/>
      <c r="CF29" s="414"/>
      <c r="CG29" s="414"/>
      <c r="CH29" s="414"/>
      <c r="CI29" s="414"/>
      <c r="CJ29" s="414"/>
    </row>
    <row r="30" spans="1:88" ht="18" customHeight="1">
      <c r="A30" s="610"/>
      <c r="B30" s="156" t="s">
        <v>89</v>
      </c>
      <c r="C30" s="610"/>
      <c r="D30" s="611">
        <v>25</v>
      </c>
      <c r="E30" s="414"/>
      <c r="F30" s="414"/>
      <c r="G30" s="414"/>
      <c r="H30" s="414"/>
      <c r="I30" s="414"/>
      <c r="J30" s="414"/>
      <c r="K30" s="414"/>
      <c r="L30" s="414"/>
      <c r="M30" s="414"/>
      <c r="N30" s="414"/>
      <c r="O30" s="414"/>
      <c r="P30" s="414"/>
      <c r="Q30" s="414"/>
      <c r="R30" s="414"/>
      <c r="S30" s="414"/>
      <c r="T30" s="414"/>
      <c r="U30" s="414"/>
      <c r="V30" s="414"/>
      <c r="W30" s="414"/>
      <c r="X30" s="414"/>
      <c r="Y30" s="414"/>
      <c r="Z30" s="414"/>
      <c r="AA30" s="414"/>
      <c r="AB30" s="414"/>
      <c r="AC30" s="414"/>
      <c r="AD30" s="414"/>
      <c r="AE30" s="414"/>
      <c r="AF30" s="414"/>
      <c r="AG30" s="414"/>
      <c r="AH30" s="414"/>
      <c r="AI30" s="414"/>
      <c r="AJ30" s="414"/>
      <c r="AK30" s="414"/>
      <c r="AL30" s="414"/>
      <c r="AM30" s="414"/>
      <c r="AN30" s="414"/>
      <c r="AO30" s="414"/>
      <c r="AP30" s="414"/>
      <c r="AQ30" s="414"/>
      <c r="AR30" s="414"/>
      <c r="AS30" s="414"/>
      <c r="AT30" s="414"/>
      <c r="AU30" s="414"/>
      <c r="AV30" s="414"/>
      <c r="AW30" s="414"/>
      <c r="AX30" s="414"/>
      <c r="AY30" s="414"/>
      <c r="AZ30" s="414"/>
      <c r="BA30" s="414"/>
      <c r="BB30" s="414"/>
      <c r="BC30" s="414"/>
      <c r="BD30" s="414"/>
      <c r="BE30" s="414"/>
      <c r="BF30" s="414"/>
      <c r="BG30" s="414"/>
      <c r="BH30" s="414"/>
      <c r="BI30" s="414"/>
      <c r="BJ30" s="414"/>
      <c r="BK30" s="414"/>
      <c r="BL30" s="414"/>
      <c r="BM30" s="414"/>
      <c r="BN30" s="414"/>
      <c r="BO30" s="414"/>
      <c r="BP30" s="414"/>
      <c r="BQ30" s="414"/>
      <c r="BR30" s="414"/>
      <c r="BS30" s="414"/>
      <c r="BT30" s="414"/>
      <c r="BU30" s="414"/>
      <c r="BV30" s="414"/>
      <c r="BW30" s="414"/>
      <c r="BX30" s="414"/>
      <c r="BY30" s="414"/>
      <c r="BZ30" s="414"/>
      <c r="CA30" s="414"/>
      <c r="CB30" s="414"/>
      <c r="CC30" s="414"/>
      <c r="CD30" s="414"/>
      <c r="CE30" s="414"/>
      <c r="CF30" s="414"/>
      <c r="CG30" s="414"/>
      <c r="CH30" s="414"/>
      <c r="CI30" s="414"/>
      <c r="CJ30" s="414"/>
    </row>
    <row r="31" spans="1:88" ht="20.45" customHeight="1">
      <c r="A31" s="610"/>
      <c r="B31" s="156" t="s">
        <v>90</v>
      </c>
      <c r="C31" s="610"/>
      <c r="D31" s="611">
        <v>26</v>
      </c>
      <c r="E31" s="414"/>
      <c r="F31" s="414"/>
      <c r="G31" s="414"/>
      <c r="H31" s="414"/>
      <c r="I31" s="414"/>
      <c r="J31" s="414"/>
      <c r="K31" s="414"/>
      <c r="L31" s="414"/>
      <c r="M31" s="414"/>
      <c r="N31" s="414"/>
      <c r="O31" s="414"/>
      <c r="P31" s="414"/>
      <c r="Q31" s="414"/>
      <c r="R31" s="414"/>
      <c r="S31" s="414"/>
      <c r="T31" s="414"/>
      <c r="U31" s="414"/>
      <c r="V31" s="414"/>
      <c r="W31" s="414"/>
      <c r="X31" s="414"/>
      <c r="Y31" s="414"/>
      <c r="Z31" s="414"/>
      <c r="AA31" s="414"/>
      <c r="AB31" s="414"/>
      <c r="AC31" s="414"/>
      <c r="AD31" s="414"/>
      <c r="AE31" s="414"/>
      <c r="AF31" s="414"/>
      <c r="AG31" s="414"/>
      <c r="AH31" s="414"/>
      <c r="AI31" s="414"/>
      <c r="AJ31" s="414"/>
      <c r="AK31" s="414"/>
      <c r="AL31" s="414"/>
      <c r="AM31" s="414"/>
      <c r="AN31" s="414"/>
      <c r="AO31" s="414"/>
      <c r="AP31" s="414"/>
      <c r="AQ31" s="414"/>
      <c r="AR31" s="414"/>
      <c r="AS31" s="414"/>
      <c r="AT31" s="414"/>
      <c r="AU31" s="414"/>
      <c r="AV31" s="414"/>
      <c r="AW31" s="414"/>
      <c r="AX31" s="414"/>
      <c r="AY31" s="414"/>
      <c r="AZ31" s="414"/>
      <c r="BA31" s="414"/>
      <c r="BB31" s="414"/>
      <c r="BC31" s="414"/>
      <c r="BD31" s="414"/>
      <c r="BE31" s="414"/>
      <c r="BF31" s="414"/>
      <c r="BG31" s="414"/>
      <c r="BH31" s="414"/>
      <c r="BI31" s="414"/>
      <c r="BJ31" s="414"/>
      <c r="BK31" s="414"/>
      <c r="BL31" s="414"/>
      <c r="BM31" s="414"/>
      <c r="BN31" s="414"/>
      <c r="BO31" s="414"/>
      <c r="BP31" s="414"/>
      <c r="BQ31" s="414"/>
      <c r="BR31" s="414"/>
      <c r="BS31" s="414"/>
      <c r="BT31" s="414"/>
      <c r="BU31" s="414"/>
      <c r="BV31" s="414"/>
      <c r="BW31" s="414"/>
      <c r="BX31" s="414"/>
      <c r="BY31" s="414"/>
      <c r="BZ31" s="414"/>
      <c r="CA31" s="414"/>
      <c r="CB31" s="414"/>
      <c r="CC31" s="414"/>
      <c r="CD31" s="414"/>
      <c r="CE31" s="414"/>
      <c r="CF31" s="414"/>
      <c r="CG31" s="414"/>
      <c r="CH31" s="414"/>
      <c r="CI31" s="414"/>
      <c r="CJ31" s="414"/>
    </row>
    <row r="32" spans="1:88" ht="18" customHeight="1">
      <c r="A32" s="610"/>
      <c r="B32" s="156" t="s">
        <v>91</v>
      </c>
      <c r="C32" s="610"/>
      <c r="D32" s="611">
        <v>28</v>
      </c>
      <c r="E32" s="414"/>
      <c r="F32" s="414"/>
      <c r="G32" s="414"/>
      <c r="H32" s="414"/>
      <c r="I32" s="414"/>
      <c r="J32" s="414"/>
      <c r="K32" s="414"/>
      <c r="L32" s="414"/>
      <c r="M32" s="414"/>
      <c r="N32" s="414"/>
      <c r="O32" s="414"/>
      <c r="P32" s="414"/>
      <c r="Q32" s="414"/>
      <c r="R32" s="414"/>
      <c r="S32" s="414"/>
      <c r="T32" s="414"/>
      <c r="U32" s="414"/>
      <c r="V32" s="414"/>
      <c r="W32" s="414"/>
      <c r="X32" s="414"/>
      <c r="Y32" s="414"/>
      <c r="Z32" s="414"/>
      <c r="AA32" s="414"/>
      <c r="AB32" s="414"/>
      <c r="AC32" s="414"/>
      <c r="AD32" s="414"/>
      <c r="AE32" s="414"/>
      <c r="AF32" s="414"/>
      <c r="AG32" s="414"/>
      <c r="AH32" s="414"/>
      <c r="AI32" s="414"/>
      <c r="AJ32" s="414"/>
      <c r="AK32" s="414"/>
      <c r="AL32" s="414"/>
      <c r="AM32" s="414"/>
      <c r="AN32" s="414"/>
      <c r="AO32" s="414"/>
      <c r="AP32" s="414"/>
      <c r="AQ32" s="414"/>
      <c r="AR32" s="414"/>
      <c r="AS32" s="414"/>
      <c r="AT32" s="414"/>
      <c r="AU32" s="414"/>
      <c r="AV32" s="414"/>
      <c r="AW32" s="414"/>
      <c r="AX32" s="414"/>
      <c r="AY32" s="414"/>
      <c r="AZ32" s="414"/>
      <c r="BA32" s="414"/>
      <c r="BB32" s="414"/>
      <c r="BC32" s="414"/>
      <c r="BD32" s="414"/>
      <c r="BE32" s="414"/>
      <c r="BF32" s="414"/>
      <c r="BG32" s="414"/>
      <c r="BH32" s="414"/>
      <c r="BI32" s="414"/>
      <c r="BJ32" s="414"/>
      <c r="BK32" s="414"/>
      <c r="BL32" s="414"/>
      <c r="BM32" s="414"/>
      <c r="BN32" s="414"/>
      <c r="BO32" s="414"/>
      <c r="BP32" s="414"/>
      <c r="BQ32" s="414"/>
      <c r="BR32" s="414"/>
      <c r="BS32" s="414"/>
      <c r="BT32" s="414"/>
      <c r="BU32" s="414"/>
      <c r="BV32" s="414"/>
      <c r="BW32" s="414"/>
      <c r="BX32" s="414"/>
      <c r="BY32" s="414"/>
      <c r="BZ32" s="414"/>
      <c r="CA32" s="414"/>
      <c r="CB32" s="414"/>
      <c r="CC32" s="414"/>
      <c r="CD32" s="414"/>
      <c r="CE32" s="414"/>
      <c r="CF32" s="414"/>
      <c r="CG32" s="414"/>
      <c r="CH32" s="414"/>
      <c r="CI32" s="414"/>
      <c r="CJ32" s="414"/>
    </row>
    <row r="33" spans="1:88" ht="24" customHeight="1">
      <c r="A33" s="614" t="s">
        <v>92</v>
      </c>
      <c r="B33" s="610"/>
      <c r="C33" s="610"/>
      <c r="D33" s="611" t="s">
        <v>93</v>
      </c>
      <c r="E33" s="414"/>
      <c r="F33" s="414"/>
      <c r="G33" s="414"/>
      <c r="H33" s="414"/>
      <c r="I33" s="414"/>
      <c r="J33" s="414"/>
      <c r="K33" s="414"/>
      <c r="L33" s="414"/>
      <c r="M33" s="414"/>
      <c r="N33" s="414"/>
      <c r="O33" s="414"/>
      <c r="P33" s="414"/>
      <c r="Q33" s="414"/>
      <c r="R33" s="414"/>
      <c r="S33" s="414"/>
      <c r="T33" s="414"/>
      <c r="U33" s="414"/>
      <c r="V33" s="414"/>
      <c r="W33" s="414"/>
      <c r="X33" s="414"/>
      <c r="Y33" s="414"/>
      <c r="Z33" s="414"/>
      <c r="AA33" s="414"/>
      <c r="AB33" s="414"/>
      <c r="AC33" s="414"/>
      <c r="AD33" s="414"/>
      <c r="AE33" s="414"/>
      <c r="AF33" s="414"/>
      <c r="AG33" s="414"/>
      <c r="AH33" s="414"/>
      <c r="AI33" s="414"/>
      <c r="AJ33" s="414"/>
      <c r="AK33" s="414"/>
      <c r="AL33" s="414"/>
      <c r="AM33" s="414"/>
      <c r="AN33" s="414"/>
      <c r="AO33" s="414"/>
      <c r="AP33" s="414"/>
      <c r="AQ33" s="414"/>
      <c r="AR33" s="414"/>
      <c r="AS33" s="414"/>
      <c r="AT33" s="414"/>
      <c r="AU33" s="414"/>
      <c r="AV33" s="414"/>
      <c r="AW33" s="414"/>
      <c r="AX33" s="414"/>
      <c r="AY33" s="414"/>
      <c r="AZ33" s="414"/>
      <c r="BA33" s="414"/>
      <c r="BB33" s="414"/>
      <c r="BC33" s="414"/>
      <c r="BD33" s="414"/>
      <c r="BE33" s="414"/>
      <c r="BF33" s="414"/>
      <c r="BG33" s="414"/>
      <c r="BH33" s="414"/>
      <c r="BI33" s="414"/>
      <c r="BJ33" s="414"/>
      <c r="BK33" s="414"/>
      <c r="BL33" s="414"/>
      <c r="BM33" s="414"/>
      <c r="BN33" s="414"/>
      <c r="BO33" s="414"/>
      <c r="BP33" s="414"/>
      <c r="BQ33" s="414"/>
      <c r="BR33" s="414"/>
      <c r="BS33" s="414"/>
      <c r="BT33" s="414"/>
      <c r="BU33" s="414"/>
      <c r="BV33" s="414"/>
      <c r="BW33" s="414"/>
      <c r="BX33" s="414"/>
      <c r="BY33" s="414"/>
      <c r="BZ33" s="414"/>
      <c r="CA33" s="414"/>
      <c r="CB33" s="414"/>
      <c r="CC33" s="414"/>
      <c r="CD33" s="414"/>
      <c r="CE33" s="414"/>
      <c r="CF33" s="414"/>
      <c r="CG33" s="414"/>
      <c r="CH33" s="414"/>
      <c r="CI33" s="414"/>
      <c r="CJ33" s="414"/>
    </row>
    <row r="34" spans="1:88" ht="18" customHeight="1">
      <c r="A34" s="615" t="s">
        <v>94</v>
      </c>
      <c r="D34" s="612"/>
      <c r="E34" s="409"/>
      <c r="F34" s="409"/>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c r="AE34" s="409"/>
      <c r="AF34" s="409"/>
      <c r="AG34" s="409"/>
      <c r="AH34" s="409"/>
      <c r="AI34" s="409"/>
      <c r="AJ34" s="409"/>
      <c r="AK34" s="409"/>
      <c r="AL34" s="409"/>
      <c r="AM34" s="409"/>
      <c r="AN34" s="409"/>
      <c r="AO34" s="409"/>
      <c r="AP34" s="409"/>
      <c r="AQ34" s="409"/>
      <c r="AR34" s="409"/>
      <c r="AS34" s="409"/>
      <c r="AT34" s="409"/>
      <c r="AU34" s="409"/>
      <c r="AV34" s="409"/>
      <c r="AW34" s="409"/>
      <c r="AX34" s="409"/>
      <c r="AY34" s="409"/>
      <c r="AZ34" s="409"/>
      <c r="BA34" s="409"/>
      <c r="BB34" s="409"/>
      <c r="BC34" s="409"/>
      <c r="BD34" s="409"/>
      <c r="BE34" s="409"/>
      <c r="BF34" s="409"/>
      <c r="BG34" s="409"/>
      <c r="BH34" s="409"/>
      <c r="BI34" s="409"/>
      <c r="BJ34" s="409"/>
      <c r="BK34" s="409"/>
      <c r="BL34" s="409"/>
      <c r="BM34" s="409"/>
      <c r="BN34" s="409"/>
      <c r="BO34" s="409"/>
      <c r="BP34" s="409"/>
      <c r="BQ34" s="409"/>
      <c r="BR34" s="409"/>
      <c r="BS34" s="409"/>
      <c r="BT34" s="409"/>
      <c r="BU34" s="409"/>
      <c r="BV34" s="409"/>
      <c r="BW34" s="409"/>
      <c r="BX34" s="409"/>
      <c r="BY34" s="409"/>
      <c r="BZ34" s="409"/>
      <c r="CA34" s="409"/>
      <c r="CB34" s="409"/>
      <c r="CC34" s="409"/>
      <c r="CD34" s="409"/>
      <c r="CE34" s="409"/>
      <c r="CF34" s="409"/>
      <c r="CG34" s="409"/>
      <c r="CH34" s="409"/>
      <c r="CI34" s="409"/>
      <c r="CJ34" s="409"/>
    </row>
    <row r="35" spans="1:88" ht="18" customHeight="1">
      <c r="A35" s="615" t="s">
        <v>95</v>
      </c>
      <c r="D35" s="612"/>
      <c r="E35" s="409"/>
      <c r="F35" s="409"/>
      <c r="G35" s="409"/>
      <c r="H35" s="409"/>
      <c r="I35" s="409"/>
      <c r="J35" s="409"/>
      <c r="K35" s="409"/>
      <c r="L35" s="409"/>
      <c r="M35" s="409"/>
      <c r="N35" s="409"/>
      <c r="O35" s="409"/>
      <c r="P35" s="409"/>
      <c r="Q35" s="409"/>
      <c r="R35" s="409"/>
      <c r="S35" s="409"/>
      <c r="T35" s="409"/>
      <c r="U35" s="409"/>
      <c r="V35" s="409"/>
      <c r="W35" s="409"/>
      <c r="X35" s="409"/>
      <c r="Y35" s="409"/>
      <c r="Z35" s="409"/>
      <c r="AA35" s="409"/>
      <c r="AB35" s="409"/>
      <c r="AC35" s="409"/>
      <c r="AD35" s="409"/>
      <c r="AE35" s="409"/>
      <c r="AF35" s="409"/>
      <c r="AG35" s="409"/>
      <c r="AH35" s="409"/>
      <c r="AI35" s="409"/>
      <c r="AJ35" s="409"/>
      <c r="AK35" s="409"/>
      <c r="AL35" s="409"/>
      <c r="AM35" s="409"/>
      <c r="AN35" s="409"/>
      <c r="AO35" s="409"/>
      <c r="AP35" s="409"/>
      <c r="AQ35" s="409"/>
      <c r="AR35" s="409"/>
      <c r="AS35" s="409"/>
      <c r="AT35" s="409"/>
      <c r="AU35" s="409"/>
      <c r="AV35" s="409"/>
      <c r="AW35" s="409"/>
      <c r="AX35" s="409"/>
      <c r="AY35" s="409"/>
      <c r="AZ35" s="409"/>
      <c r="BA35" s="409"/>
      <c r="BB35" s="409"/>
      <c r="BC35" s="409"/>
      <c r="BD35" s="409"/>
      <c r="BE35" s="409"/>
      <c r="BF35" s="409"/>
      <c r="BG35" s="409"/>
      <c r="BH35" s="409"/>
      <c r="BI35" s="409"/>
      <c r="BJ35" s="409"/>
      <c r="BK35" s="409"/>
      <c r="BL35" s="409"/>
      <c r="BM35" s="409"/>
      <c r="BN35" s="409"/>
      <c r="BO35" s="409"/>
      <c r="BP35" s="409"/>
      <c r="BQ35" s="409"/>
      <c r="BR35" s="409"/>
      <c r="BS35" s="409"/>
      <c r="BT35" s="409"/>
      <c r="BU35" s="409"/>
      <c r="BV35" s="409"/>
      <c r="BW35" s="409"/>
      <c r="BX35" s="409"/>
      <c r="BY35" s="409"/>
      <c r="BZ35" s="409"/>
      <c r="CA35" s="409"/>
      <c r="CB35" s="409"/>
      <c r="CC35" s="409"/>
      <c r="CD35" s="409"/>
      <c r="CE35" s="409"/>
      <c r="CF35" s="409"/>
      <c r="CG35" s="409"/>
      <c r="CH35" s="409"/>
      <c r="CI35" s="409"/>
      <c r="CJ35" s="409"/>
    </row>
    <row r="36" spans="1:88" ht="18" customHeight="1">
      <c r="A36" s="607"/>
      <c r="B36" s="608" t="s">
        <v>96</v>
      </c>
      <c r="C36" s="607"/>
      <c r="D36" s="609"/>
      <c r="E36" s="409"/>
      <c r="F36" s="409"/>
      <c r="G36" s="409"/>
      <c r="H36" s="409"/>
      <c r="I36" s="409"/>
      <c r="J36" s="409"/>
      <c r="K36" s="409"/>
      <c r="L36" s="409"/>
      <c r="M36" s="409"/>
      <c r="N36" s="409"/>
      <c r="O36" s="409"/>
      <c r="P36" s="409"/>
      <c r="Q36" s="409"/>
      <c r="R36" s="409"/>
      <c r="S36" s="409"/>
      <c r="T36" s="409"/>
      <c r="U36" s="409"/>
      <c r="V36" s="409"/>
      <c r="W36" s="409"/>
      <c r="X36" s="409"/>
      <c r="Y36" s="409"/>
      <c r="Z36" s="409"/>
      <c r="AA36" s="409"/>
      <c r="AB36" s="409"/>
      <c r="AC36" s="409"/>
      <c r="AD36" s="409"/>
      <c r="AE36" s="409"/>
      <c r="AF36" s="409"/>
      <c r="AG36" s="409"/>
      <c r="AH36" s="409"/>
      <c r="AI36" s="409"/>
      <c r="AJ36" s="409"/>
      <c r="AK36" s="409"/>
      <c r="AL36" s="409"/>
      <c r="AM36" s="409"/>
      <c r="AN36" s="409"/>
      <c r="AO36" s="409"/>
      <c r="AP36" s="409"/>
      <c r="AQ36" s="409"/>
      <c r="AR36" s="409"/>
      <c r="AS36" s="409"/>
      <c r="AT36" s="409"/>
      <c r="AU36" s="409"/>
      <c r="AV36" s="409"/>
      <c r="AW36" s="409"/>
      <c r="AX36" s="409"/>
      <c r="AY36" s="409"/>
      <c r="AZ36" s="409"/>
      <c r="BA36" s="409"/>
      <c r="BB36" s="409"/>
      <c r="BC36" s="409"/>
      <c r="BD36" s="409"/>
      <c r="BE36" s="409"/>
      <c r="BF36" s="409"/>
      <c r="BG36" s="409"/>
      <c r="BH36" s="409"/>
      <c r="BI36" s="409"/>
      <c r="BJ36" s="409"/>
      <c r="BK36" s="409"/>
      <c r="BL36" s="409"/>
      <c r="BM36" s="409"/>
      <c r="BN36" s="409"/>
      <c r="BO36" s="409"/>
      <c r="BP36" s="409"/>
      <c r="BQ36" s="409"/>
      <c r="BR36" s="409"/>
      <c r="BS36" s="409"/>
      <c r="BT36" s="409"/>
      <c r="BU36" s="409"/>
      <c r="BV36" s="409"/>
      <c r="BW36" s="409"/>
      <c r="BX36" s="409"/>
      <c r="BY36" s="409"/>
      <c r="BZ36" s="409"/>
      <c r="CA36" s="409"/>
      <c r="CB36" s="409"/>
      <c r="CC36" s="409"/>
      <c r="CD36" s="409"/>
      <c r="CE36" s="409"/>
      <c r="CF36" s="409"/>
      <c r="CG36" s="409"/>
      <c r="CH36" s="409"/>
      <c r="CI36" s="409"/>
      <c r="CJ36" s="409"/>
    </row>
    <row r="37" spans="1:88" ht="18" customHeight="1">
      <c r="A37" s="607"/>
      <c r="B37" s="608"/>
      <c r="C37" s="607" t="s">
        <v>97</v>
      </c>
      <c r="D37" s="609" t="s">
        <v>47</v>
      </c>
      <c r="E37" s="414"/>
      <c r="F37" s="414"/>
      <c r="G37" s="414"/>
      <c r="H37" s="414"/>
      <c r="I37" s="414"/>
      <c r="J37" s="414"/>
      <c r="K37" s="414"/>
      <c r="L37" s="414"/>
      <c r="M37" s="414"/>
      <c r="N37" s="414"/>
      <c r="O37" s="414"/>
      <c r="P37" s="414"/>
      <c r="Q37" s="414"/>
      <c r="R37" s="414"/>
      <c r="S37" s="414"/>
      <c r="T37" s="414"/>
      <c r="U37" s="414"/>
      <c r="V37" s="414"/>
      <c r="W37" s="414"/>
      <c r="X37" s="414"/>
      <c r="Y37" s="414"/>
      <c r="Z37" s="414"/>
      <c r="AA37" s="414"/>
      <c r="AB37" s="414"/>
      <c r="AC37" s="414"/>
      <c r="AD37" s="414"/>
      <c r="AE37" s="414"/>
      <c r="AF37" s="414"/>
      <c r="AG37" s="414"/>
      <c r="AH37" s="414"/>
      <c r="AI37" s="414"/>
      <c r="AJ37" s="414"/>
      <c r="AK37" s="414"/>
      <c r="AL37" s="414"/>
      <c r="AM37" s="414"/>
      <c r="AN37" s="414"/>
      <c r="AO37" s="414"/>
      <c r="AP37" s="414"/>
      <c r="AQ37" s="414"/>
      <c r="AR37" s="414"/>
      <c r="AS37" s="414"/>
      <c r="AT37" s="414"/>
      <c r="AU37" s="414"/>
      <c r="AV37" s="414"/>
      <c r="AW37" s="414"/>
      <c r="AX37" s="414"/>
      <c r="AY37" s="414"/>
      <c r="AZ37" s="414"/>
      <c r="BA37" s="414"/>
      <c r="BB37" s="414"/>
      <c r="BC37" s="414"/>
      <c r="BD37" s="414"/>
      <c r="BE37" s="414"/>
      <c r="BF37" s="414"/>
      <c r="BG37" s="414"/>
      <c r="BH37" s="414"/>
      <c r="BI37" s="414"/>
      <c r="BJ37" s="414"/>
      <c r="BK37" s="414"/>
      <c r="BL37" s="414"/>
      <c r="BM37" s="414"/>
      <c r="BN37" s="414"/>
      <c r="BO37" s="414"/>
      <c r="BP37" s="414"/>
      <c r="BQ37" s="414"/>
      <c r="BR37" s="414"/>
      <c r="BS37" s="414"/>
      <c r="BT37" s="414"/>
      <c r="BU37" s="414"/>
      <c r="BV37" s="414"/>
      <c r="BW37" s="414"/>
      <c r="BX37" s="414"/>
      <c r="BY37" s="414"/>
      <c r="BZ37" s="414"/>
      <c r="CA37" s="414"/>
      <c r="CB37" s="414"/>
      <c r="CC37" s="414"/>
      <c r="CD37" s="414"/>
      <c r="CE37" s="414"/>
      <c r="CF37" s="414"/>
      <c r="CG37" s="414"/>
      <c r="CH37" s="414"/>
      <c r="CI37" s="414"/>
      <c r="CJ37" s="414"/>
    </row>
    <row r="38" spans="1:88" ht="18" customHeight="1">
      <c r="A38" s="607"/>
      <c r="B38" s="608"/>
      <c r="C38" s="607" t="s">
        <v>98</v>
      </c>
      <c r="D38" s="609" t="s">
        <v>99</v>
      </c>
      <c r="E38" s="409"/>
      <c r="F38" s="409"/>
      <c r="G38" s="409"/>
      <c r="H38" s="409"/>
      <c r="I38" s="409"/>
      <c r="J38" s="409"/>
      <c r="K38" s="409"/>
      <c r="L38" s="409"/>
      <c r="M38" s="409"/>
      <c r="N38" s="409"/>
      <c r="O38" s="409"/>
      <c r="P38" s="409"/>
      <c r="Q38" s="409"/>
      <c r="R38" s="409"/>
      <c r="S38" s="409"/>
      <c r="T38" s="409"/>
      <c r="U38" s="409"/>
      <c r="V38" s="409"/>
      <c r="W38" s="409"/>
      <c r="X38" s="409"/>
      <c r="Y38" s="409"/>
      <c r="Z38" s="409"/>
      <c r="AA38" s="409"/>
      <c r="AB38" s="409"/>
      <c r="AC38" s="409"/>
      <c r="AD38" s="409"/>
      <c r="AE38" s="409"/>
      <c r="AF38" s="409"/>
      <c r="AG38" s="409"/>
      <c r="AH38" s="409"/>
      <c r="AI38" s="409"/>
      <c r="AJ38" s="409"/>
      <c r="AK38" s="409"/>
      <c r="AL38" s="409"/>
      <c r="AM38" s="409"/>
      <c r="AN38" s="409"/>
      <c r="AO38" s="409"/>
      <c r="AP38" s="409"/>
      <c r="AQ38" s="409"/>
      <c r="AR38" s="409"/>
      <c r="AS38" s="409"/>
      <c r="AT38" s="409"/>
      <c r="AU38" s="409"/>
      <c r="AV38" s="409"/>
      <c r="AW38" s="409"/>
      <c r="AX38" s="409"/>
      <c r="AY38" s="409"/>
      <c r="AZ38" s="409"/>
      <c r="BA38" s="409"/>
      <c r="BB38" s="409"/>
      <c r="BC38" s="409"/>
      <c r="BD38" s="409"/>
      <c r="BE38" s="409"/>
      <c r="BF38" s="409"/>
      <c r="BG38" s="409"/>
      <c r="BH38" s="409"/>
      <c r="BI38" s="409"/>
      <c r="BJ38" s="409"/>
      <c r="BK38" s="409"/>
      <c r="BL38" s="409"/>
      <c r="BM38" s="409"/>
      <c r="BN38" s="409"/>
      <c r="BO38" s="409"/>
      <c r="BP38" s="409"/>
      <c r="BQ38" s="409"/>
      <c r="BR38" s="409"/>
      <c r="BS38" s="409"/>
      <c r="BT38" s="409"/>
      <c r="BU38" s="409"/>
      <c r="BV38" s="409"/>
      <c r="BW38" s="409"/>
      <c r="BX38" s="409"/>
      <c r="BY38" s="409"/>
      <c r="BZ38" s="409"/>
      <c r="CA38" s="409"/>
      <c r="CB38" s="409"/>
      <c r="CC38" s="409"/>
      <c r="CD38" s="409"/>
      <c r="CE38" s="409"/>
      <c r="CF38" s="409"/>
      <c r="CG38" s="409"/>
      <c r="CH38" s="409"/>
      <c r="CI38" s="409"/>
      <c r="CJ38" s="409"/>
    </row>
    <row r="39" spans="1:88" ht="18" customHeight="1">
      <c r="A39" s="610"/>
      <c r="B39" s="156" t="s">
        <v>100</v>
      </c>
      <c r="C39" s="610"/>
      <c r="D39" s="611" t="s">
        <v>101</v>
      </c>
      <c r="E39" s="414"/>
      <c r="F39" s="414"/>
      <c r="G39" s="414"/>
      <c r="H39" s="414"/>
      <c r="I39" s="414"/>
      <c r="J39" s="414"/>
      <c r="K39" s="414"/>
      <c r="L39" s="414"/>
      <c r="M39" s="414"/>
      <c r="N39" s="414"/>
      <c r="O39" s="414"/>
      <c r="P39" s="414"/>
      <c r="Q39" s="414"/>
      <c r="R39" s="414"/>
      <c r="S39" s="414"/>
      <c r="T39" s="414"/>
      <c r="U39" s="414"/>
      <c r="V39" s="414"/>
      <c r="W39" s="414"/>
      <c r="X39" s="414"/>
      <c r="Y39" s="414"/>
      <c r="Z39" s="414"/>
      <c r="AA39" s="414"/>
      <c r="AB39" s="414"/>
      <c r="AC39" s="414"/>
      <c r="AD39" s="414"/>
      <c r="AE39" s="414"/>
      <c r="AF39" s="414"/>
      <c r="AG39" s="414"/>
      <c r="AH39" s="414"/>
      <c r="AI39" s="414"/>
      <c r="AJ39" s="414"/>
      <c r="AK39" s="414"/>
      <c r="AL39" s="414"/>
      <c r="AM39" s="414"/>
      <c r="AN39" s="414"/>
      <c r="AO39" s="414"/>
      <c r="AP39" s="414"/>
      <c r="AQ39" s="414"/>
      <c r="AR39" s="414"/>
      <c r="AS39" s="414"/>
      <c r="AT39" s="414"/>
      <c r="AU39" s="414"/>
      <c r="AV39" s="414"/>
      <c r="AW39" s="414"/>
      <c r="AX39" s="414"/>
      <c r="AY39" s="414"/>
      <c r="AZ39" s="414"/>
      <c r="BA39" s="414"/>
      <c r="BB39" s="414"/>
      <c r="BC39" s="414"/>
      <c r="BD39" s="414"/>
      <c r="BE39" s="414"/>
      <c r="BF39" s="414"/>
      <c r="BG39" s="414"/>
      <c r="BH39" s="414"/>
      <c r="BI39" s="414"/>
      <c r="BJ39" s="414"/>
      <c r="BK39" s="414"/>
      <c r="BL39" s="414"/>
      <c r="BM39" s="414"/>
      <c r="BN39" s="414"/>
      <c r="BO39" s="414"/>
      <c r="BP39" s="414"/>
      <c r="BQ39" s="414"/>
      <c r="BR39" s="414"/>
      <c r="BS39" s="414"/>
      <c r="BT39" s="414"/>
      <c r="BU39" s="414"/>
      <c r="BV39" s="414"/>
      <c r="BW39" s="414"/>
      <c r="BX39" s="414"/>
      <c r="BY39" s="414"/>
      <c r="BZ39" s="414"/>
      <c r="CA39" s="414"/>
      <c r="CB39" s="414"/>
      <c r="CC39" s="414"/>
      <c r="CD39" s="414"/>
      <c r="CE39" s="414"/>
      <c r="CF39" s="414"/>
      <c r="CG39" s="414"/>
      <c r="CH39" s="414"/>
      <c r="CI39" s="414"/>
      <c r="CJ39" s="414"/>
    </row>
    <row r="40" spans="1:88" ht="18" customHeight="1">
      <c r="A40" s="610"/>
      <c r="B40" s="156" t="s">
        <v>102</v>
      </c>
      <c r="C40" s="610"/>
      <c r="D40" s="611" t="s">
        <v>49</v>
      </c>
      <c r="E40" s="414"/>
      <c r="F40" s="414"/>
      <c r="G40" s="414"/>
      <c r="H40" s="414"/>
      <c r="I40" s="414"/>
      <c r="J40" s="414"/>
      <c r="K40" s="414"/>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414"/>
      <c r="AK40" s="414"/>
      <c r="AL40" s="414"/>
      <c r="AM40" s="414"/>
      <c r="AN40" s="414"/>
      <c r="AO40" s="414"/>
      <c r="AP40" s="414"/>
      <c r="AQ40" s="414"/>
      <c r="AR40" s="414"/>
      <c r="AS40" s="414"/>
      <c r="AT40" s="414"/>
      <c r="AU40" s="414"/>
      <c r="AV40" s="414"/>
      <c r="AW40" s="414"/>
      <c r="AX40" s="414"/>
      <c r="AY40" s="414"/>
      <c r="AZ40" s="414"/>
      <c r="BA40" s="414"/>
      <c r="BB40" s="414"/>
      <c r="BC40" s="414"/>
      <c r="BD40" s="414"/>
      <c r="BE40" s="414"/>
      <c r="BF40" s="414"/>
      <c r="BG40" s="414"/>
      <c r="BH40" s="414"/>
      <c r="BI40" s="414"/>
      <c r="BJ40" s="414"/>
      <c r="BK40" s="414"/>
      <c r="BL40" s="414"/>
      <c r="BM40" s="414"/>
      <c r="BN40" s="414"/>
      <c r="BO40" s="414"/>
      <c r="BP40" s="414"/>
      <c r="BQ40" s="414"/>
      <c r="BR40" s="414"/>
      <c r="BS40" s="414"/>
      <c r="BT40" s="414"/>
      <c r="BU40" s="414"/>
      <c r="BV40" s="414"/>
      <c r="BW40" s="414"/>
      <c r="BX40" s="414"/>
      <c r="BY40" s="414"/>
      <c r="BZ40" s="414"/>
      <c r="CA40" s="414"/>
      <c r="CB40" s="414"/>
      <c r="CC40" s="414"/>
      <c r="CD40" s="414"/>
      <c r="CE40" s="414"/>
      <c r="CF40" s="414"/>
      <c r="CG40" s="414"/>
      <c r="CH40" s="414"/>
      <c r="CI40" s="414"/>
      <c r="CJ40" s="414"/>
    </row>
    <row r="41" spans="1:88" ht="18" customHeight="1">
      <c r="A41" s="610"/>
      <c r="B41" s="156" t="s">
        <v>103</v>
      </c>
      <c r="C41" s="610"/>
      <c r="D41" s="611" t="s">
        <v>52</v>
      </c>
      <c r="E41" s="414"/>
      <c r="F41" s="414"/>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c r="AF41" s="414"/>
      <c r="AG41" s="414"/>
      <c r="AH41" s="414"/>
      <c r="AI41" s="414"/>
      <c r="AJ41" s="414"/>
      <c r="AK41" s="414"/>
      <c r="AL41" s="414"/>
      <c r="AM41" s="414"/>
      <c r="AN41" s="414"/>
      <c r="AO41" s="414"/>
      <c r="AP41" s="414"/>
      <c r="AQ41" s="414"/>
      <c r="AR41" s="414"/>
      <c r="AS41" s="414"/>
      <c r="AT41" s="414"/>
      <c r="AU41" s="414"/>
      <c r="AV41" s="414"/>
      <c r="AW41" s="414"/>
      <c r="AX41" s="414"/>
      <c r="AY41" s="414"/>
      <c r="AZ41" s="414"/>
      <c r="BA41" s="414"/>
      <c r="BB41" s="414"/>
      <c r="BC41" s="414"/>
      <c r="BD41" s="414"/>
      <c r="BE41" s="414"/>
      <c r="BF41" s="414"/>
      <c r="BG41" s="414"/>
      <c r="BH41" s="414"/>
      <c r="BI41" s="414"/>
      <c r="BJ41" s="414"/>
      <c r="BK41" s="414"/>
      <c r="BL41" s="414"/>
      <c r="BM41" s="414"/>
      <c r="BN41" s="414"/>
      <c r="BO41" s="414"/>
      <c r="BP41" s="414"/>
      <c r="BQ41" s="414"/>
      <c r="BR41" s="414"/>
      <c r="BS41" s="414"/>
      <c r="BT41" s="414"/>
      <c r="BU41" s="414"/>
      <c r="BV41" s="414"/>
      <c r="BW41" s="414"/>
      <c r="BX41" s="414"/>
      <c r="BY41" s="414"/>
      <c r="BZ41" s="414"/>
      <c r="CA41" s="414"/>
      <c r="CB41" s="414"/>
      <c r="CC41" s="414"/>
      <c r="CD41" s="414"/>
      <c r="CE41" s="414"/>
      <c r="CF41" s="414"/>
      <c r="CG41" s="414"/>
      <c r="CH41" s="414"/>
      <c r="CI41" s="414"/>
      <c r="CJ41" s="414"/>
    </row>
    <row r="42" spans="1:88" ht="18" customHeight="1">
      <c r="A42" s="610"/>
      <c r="B42" s="156" t="s">
        <v>104</v>
      </c>
      <c r="C42" s="610"/>
      <c r="D42" s="611" t="s">
        <v>105</v>
      </c>
      <c r="E42" s="414"/>
      <c r="F42" s="414"/>
      <c r="G42" s="414"/>
      <c r="H42" s="414"/>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4"/>
      <c r="AH42" s="414"/>
      <c r="AI42" s="414"/>
      <c r="AJ42" s="414"/>
      <c r="AK42" s="414"/>
      <c r="AL42" s="414"/>
      <c r="AM42" s="414"/>
      <c r="AN42" s="414"/>
      <c r="AO42" s="414"/>
      <c r="AP42" s="414"/>
      <c r="AQ42" s="414"/>
      <c r="AR42" s="414"/>
      <c r="AS42" s="414"/>
      <c r="AT42" s="414"/>
      <c r="AU42" s="414"/>
      <c r="AV42" s="414"/>
      <c r="AW42" s="414"/>
      <c r="AX42" s="414"/>
      <c r="AY42" s="414"/>
      <c r="AZ42" s="414"/>
      <c r="BA42" s="414"/>
      <c r="BB42" s="414"/>
      <c r="BC42" s="414"/>
      <c r="BD42" s="414"/>
      <c r="BE42" s="414"/>
      <c r="BF42" s="414"/>
      <c r="BG42" s="414"/>
      <c r="BH42" s="414"/>
      <c r="BI42" s="414"/>
      <c r="BJ42" s="414"/>
      <c r="BK42" s="414"/>
      <c r="BL42" s="414"/>
      <c r="BM42" s="414"/>
      <c r="BN42" s="414"/>
      <c r="BO42" s="414"/>
      <c r="BP42" s="414"/>
      <c r="BQ42" s="414"/>
      <c r="BR42" s="414"/>
      <c r="BS42" s="414"/>
      <c r="BT42" s="414"/>
      <c r="BU42" s="414"/>
      <c r="BV42" s="414"/>
      <c r="BW42" s="414"/>
      <c r="BX42" s="414"/>
      <c r="BY42" s="414"/>
      <c r="BZ42" s="414"/>
      <c r="CA42" s="414"/>
      <c r="CB42" s="414"/>
      <c r="CC42" s="414"/>
      <c r="CD42" s="414"/>
      <c r="CE42" s="414"/>
      <c r="CF42" s="414"/>
      <c r="CG42" s="414"/>
      <c r="CH42" s="414"/>
      <c r="CI42" s="414"/>
      <c r="CJ42" s="414"/>
    </row>
    <row r="43" spans="1:88" ht="18" customHeight="1">
      <c r="A43" s="607"/>
      <c r="B43" s="616" t="s">
        <v>106</v>
      </c>
      <c r="C43" s="617"/>
      <c r="D43" s="411">
        <v>47</v>
      </c>
      <c r="E43" s="425"/>
      <c r="F43" s="425"/>
      <c r="G43" s="425"/>
      <c r="H43" s="425"/>
      <c r="I43" s="425"/>
      <c r="J43" s="425"/>
      <c r="K43" s="425"/>
      <c r="L43" s="425"/>
      <c r="M43" s="425"/>
      <c r="N43" s="425"/>
      <c r="O43" s="425"/>
      <c r="P43" s="425"/>
      <c r="Q43" s="425"/>
      <c r="R43" s="425"/>
      <c r="S43" s="425"/>
      <c r="T43" s="425"/>
      <c r="U43" s="425"/>
      <c r="V43" s="425"/>
      <c r="W43" s="425"/>
      <c r="X43" s="425"/>
      <c r="Y43" s="425"/>
      <c r="Z43" s="425"/>
      <c r="AA43" s="425"/>
      <c r="AB43" s="425"/>
      <c r="AC43" s="425"/>
      <c r="AD43" s="425"/>
      <c r="AE43" s="425"/>
      <c r="AF43" s="425"/>
      <c r="AG43" s="425"/>
      <c r="AH43" s="425"/>
      <c r="AI43" s="425"/>
      <c r="AJ43" s="425"/>
      <c r="AK43" s="425"/>
      <c r="AL43" s="425"/>
      <c r="AM43" s="425"/>
      <c r="AN43" s="425"/>
      <c r="AO43" s="425"/>
      <c r="AP43" s="425"/>
      <c r="AQ43" s="425"/>
      <c r="AR43" s="425"/>
      <c r="AS43" s="425"/>
      <c r="AT43" s="425"/>
      <c r="AU43" s="425"/>
      <c r="AV43" s="425"/>
      <c r="AW43" s="425"/>
      <c r="AX43" s="425"/>
      <c r="AY43" s="425"/>
      <c r="AZ43" s="425"/>
      <c r="BA43" s="425"/>
      <c r="BB43" s="425"/>
      <c r="BC43" s="425"/>
      <c r="BD43" s="425"/>
      <c r="BE43" s="425"/>
      <c r="BF43" s="425"/>
      <c r="BG43" s="425"/>
      <c r="BH43" s="425"/>
      <c r="BI43" s="425"/>
      <c r="BJ43" s="425"/>
      <c r="BK43" s="425"/>
      <c r="BL43" s="425"/>
      <c r="BM43" s="425"/>
      <c r="BN43" s="425"/>
      <c r="BO43" s="425"/>
      <c r="BP43" s="425"/>
      <c r="BQ43" s="425"/>
      <c r="BR43" s="425"/>
      <c r="BS43" s="425"/>
      <c r="BT43" s="425"/>
      <c r="BU43" s="425"/>
      <c r="BV43" s="425"/>
      <c r="BW43" s="425"/>
      <c r="BX43" s="425"/>
      <c r="BY43" s="425"/>
      <c r="BZ43" s="425"/>
      <c r="CA43" s="425"/>
      <c r="CB43" s="425"/>
      <c r="CC43" s="425"/>
      <c r="CD43" s="425"/>
      <c r="CE43" s="425"/>
      <c r="CF43" s="425"/>
      <c r="CG43" s="425"/>
      <c r="CH43" s="425"/>
      <c r="CI43" s="425"/>
      <c r="CJ43" s="425"/>
    </row>
    <row r="44" spans="1:88" ht="18" customHeight="1">
      <c r="A44" s="618" t="s">
        <v>107</v>
      </c>
      <c r="B44" s="607"/>
      <c r="C44" s="617"/>
      <c r="D44" s="411">
        <v>59</v>
      </c>
      <c r="E44" s="409"/>
      <c r="F44" s="409"/>
      <c r="G44" s="409"/>
      <c r="H44" s="409"/>
      <c r="I44" s="409"/>
      <c r="J44" s="409"/>
      <c r="K44" s="409"/>
      <c r="L44" s="409"/>
      <c r="M44" s="409"/>
      <c r="N44" s="409"/>
      <c r="O44" s="409"/>
      <c r="P44" s="409"/>
      <c r="Q44" s="409"/>
      <c r="R44" s="409"/>
      <c r="S44" s="409"/>
      <c r="T44" s="409"/>
      <c r="U44" s="409"/>
      <c r="V44" s="409"/>
      <c r="W44" s="409"/>
      <c r="X44" s="409"/>
      <c r="Y44" s="409"/>
      <c r="Z44" s="409"/>
      <c r="AA44" s="409"/>
      <c r="AB44" s="409"/>
      <c r="AC44" s="409"/>
      <c r="AD44" s="409"/>
      <c r="AE44" s="409"/>
      <c r="AF44" s="409"/>
      <c r="AG44" s="409"/>
      <c r="AH44" s="409"/>
      <c r="AI44" s="409"/>
      <c r="AJ44" s="409"/>
      <c r="AK44" s="409"/>
      <c r="AL44" s="409"/>
      <c r="AM44" s="409"/>
      <c r="AN44" s="409"/>
      <c r="AO44" s="409"/>
      <c r="AP44" s="409"/>
      <c r="AQ44" s="409"/>
      <c r="AR44" s="409"/>
      <c r="AS44" s="409"/>
      <c r="AT44" s="409"/>
      <c r="AU44" s="409"/>
      <c r="AV44" s="409"/>
      <c r="AW44" s="409"/>
      <c r="AX44" s="409"/>
      <c r="AY44" s="409"/>
      <c r="AZ44" s="409"/>
      <c r="BA44" s="409"/>
      <c r="BB44" s="409"/>
      <c r="BC44" s="409"/>
      <c r="BD44" s="409"/>
      <c r="BE44" s="409"/>
      <c r="BF44" s="409"/>
      <c r="BG44" s="409"/>
      <c r="BH44" s="409"/>
      <c r="BI44" s="409"/>
      <c r="BJ44" s="409"/>
      <c r="BK44" s="409"/>
      <c r="BL44" s="409"/>
      <c r="BM44" s="409"/>
      <c r="BN44" s="409"/>
      <c r="BO44" s="409"/>
      <c r="BP44" s="409"/>
      <c r="BQ44" s="409"/>
      <c r="BR44" s="409"/>
      <c r="BS44" s="409"/>
      <c r="BT44" s="409"/>
      <c r="BU44" s="409"/>
      <c r="BV44" s="409"/>
      <c r="BW44" s="409"/>
      <c r="BX44" s="409"/>
      <c r="BY44" s="409"/>
      <c r="BZ44" s="409"/>
      <c r="CA44" s="409"/>
      <c r="CB44" s="409"/>
      <c r="CC44" s="409"/>
      <c r="CD44" s="409"/>
      <c r="CE44" s="409"/>
      <c r="CF44" s="409"/>
      <c r="CG44" s="409"/>
      <c r="CH44" s="409"/>
      <c r="CI44" s="409"/>
      <c r="CJ44" s="409"/>
    </row>
    <row r="45" spans="1:88" ht="18" customHeight="1">
      <c r="A45" s="610"/>
      <c r="B45" s="610" t="s">
        <v>108</v>
      </c>
      <c r="C45" s="619"/>
      <c r="D45" s="413">
        <v>48</v>
      </c>
      <c r="E45" s="414"/>
      <c r="F45" s="414"/>
      <c r="G45" s="414"/>
      <c r="H45" s="414"/>
      <c r="I45" s="414"/>
      <c r="J45" s="414"/>
      <c r="K45" s="414"/>
      <c r="L45" s="414"/>
      <c r="M45" s="414"/>
      <c r="N45" s="414"/>
      <c r="O45" s="414"/>
      <c r="P45" s="414"/>
      <c r="Q45" s="414"/>
      <c r="R45" s="414"/>
      <c r="S45" s="414"/>
      <c r="T45" s="414"/>
      <c r="U45" s="414"/>
      <c r="V45" s="414"/>
      <c r="W45" s="414"/>
      <c r="X45" s="414"/>
      <c r="Y45" s="414"/>
      <c r="Z45" s="414"/>
      <c r="AA45" s="414"/>
      <c r="AB45" s="414"/>
      <c r="AC45" s="414"/>
      <c r="AD45" s="414"/>
      <c r="AE45" s="414"/>
      <c r="AF45" s="414"/>
      <c r="AG45" s="414"/>
      <c r="AH45" s="414"/>
      <c r="AI45" s="414"/>
      <c r="AJ45" s="414"/>
      <c r="AK45" s="414"/>
      <c r="AL45" s="414"/>
      <c r="AM45" s="414"/>
      <c r="AN45" s="414"/>
      <c r="AO45" s="414"/>
      <c r="AP45" s="414"/>
      <c r="AQ45" s="414"/>
      <c r="AR45" s="414"/>
      <c r="AS45" s="414"/>
      <c r="AT45" s="414"/>
      <c r="AU45" s="414"/>
      <c r="AV45" s="414"/>
      <c r="AW45" s="414"/>
      <c r="AX45" s="414"/>
      <c r="AY45" s="414"/>
      <c r="AZ45" s="414"/>
      <c r="BA45" s="414"/>
      <c r="BB45" s="414"/>
      <c r="BC45" s="414"/>
      <c r="BD45" s="414"/>
      <c r="BE45" s="414"/>
      <c r="BF45" s="414"/>
      <c r="BG45" s="414"/>
      <c r="BH45" s="414"/>
      <c r="BI45" s="414"/>
      <c r="BJ45" s="414"/>
      <c r="BK45" s="414"/>
      <c r="BL45" s="414"/>
      <c r="BM45" s="414"/>
      <c r="BN45" s="414"/>
      <c r="BO45" s="414"/>
      <c r="BP45" s="414"/>
      <c r="BQ45" s="414"/>
      <c r="BR45" s="414"/>
      <c r="BS45" s="414"/>
      <c r="BT45" s="414"/>
      <c r="BU45" s="414"/>
      <c r="BV45" s="414"/>
      <c r="BW45" s="414"/>
      <c r="BX45" s="414"/>
      <c r="BY45" s="414"/>
      <c r="BZ45" s="414"/>
      <c r="CA45" s="414"/>
      <c r="CB45" s="414"/>
      <c r="CC45" s="414"/>
      <c r="CD45" s="414"/>
      <c r="CE45" s="414"/>
      <c r="CF45" s="414"/>
      <c r="CG45" s="414"/>
      <c r="CH45" s="414"/>
      <c r="CI45" s="414"/>
      <c r="CJ45" s="414"/>
    </row>
    <row r="46" spans="1:88" ht="18" customHeight="1">
      <c r="A46" s="614" t="s">
        <v>109</v>
      </c>
      <c r="B46" s="610"/>
      <c r="C46" s="610"/>
      <c r="D46" s="611" t="s">
        <v>110</v>
      </c>
      <c r="E46" s="414"/>
      <c r="F46" s="414"/>
      <c r="G46" s="414"/>
      <c r="H46" s="414"/>
      <c r="I46" s="414"/>
      <c r="J46" s="414"/>
      <c r="K46" s="414"/>
      <c r="L46" s="414"/>
      <c r="M46" s="414"/>
      <c r="N46" s="414"/>
      <c r="O46" s="414"/>
      <c r="P46" s="414"/>
      <c r="Q46" s="414"/>
      <c r="R46" s="414"/>
      <c r="S46" s="414"/>
      <c r="T46" s="414"/>
      <c r="U46" s="414"/>
      <c r="V46" s="414"/>
      <c r="W46" s="414"/>
      <c r="X46" s="414"/>
      <c r="Y46" s="414"/>
      <c r="Z46" s="414"/>
      <c r="AA46" s="414"/>
      <c r="AB46" s="414"/>
      <c r="AC46" s="414"/>
      <c r="AD46" s="414"/>
      <c r="AE46" s="414"/>
      <c r="AF46" s="414"/>
      <c r="AG46" s="414"/>
      <c r="AH46" s="414"/>
      <c r="AI46" s="414"/>
      <c r="AJ46" s="414"/>
      <c r="AK46" s="414"/>
      <c r="AL46" s="414"/>
      <c r="AM46" s="414"/>
      <c r="AN46" s="414"/>
      <c r="AO46" s="414"/>
      <c r="AP46" s="414"/>
      <c r="AQ46" s="414"/>
      <c r="AR46" s="414"/>
      <c r="AS46" s="414"/>
      <c r="AT46" s="414"/>
      <c r="AU46" s="414"/>
      <c r="AV46" s="414"/>
      <c r="AW46" s="414"/>
      <c r="AX46" s="414"/>
      <c r="AY46" s="414"/>
      <c r="AZ46" s="414"/>
      <c r="BA46" s="414"/>
      <c r="BB46" s="414"/>
      <c r="BC46" s="414"/>
      <c r="BD46" s="414"/>
      <c r="BE46" s="414"/>
      <c r="BF46" s="414"/>
      <c r="BG46" s="414"/>
      <c r="BH46" s="414"/>
      <c r="BI46" s="414"/>
      <c r="BJ46" s="414"/>
      <c r="BK46" s="414"/>
      <c r="BL46" s="414"/>
      <c r="BM46" s="414"/>
      <c r="BN46" s="414"/>
      <c r="BO46" s="414"/>
      <c r="BP46" s="414"/>
      <c r="BQ46" s="414"/>
      <c r="BR46" s="414"/>
      <c r="BS46" s="414"/>
      <c r="BT46" s="414"/>
      <c r="BU46" s="414"/>
      <c r="BV46" s="414"/>
      <c r="BW46" s="414"/>
      <c r="BX46" s="414"/>
      <c r="BY46" s="414"/>
      <c r="BZ46" s="414"/>
      <c r="CA46" s="414"/>
      <c r="CB46" s="414"/>
      <c r="CC46" s="414"/>
      <c r="CD46" s="414"/>
      <c r="CE46" s="414"/>
      <c r="CF46" s="414"/>
      <c r="CG46" s="414"/>
      <c r="CH46" s="414"/>
      <c r="CI46" s="414"/>
      <c r="CJ46" s="414"/>
    </row>
    <row r="47" spans="1:88" ht="22.15" customHeight="1">
      <c r="A47" s="618" t="s">
        <v>111</v>
      </c>
      <c r="B47" s="620"/>
      <c r="C47" s="607"/>
      <c r="D47" s="609" t="s">
        <v>58</v>
      </c>
      <c r="E47" s="425"/>
      <c r="F47" s="425"/>
      <c r="G47" s="425"/>
      <c r="H47" s="425"/>
      <c r="I47" s="425"/>
      <c r="J47" s="425"/>
      <c r="K47" s="425"/>
      <c r="L47" s="425"/>
      <c r="M47" s="425"/>
      <c r="N47" s="425"/>
      <c r="O47" s="425"/>
      <c r="P47" s="425"/>
      <c r="Q47" s="425"/>
      <c r="R47" s="425"/>
      <c r="S47" s="425"/>
      <c r="T47" s="425"/>
      <c r="U47" s="425"/>
      <c r="V47" s="425"/>
      <c r="W47" s="425"/>
      <c r="X47" s="425"/>
      <c r="Y47" s="425"/>
      <c r="Z47" s="425"/>
      <c r="AA47" s="425"/>
      <c r="AB47" s="425"/>
      <c r="AC47" s="425"/>
      <c r="AD47" s="425"/>
      <c r="AE47" s="425"/>
      <c r="AF47" s="425"/>
      <c r="AG47" s="425"/>
      <c r="AH47" s="425"/>
      <c r="AI47" s="425"/>
      <c r="AJ47" s="425"/>
      <c r="AK47" s="425"/>
      <c r="AL47" s="425"/>
      <c r="AM47" s="425"/>
      <c r="AN47" s="425"/>
      <c r="AO47" s="425"/>
      <c r="AP47" s="425"/>
      <c r="AQ47" s="425"/>
      <c r="AR47" s="425"/>
      <c r="AS47" s="425"/>
      <c r="AT47" s="425"/>
      <c r="AU47" s="425"/>
      <c r="AV47" s="425"/>
      <c r="AW47" s="425"/>
      <c r="AX47" s="425"/>
      <c r="AY47" s="425"/>
      <c r="AZ47" s="425"/>
      <c r="BA47" s="425"/>
      <c r="BB47" s="425"/>
      <c r="BC47" s="425"/>
      <c r="BD47" s="425"/>
      <c r="BE47" s="425"/>
      <c r="BF47" s="425"/>
      <c r="BG47" s="425"/>
      <c r="BH47" s="425"/>
      <c r="BI47" s="425"/>
      <c r="BJ47" s="425"/>
      <c r="BK47" s="425"/>
      <c r="BL47" s="425"/>
      <c r="BM47" s="425"/>
      <c r="BN47" s="425"/>
      <c r="BO47" s="425"/>
      <c r="BP47" s="425"/>
      <c r="BQ47" s="425"/>
      <c r="BR47" s="425"/>
      <c r="BS47" s="425"/>
      <c r="BT47" s="425"/>
      <c r="BU47" s="425"/>
      <c r="BV47" s="425"/>
      <c r="BW47" s="425"/>
      <c r="BX47" s="425"/>
      <c r="BY47" s="425"/>
      <c r="BZ47" s="425"/>
      <c r="CA47" s="425"/>
      <c r="CB47" s="425"/>
      <c r="CC47" s="425"/>
      <c r="CD47" s="425"/>
      <c r="CE47" s="425"/>
      <c r="CF47" s="425"/>
      <c r="CG47" s="425"/>
      <c r="CH47" s="425"/>
      <c r="CI47" s="425"/>
      <c r="CJ47" s="425"/>
    </row>
    <row r="48" spans="1:88" ht="18" customHeight="1">
      <c r="A48" s="621" t="s">
        <v>112</v>
      </c>
      <c r="B48" s="116"/>
      <c r="C48" s="116"/>
      <c r="D48" s="622"/>
      <c r="E48" s="623"/>
      <c r="F48" s="623"/>
      <c r="G48" s="623"/>
      <c r="H48" s="623"/>
      <c r="I48" s="623"/>
      <c r="J48" s="623"/>
      <c r="K48" s="623"/>
      <c r="L48" s="623"/>
      <c r="M48" s="623"/>
      <c r="N48" s="623"/>
      <c r="O48" s="623"/>
      <c r="P48" s="623"/>
      <c r="Q48" s="623"/>
      <c r="R48" s="623"/>
      <c r="S48" s="623"/>
      <c r="T48" s="623"/>
      <c r="U48" s="623"/>
      <c r="V48" s="623"/>
      <c r="W48" s="623"/>
      <c r="X48" s="623"/>
      <c r="Y48" s="623"/>
      <c r="Z48" s="623"/>
      <c r="AA48" s="623"/>
      <c r="AB48" s="623"/>
      <c r="AC48" s="623"/>
      <c r="AD48" s="623"/>
      <c r="AE48" s="623"/>
      <c r="AF48" s="623"/>
      <c r="AG48" s="623"/>
      <c r="AH48" s="623"/>
      <c r="AI48" s="623"/>
      <c r="AJ48" s="623"/>
      <c r="AK48" s="623"/>
      <c r="AL48" s="623"/>
      <c r="AM48" s="623"/>
      <c r="AN48" s="623"/>
      <c r="AO48" s="623"/>
      <c r="AP48" s="623"/>
      <c r="AQ48" s="623"/>
      <c r="AR48" s="623"/>
      <c r="AS48" s="623"/>
      <c r="AT48" s="623"/>
      <c r="AU48" s="623"/>
      <c r="AV48" s="623"/>
      <c r="AW48" s="623"/>
      <c r="AX48" s="623"/>
      <c r="AY48" s="623"/>
      <c r="AZ48" s="623"/>
      <c r="BA48" s="623"/>
      <c r="BB48" s="623"/>
      <c r="BC48" s="623"/>
      <c r="BD48" s="623"/>
      <c r="BE48" s="623"/>
      <c r="BF48" s="623"/>
      <c r="BG48" s="623"/>
      <c r="BH48" s="623"/>
      <c r="BI48" s="623"/>
      <c r="BJ48" s="623"/>
      <c r="BK48" s="623"/>
      <c r="BL48" s="623"/>
      <c r="BM48" s="623"/>
      <c r="BN48" s="623"/>
      <c r="BO48" s="623"/>
      <c r="BP48" s="623"/>
      <c r="BQ48" s="623"/>
      <c r="BR48" s="623"/>
      <c r="BS48" s="623"/>
      <c r="BT48" s="623"/>
      <c r="BU48" s="623"/>
      <c r="BV48" s="623"/>
      <c r="BW48" s="623"/>
      <c r="BX48" s="623"/>
      <c r="BY48" s="623"/>
      <c r="BZ48" s="623"/>
      <c r="CA48" s="623"/>
      <c r="CB48" s="623"/>
      <c r="CC48" s="623"/>
      <c r="CD48" s="623"/>
      <c r="CE48" s="623"/>
      <c r="CF48" s="623"/>
      <c r="CG48" s="623"/>
      <c r="CH48" s="623"/>
      <c r="CI48" s="623"/>
      <c r="CJ48" s="623"/>
    </row>
    <row r="49" spans="1:88" ht="18" customHeight="1">
      <c r="A49" s="621" t="s">
        <v>113</v>
      </c>
      <c r="B49" s="621"/>
      <c r="C49" s="116"/>
      <c r="D49" s="622"/>
      <c r="E49" s="623"/>
      <c r="F49" s="623"/>
      <c r="G49" s="623"/>
      <c r="H49" s="623"/>
      <c r="I49" s="623"/>
      <c r="J49" s="623"/>
      <c r="K49" s="623"/>
      <c r="L49" s="623"/>
      <c r="M49" s="623"/>
      <c r="N49" s="623"/>
      <c r="O49" s="623"/>
      <c r="P49" s="623"/>
      <c r="Q49" s="623"/>
      <c r="R49" s="623"/>
      <c r="S49" s="623"/>
      <c r="T49" s="623"/>
      <c r="U49" s="623"/>
      <c r="V49" s="623"/>
      <c r="W49" s="623"/>
      <c r="X49" s="623"/>
      <c r="Y49" s="623"/>
      <c r="Z49" s="623"/>
      <c r="AA49" s="623"/>
      <c r="AB49" s="623"/>
      <c r="AC49" s="623"/>
      <c r="AD49" s="623"/>
      <c r="AE49" s="623"/>
      <c r="AF49" s="623"/>
      <c r="AG49" s="623"/>
      <c r="AH49" s="623"/>
      <c r="AI49" s="623"/>
      <c r="AJ49" s="623"/>
      <c r="AK49" s="623"/>
      <c r="AL49" s="623"/>
      <c r="AM49" s="623"/>
      <c r="AN49" s="623"/>
      <c r="AO49" s="623"/>
      <c r="AP49" s="623"/>
      <c r="AQ49" s="623"/>
      <c r="AR49" s="623"/>
      <c r="AS49" s="623"/>
      <c r="AT49" s="623"/>
      <c r="AU49" s="623"/>
      <c r="AV49" s="623"/>
      <c r="AW49" s="623"/>
      <c r="AX49" s="623"/>
      <c r="AY49" s="623"/>
      <c r="AZ49" s="623"/>
      <c r="BA49" s="623"/>
      <c r="BB49" s="623"/>
      <c r="BC49" s="623"/>
      <c r="BD49" s="623"/>
      <c r="BE49" s="623"/>
      <c r="BF49" s="623"/>
      <c r="BG49" s="623"/>
      <c r="BH49" s="623"/>
      <c r="BI49" s="623"/>
      <c r="BJ49" s="623"/>
      <c r="BK49" s="623"/>
      <c r="BL49" s="623"/>
      <c r="BM49" s="623"/>
      <c r="BN49" s="623"/>
      <c r="BO49" s="623"/>
      <c r="BP49" s="623"/>
      <c r="BQ49" s="623"/>
      <c r="BR49" s="623"/>
      <c r="BS49" s="623"/>
      <c r="BT49" s="623"/>
      <c r="BU49" s="623"/>
      <c r="BV49" s="623"/>
      <c r="BW49" s="623"/>
      <c r="BX49" s="623"/>
      <c r="BY49" s="623"/>
      <c r="BZ49" s="623"/>
      <c r="CA49" s="623"/>
      <c r="CB49" s="623"/>
      <c r="CC49" s="623"/>
      <c r="CD49" s="623"/>
      <c r="CE49" s="623"/>
      <c r="CF49" s="623"/>
      <c r="CG49" s="623"/>
      <c r="CH49" s="623"/>
      <c r="CI49" s="623"/>
      <c r="CJ49" s="623"/>
    </row>
    <row r="50" spans="1:88" ht="18" customHeight="1">
      <c r="A50" s="624"/>
      <c r="B50" s="625" t="s">
        <v>114</v>
      </c>
      <c r="C50" s="624"/>
      <c r="D50" s="626">
        <v>51</v>
      </c>
      <c r="E50" s="623"/>
      <c r="F50" s="623"/>
      <c r="G50" s="623"/>
      <c r="H50" s="623"/>
      <c r="I50" s="623"/>
      <c r="J50" s="623"/>
      <c r="K50" s="623"/>
      <c r="L50" s="623"/>
      <c r="M50" s="623"/>
      <c r="N50" s="623"/>
      <c r="O50" s="623"/>
      <c r="P50" s="623"/>
      <c r="Q50" s="623"/>
      <c r="R50" s="623"/>
      <c r="S50" s="623"/>
      <c r="T50" s="623"/>
      <c r="U50" s="623"/>
      <c r="V50" s="623"/>
      <c r="W50" s="623"/>
      <c r="X50" s="623"/>
      <c r="Y50" s="623"/>
      <c r="Z50" s="623"/>
      <c r="AA50" s="623"/>
      <c r="AB50" s="623"/>
      <c r="AC50" s="623"/>
      <c r="AD50" s="623"/>
      <c r="AE50" s="623"/>
      <c r="AF50" s="623"/>
      <c r="AG50" s="623"/>
      <c r="AH50" s="623"/>
      <c r="AI50" s="623"/>
      <c r="AJ50" s="623"/>
      <c r="AK50" s="623"/>
      <c r="AL50" s="623"/>
      <c r="AM50" s="623"/>
      <c r="AN50" s="623"/>
      <c r="AO50" s="623"/>
      <c r="AP50" s="623"/>
      <c r="AQ50" s="623"/>
      <c r="AR50" s="623"/>
      <c r="AS50" s="623"/>
      <c r="AT50" s="623"/>
      <c r="AU50" s="623"/>
      <c r="AV50" s="623"/>
      <c r="AW50" s="623"/>
      <c r="AX50" s="623"/>
      <c r="AY50" s="623"/>
      <c r="AZ50" s="623"/>
      <c r="BA50" s="623"/>
      <c r="BB50" s="623"/>
      <c r="BC50" s="623"/>
      <c r="BD50" s="623"/>
      <c r="BE50" s="623"/>
      <c r="BF50" s="623"/>
      <c r="BG50" s="623"/>
      <c r="BH50" s="623"/>
      <c r="BI50" s="623"/>
      <c r="BJ50" s="623"/>
      <c r="BK50" s="623"/>
      <c r="BL50" s="623"/>
      <c r="BM50" s="623"/>
      <c r="BN50" s="623"/>
      <c r="BO50" s="623"/>
      <c r="BP50" s="623"/>
      <c r="BQ50" s="623"/>
      <c r="BR50" s="623"/>
      <c r="BS50" s="623"/>
      <c r="BT50" s="623"/>
      <c r="BU50" s="623"/>
      <c r="BV50" s="623"/>
      <c r="BW50" s="623"/>
      <c r="BX50" s="623"/>
      <c r="BY50" s="623"/>
      <c r="BZ50" s="623"/>
      <c r="CA50" s="623"/>
      <c r="CB50" s="623"/>
      <c r="CC50" s="623"/>
      <c r="CD50" s="623"/>
      <c r="CE50" s="623"/>
      <c r="CF50" s="623"/>
      <c r="CG50" s="623"/>
      <c r="CH50" s="623"/>
      <c r="CI50" s="623"/>
      <c r="CJ50" s="623"/>
    </row>
    <row r="51" spans="1:88" ht="18" customHeight="1">
      <c r="A51" s="627"/>
      <c r="B51" s="628" t="s">
        <v>102</v>
      </c>
      <c r="C51" s="627"/>
      <c r="D51" s="629">
        <v>53</v>
      </c>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195"/>
      <c r="BY51" s="195"/>
      <c r="BZ51" s="195"/>
      <c r="CA51" s="195"/>
      <c r="CB51" s="195"/>
      <c r="CC51" s="195"/>
      <c r="CD51" s="195"/>
      <c r="CE51" s="195"/>
      <c r="CF51" s="195"/>
      <c r="CG51" s="195"/>
      <c r="CH51" s="195"/>
      <c r="CI51" s="195"/>
      <c r="CJ51" s="195"/>
    </row>
    <row r="52" spans="1:88" ht="18" customHeight="1">
      <c r="A52" s="627"/>
      <c r="B52" s="630" t="s">
        <v>115</v>
      </c>
      <c r="C52" s="627"/>
      <c r="D52" s="629">
        <v>55</v>
      </c>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199"/>
      <c r="BQ52" s="199"/>
      <c r="BR52" s="199"/>
      <c r="BS52" s="199"/>
      <c r="BT52" s="199"/>
      <c r="BU52" s="199"/>
      <c r="BV52" s="199"/>
      <c r="BW52" s="199"/>
      <c r="BX52" s="199"/>
      <c r="BY52" s="199"/>
      <c r="BZ52" s="199"/>
      <c r="CA52" s="199"/>
      <c r="CB52" s="199"/>
      <c r="CC52" s="199"/>
      <c r="CD52" s="199"/>
      <c r="CE52" s="199"/>
      <c r="CF52" s="199"/>
      <c r="CG52" s="199"/>
      <c r="CH52" s="199"/>
      <c r="CI52" s="199"/>
      <c r="CJ52" s="199"/>
    </row>
    <row r="53" spans="1:88" ht="18" customHeight="1">
      <c r="A53" s="624"/>
      <c r="B53" s="625" t="s">
        <v>106</v>
      </c>
      <c r="C53" s="631"/>
      <c r="D53" s="626">
        <v>56</v>
      </c>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199"/>
      <c r="BQ53" s="199"/>
      <c r="BR53" s="199"/>
      <c r="BS53" s="199"/>
      <c r="BT53" s="199"/>
      <c r="BU53" s="199"/>
      <c r="BV53" s="199"/>
      <c r="BW53" s="199"/>
      <c r="BX53" s="199"/>
      <c r="BY53" s="199"/>
      <c r="BZ53" s="199"/>
      <c r="CA53" s="199"/>
      <c r="CB53" s="199"/>
      <c r="CC53" s="199"/>
      <c r="CD53" s="199"/>
      <c r="CE53" s="199"/>
      <c r="CF53" s="199"/>
      <c r="CG53" s="199"/>
      <c r="CH53" s="199"/>
      <c r="CI53" s="199"/>
      <c r="CJ53" s="199"/>
    </row>
    <row r="54" spans="1:88" ht="18" customHeight="1">
      <c r="A54" s="632" t="s">
        <v>116</v>
      </c>
      <c r="B54" s="633"/>
      <c r="C54" s="624"/>
      <c r="D54" s="626" t="s">
        <v>117</v>
      </c>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c r="BO54" s="199"/>
      <c r="BP54" s="199"/>
      <c r="BQ54" s="199"/>
      <c r="BR54" s="199"/>
      <c r="BS54" s="199"/>
      <c r="BT54" s="199"/>
      <c r="BU54" s="199"/>
      <c r="BV54" s="199"/>
      <c r="BW54" s="199"/>
      <c r="BX54" s="199"/>
      <c r="BY54" s="199"/>
      <c r="BZ54" s="199"/>
      <c r="CA54" s="199"/>
      <c r="CB54" s="199"/>
      <c r="CC54" s="199"/>
      <c r="CD54" s="199"/>
      <c r="CE54" s="199"/>
      <c r="CF54" s="199"/>
      <c r="CG54" s="199"/>
      <c r="CH54" s="199"/>
      <c r="CI54" s="199"/>
      <c r="CJ54" s="199"/>
    </row>
    <row r="55" spans="1:88" ht="29.45" customHeight="1">
      <c r="A55" s="718" t="s">
        <v>118</v>
      </c>
      <c r="B55" s="719"/>
      <c r="C55" s="719"/>
      <c r="D55" s="634" t="s">
        <v>119</v>
      </c>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c r="BO55" s="199"/>
      <c r="BP55" s="199"/>
      <c r="BQ55" s="199"/>
      <c r="BR55" s="199"/>
      <c r="BS55" s="199"/>
      <c r="BT55" s="199"/>
      <c r="BU55" s="199"/>
      <c r="BV55" s="199"/>
      <c r="BW55" s="199"/>
      <c r="BX55" s="199"/>
      <c r="BY55" s="199"/>
      <c r="BZ55" s="199"/>
      <c r="CA55" s="199"/>
      <c r="CB55" s="199"/>
      <c r="CC55" s="199"/>
      <c r="CD55" s="199"/>
      <c r="CE55" s="199"/>
      <c r="CF55" s="199"/>
      <c r="CG55" s="199"/>
      <c r="CH55" s="199"/>
      <c r="CI55" s="199"/>
      <c r="CJ55" s="199"/>
    </row>
    <row r="56" spans="1:88">
      <c r="D56" s="605"/>
    </row>
  </sheetData>
  <mergeCells count="20">
    <mergeCell ref="BG3:BK4"/>
    <mergeCell ref="BB3:BF4"/>
    <mergeCell ref="AW3:BA4"/>
    <mergeCell ref="AR3:AV4"/>
    <mergeCell ref="AM3:AQ4"/>
    <mergeCell ref="CA3:CE4"/>
    <mergeCell ref="CF3:CJ4"/>
    <mergeCell ref="BL3:BP4"/>
    <mergeCell ref="BQ3:BU4"/>
    <mergeCell ref="BV3:BZ4"/>
    <mergeCell ref="AC3:AG4"/>
    <mergeCell ref="AH3:AL4"/>
    <mergeCell ref="B22:C22"/>
    <mergeCell ref="B28:C28"/>
    <mergeCell ref="B29:C29"/>
    <mergeCell ref="A55:C55"/>
    <mergeCell ref="X3:AB4"/>
    <mergeCell ref="N3:R4"/>
    <mergeCell ref="S3:W4"/>
    <mergeCell ref="B16:C16"/>
  </mergeCells>
  <pageMargins left="0.70866141732283505" right="0.70866141732283505" top="0.74803149606299202" bottom="0.74803149606299202" header="0.31496062992126" footer="0.31496062992126"/>
  <pageSetup scale="67" orientation="portrait" r:id="rId1"/>
  <colBreaks count="16" manualBreakCount="16">
    <brk id="8" max="1048575" man="1"/>
    <brk id="13" max="1048575" man="1"/>
    <brk id="18" max="1048575" man="1"/>
    <brk id="23" max="1048575" man="1"/>
    <brk id="28" max="1048575" man="1"/>
    <brk id="33" max="1048575" man="1"/>
    <brk id="38" max="1048575" man="1"/>
    <brk id="43" max="1048575" man="1"/>
    <brk id="48" max="1048575" man="1"/>
    <brk id="53" max="1048575" man="1"/>
    <brk id="58" max="1048575" man="1"/>
    <brk id="63" max="1048575" man="1"/>
    <brk id="68" max="1048575" man="1"/>
    <brk id="73" max="1048575" man="1"/>
    <brk id="78" max="1048575" man="1"/>
    <brk id="83" max="1048575" man="1"/>
  </colBreaks>
  <ignoredErrors>
    <ignoredError sqref="E5:F5 H5:I5 J5:CJ5 N3:CJ4" unlockedFormula="1"/>
    <ignoredError sqref="G5" formula="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dimension ref="A1:CK56"/>
  <sheetViews>
    <sheetView workbookViewId="0">
      <pane xSplit="5" ySplit="5" topLeftCell="F6" activePane="bottomRight" state="frozen"/>
      <selection activeCell="D171" sqref="D171"/>
      <selection pane="topRight" activeCell="D171" sqref="D171"/>
      <selection pane="bottomLeft" activeCell="D171" sqref="D171"/>
      <selection pane="bottomRight"/>
    </sheetView>
  </sheetViews>
  <sheetFormatPr baseColWidth="10" defaultColWidth="8" defaultRowHeight="15"/>
  <cols>
    <col min="1" max="3" width="3.28515625" style="562" customWidth="1"/>
    <col min="4" max="4" width="47.42578125" style="562" customWidth="1"/>
    <col min="5" max="5" width="4" style="562" customWidth="1"/>
    <col min="6" max="6" width="11" style="601" customWidth="1"/>
    <col min="7" max="89" width="11" style="562" customWidth="1"/>
    <col min="90" max="16384" width="8" style="562"/>
  </cols>
  <sheetData>
    <row r="1" spans="1:89">
      <c r="A1" s="665" t="s">
        <v>435</v>
      </c>
      <c r="B1" s="561"/>
      <c r="C1" s="561"/>
      <c r="D1" s="561"/>
      <c r="E1" s="561"/>
      <c r="F1" s="42"/>
      <c r="G1" s="42"/>
      <c r="H1" s="42"/>
      <c r="I1" s="42" t="s">
        <v>443</v>
      </c>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row>
    <row r="2" spans="1:89">
      <c r="A2" s="561"/>
      <c r="B2" s="561"/>
      <c r="C2" s="561"/>
      <c r="D2" s="561"/>
      <c r="E2" s="561"/>
      <c r="F2" s="42"/>
      <c r="G2" s="42"/>
      <c r="H2" s="42"/>
      <c r="I2" s="42" t="s">
        <v>444</v>
      </c>
      <c r="J2" s="42"/>
      <c r="K2" s="42"/>
      <c r="L2" s="42"/>
      <c r="M2" s="42"/>
      <c r="N2" s="42"/>
      <c r="O2" s="43"/>
      <c r="P2" s="44"/>
      <c r="Q2" s="45" t="s">
        <v>438</v>
      </c>
      <c r="R2" s="46"/>
      <c r="S2" s="47"/>
      <c r="T2" s="43"/>
      <c r="U2" s="44"/>
      <c r="V2" s="45" t="s">
        <v>439</v>
      </c>
      <c r="W2" s="46"/>
      <c r="X2" s="47"/>
      <c r="Y2" s="43"/>
      <c r="Z2" s="44"/>
      <c r="AA2" s="45" t="s">
        <v>440</v>
      </c>
      <c r="AB2" s="45"/>
      <c r="AC2" s="48"/>
      <c r="AD2" s="43"/>
      <c r="AE2" s="44"/>
      <c r="AF2" s="45" t="s">
        <v>471</v>
      </c>
      <c r="AG2" s="45"/>
      <c r="AH2" s="48"/>
      <c r="AI2" s="43"/>
      <c r="AJ2" s="44"/>
      <c r="AK2" s="45" t="s">
        <v>472</v>
      </c>
      <c r="AL2" s="45"/>
      <c r="AM2" s="48"/>
      <c r="AN2" s="43"/>
      <c r="AO2" s="44"/>
      <c r="AP2" s="45" t="s">
        <v>473</v>
      </c>
      <c r="AQ2" s="45"/>
      <c r="AR2" s="48"/>
      <c r="AS2" s="43"/>
      <c r="AT2" s="44"/>
      <c r="AU2" s="45" t="s">
        <v>474</v>
      </c>
      <c r="AV2" s="45"/>
      <c r="AW2" s="48"/>
      <c r="AX2" s="43"/>
      <c r="AY2" s="44"/>
      <c r="AZ2" s="45" t="s">
        <v>475</v>
      </c>
      <c r="BA2" s="45"/>
      <c r="BB2" s="48"/>
      <c r="BC2" s="43"/>
      <c r="BD2" s="44"/>
      <c r="BE2" s="45" t="s">
        <v>476</v>
      </c>
      <c r="BF2" s="45"/>
      <c r="BG2" s="48"/>
      <c r="BH2" s="43"/>
      <c r="BI2" s="44"/>
      <c r="BJ2" s="45" t="s">
        <v>477</v>
      </c>
      <c r="BK2" s="45"/>
      <c r="BL2" s="48"/>
      <c r="BM2" s="43"/>
      <c r="BN2" s="44"/>
      <c r="BO2" s="45" t="s">
        <v>478</v>
      </c>
      <c r="BP2" s="45"/>
      <c r="BQ2" s="48"/>
      <c r="BR2" s="43"/>
      <c r="BS2" s="44"/>
      <c r="BT2" s="45" t="s">
        <v>501</v>
      </c>
      <c r="BU2" s="45"/>
      <c r="BV2" s="48"/>
      <c r="BW2" s="43"/>
      <c r="BX2" s="44"/>
      <c r="BY2" s="45" t="s">
        <v>502</v>
      </c>
      <c r="BZ2" s="45"/>
      <c r="CA2" s="48"/>
      <c r="CB2" s="43"/>
      <c r="CC2" s="44"/>
      <c r="CD2" s="45" t="s">
        <v>503</v>
      </c>
      <c r="CE2" s="45"/>
      <c r="CF2" s="48"/>
      <c r="CG2" s="43"/>
      <c r="CH2" s="44"/>
      <c r="CI2" s="45" t="s">
        <v>504</v>
      </c>
      <c r="CJ2" s="45"/>
      <c r="CK2" s="48"/>
    </row>
    <row r="3" spans="1:89" ht="15" customHeight="1">
      <c r="A3" s="561"/>
      <c r="B3" s="561"/>
      <c r="C3" s="561"/>
      <c r="D3" s="561"/>
      <c r="E3" s="561"/>
      <c r="F3" s="42"/>
      <c r="G3" s="42"/>
      <c r="H3" s="42"/>
      <c r="I3" s="42" t="s">
        <v>445</v>
      </c>
      <c r="J3" s="42"/>
      <c r="K3" s="42"/>
      <c r="L3" s="42"/>
      <c r="M3" s="42"/>
      <c r="N3" s="42"/>
      <c r="O3" s="720" t="str">
        <f>'20.10'!$V$3</f>
        <v>Description : Veuillez inscrire une brève description du scénario (incluant les hypothèses) dans l'onglet «20.10»</v>
      </c>
      <c r="P3" s="721"/>
      <c r="Q3" s="721"/>
      <c r="R3" s="721"/>
      <c r="S3" s="722"/>
      <c r="T3" s="720" t="str">
        <f>'20.10'!$AF$3</f>
        <v>Description : Veuillez inscrire une brève description du scénario (incluant les hypothèses) dans l'onglet «20.10»</v>
      </c>
      <c r="U3" s="721"/>
      <c r="V3" s="721"/>
      <c r="W3" s="721"/>
      <c r="X3" s="722"/>
      <c r="Y3" s="720" t="str">
        <f>'20.10'!$AP$3</f>
        <v>Description : Veuillez inscrire une brève description du scénario (incluant les hypothèses) dans l'onglet «20.10»</v>
      </c>
      <c r="Z3" s="721"/>
      <c r="AA3" s="721"/>
      <c r="AB3" s="721"/>
      <c r="AC3" s="722"/>
      <c r="AD3" s="720" t="str">
        <f>'20.10'!$AZ$3</f>
        <v>Description : Veuillez inscrire une brève description du scénario (incluant les hypothèses) dans l'onglet «20.10»</v>
      </c>
      <c r="AE3" s="721"/>
      <c r="AF3" s="721"/>
      <c r="AG3" s="721"/>
      <c r="AH3" s="722"/>
      <c r="AI3" s="720" t="str">
        <f>'20.10'!$BJ$3</f>
        <v>Description : Veuillez inscrire une brève description du scénario (incluant les hypothèses) dans l'onglet «20.10»</v>
      </c>
      <c r="AJ3" s="721"/>
      <c r="AK3" s="721"/>
      <c r="AL3" s="721"/>
      <c r="AM3" s="722"/>
      <c r="AN3" s="720" t="str">
        <f>'20.10'!$BT$3</f>
        <v>Description : Veuillez inscrire une brève description du scénario (incluant les hypothèses) dans l'onglet «20.10»</v>
      </c>
      <c r="AO3" s="721"/>
      <c r="AP3" s="721"/>
      <c r="AQ3" s="721"/>
      <c r="AR3" s="722"/>
      <c r="AS3" s="720" t="str">
        <f>'20.10'!$CD$3</f>
        <v>Description : Veuillez inscrire une brève description du scénario (incluant les hypothèses) dans l'onglet «20.10»</v>
      </c>
      <c r="AT3" s="721"/>
      <c r="AU3" s="721"/>
      <c r="AV3" s="721"/>
      <c r="AW3" s="722"/>
      <c r="AX3" s="720" t="str">
        <f>'20.10'!$CN$3</f>
        <v>Description : Veuillez inscrire une brève description du scénario (incluant les hypothèses) dans l'onglet «20.10»</v>
      </c>
      <c r="AY3" s="721"/>
      <c r="AZ3" s="721"/>
      <c r="BA3" s="721"/>
      <c r="BB3" s="722"/>
      <c r="BC3" s="720" t="str">
        <f>'20.10'!$CX$3</f>
        <v>Description : Veuillez inscrire une brève description du scénario (incluant les hypothèses) dans l'onglet «20.10»</v>
      </c>
      <c r="BD3" s="721"/>
      <c r="BE3" s="721"/>
      <c r="BF3" s="721"/>
      <c r="BG3" s="722"/>
      <c r="BH3" s="720" t="str">
        <f>'20.10'!$DH$3</f>
        <v>Description : Veuillez inscrire une brève description du scénario (incluant les hypothèses) dans l'onglet «20.10»</v>
      </c>
      <c r="BI3" s="721"/>
      <c r="BJ3" s="721"/>
      <c r="BK3" s="721"/>
      <c r="BL3" s="722"/>
      <c r="BM3" s="720" t="str">
        <f>'20.10'!$DR$3</f>
        <v>Description : Veuillez inscrire une brève description du scénario (incluant les hypothèses) dans l'onglet «20.10»</v>
      </c>
      <c r="BN3" s="721"/>
      <c r="BO3" s="721"/>
      <c r="BP3" s="721"/>
      <c r="BQ3" s="722"/>
      <c r="BR3" s="720" t="str">
        <f>'20.10'!$EB$3</f>
        <v>Description : Veuillez inscrire une brève description du scénario (incluant les hypothèses) dans l'onglet «20.10»</v>
      </c>
      <c r="BS3" s="721"/>
      <c r="BT3" s="721"/>
      <c r="BU3" s="721"/>
      <c r="BV3" s="722"/>
      <c r="BW3" s="720" t="str">
        <f>'20.10'!$EL$3</f>
        <v>Description : Veuillez inscrire une brève description du scénario (incluant les hypothèses) dans l'onglet «20.10»</v>
      </c>
      <c r="BX3" s="721"/>
      <c r="BY3" s="721"/>
      <c r="BZ3" s="721"/>
      <c r="CA3" s="722"/>
      <c r="CB3" s="720" t="str">
        <f>'20.10'!$EV$3</f>
        <v>Description : Veuillez inscrire une brève description du scénario (incluant les hypothèses) dans l'onglet «20.10»</v>
      </c>
      <c r="CC3" s="721"/>
      <c r="CD3" s="721"/>
      <c r="CE3" s="721"/>
      <c r="CF3" s="722"/>
      <c r="CG3" s="720" t="str">
        <f>'20.10'!$FF$3</f>
        <v>Description : Veuillez inscrire une brève description du scénario (incluant les hypothèses) dans l'onglet «20.10»</v>
      </c>
      <c r="CH3" s="721"/>
      <c r="CI3" s="721"/>
      <c r="CJ3" s="721"/>
      <c r="CK3" s="722"/>
    </row>
    <row r="4" spans="1:89">
      <c r="A4" s="561"/>
      <c r="B4" s="561"/>
      <c r="C4" s="561"/>
      <c r="D4" s="561"/>
      <c r="E4" s="561"/>
      <c r="F4" s="42" t="s">
        <v>446</v>
      </c>
      <c r="G4" s="42" t="s">
        <v>446</v>
      </c>
      <c r="H4" s="42" t="s">
        <v>446</v>
      </c>
      <c r="I4" s="42" t="s">
        <v>447</v>
      </c>
      <c r="J4" s="49"/>
      <c r="K4" s="50"/>
      <c r="L4" s="42" t="s">
        <v>448</v>
      </c>
      <c r="M4" s="51"/>
      <c r="N4" s="51"/>
      <c r="O4" s="720"/>
      <c r="P4" s="721"/>
      <c r="Q4" s="721"/>
      <c r="R4" s="721"/>
      <c r="S4" s="722"/>
      <c r="T4" s="720"/>
      <c r="U4" s="721"/>
      <c r="V4" s="721"/>
      <c r="W4" s="721"/>
      <c r="X4" s="722"/>
      <c r="Y4" s="720"/>
      <c r="Z4" s="721"/>
      <c r="AA4" s="721"/>
      <c r="AB4" s="721"/>
      <c r="AC4" s="722"/>
      <c r="AD4" s="720"/>
      <c r="AE4" s="721"/>
      <c r="AF4" s="721"/>
      <c r="AG4" s="721"/>
      <c r="AH4" s="722"/>
      <c r="AI4" s="720"/>
      <c r="AJ4" s="721"/>
      <c r="AK4" s="721"/>
      <c r="AL4" s="721"/>
      <c r="AM4" s="722"/>
      <c r="AN4" s="720"/>
      <c r="AO4" s="721"/>
      <c r="AP4" s="721"/>
      <c r="AQ4" s="721"/>
      <c r="AR4" s="722"/>
      <c r="AS4" s="720"/>
      <c r="AT4" s="721"/>
      <c r="AU4" s="721"/>
      <c r="AV4" s="721"/>
      <c r="AW4" s="722"/>
      <c r="AX4" s="720"/>
      <c r="AY4" s="721"/>
      <c r="AZ4" s="721"/>
      <c r="BA4" s="721"/>
      <c r="BB4" s="722"/>
      <c r="BC4" s="720"/>
      <c r="BD4" s="721"/>
      <c r="BE4" s="721"/>
      <c r="BF4" s="721"/>
      <c r="BG4" s="722"/>
      <c r="BH4" s="720"/>
      <c r="BI4" s="721"/>
      <c r="BJ4" s="721"/>
      <c r="BK4" s="721"/>
      <c r="BL4" s="722"/>
      <c r="BM4" s="720"/>
      <c r="BN4" s="721"/>
      <c r="BO4" s="721"/>
      <c r="BP4" s="721"/>
      <c r="BQ4" s="722"/>
      <c r="BR4" s="720"/>
      <c r="BS4" s="721"/>
      <c r="BT4" s="721"/>
      <c r="BU4" s="721"/>
      <c r="BV4" s="722"/>
      <c r="BW4" s="720"/>
      <c r="BX4" s="721"/>
      <c r="BY4" s="721"/>
      <c r="BZ4" s="721"/>
      <c r="CA4" s="722"/>
      <c r="CB4" s="720"/>
      <c r="CC4" s="721"/>
      <c r="CD4" s="721"/>
      <c r="CE4" s="721"/>
      <c r="CF4" s="722"/>
      <c r="CG4" s="720"/>
      <c r="CH4" s="721"/>
      <c r="CI4" s="721"/>
      <c r="CJ4" s="721"/>
      <c r="CK4" s="722"/>
    </row>
    <row r="5" spans="1:89">
      <c r="A5" s="562" t="s">
        <v>0</v>
      </c>
      <c r="E5" s="563"/>
      <c r="F5" s="54">
        <f>G5-1</f>
        <v>2016</v>
      </c>
      <c r="G5" s="54">
        <f>H5-1</f>
        <v>2017</v>
      </c>
      <c r="H5" s="54">
        <f>J5-1</f>
        <v>2018</v>
      </c>
      <c r="I5" s="54">
        <f>J5-1</f>
        <v>2018</v>
      </c>
      <c r="J5" s="54">
        <f>'20.10'!L4</f>
        <v>2019</v>
      </c>
      <c r="K5" s="54">
        <f>J5+1</f>
        <v>2020</v>
      </c>
      <c r="L5" s="54">
        <f t="shared" ref="L5:N5" si="0">K5+1</f>
        <v>2021</v>
      </c>
      <c r="M5" s="54">
        <f t="shared" si="0"/>
        <v>2022</v>
      </c>
      <c r="N5" s="54">
        <f t="shared" si="0"/>
        <v>2023</v>
      </c>
      <c r="O5" s="55">
        <f>J5</f>
        <v>2019</v>
      </c>
      <c r="P5" s="54">
        <f>K5</f>
        <v>2020</v>
      </c>
      <c r="Q5" s="54">
        <f>L5</f>
        <v>2021</v>
      </c>
      <c r="R5" s="54">
        <f>M5</f>
        <v>2022</v>
      </c>
      <c r="S5" s="56">
        <f>N5</f>
        <v>2023</v>
      </c>
      <c r="T5" s="55">
        <f t="shared" ref="T5:CE5" si="1">O5</f>
        <v>2019</v>
      </c>
      <c r="U5" s="54">
        <f t="shared" si="1"/>
        <v>2020</v>
      </c>
      <c r="V5" s="54">
        <f t="shared" si="1"/>
        <v>2021</v>
      </c>
      <c r="W5" s="54">
        <f t="shared" si="1"/>
        <v>2022</v>
      </c>
      <c r="X5" s="56">
        <f t="shared" si="1"/>
        <v>2023</v>
      </c>
      <c r="Y5" s="55">
        <f t="shared" si="1"/>
        <v>2019</v>
      </c>
      <c r="Z5" s="54">
        <f t="shared" si="1"/>
        <v>2020</v>
      </c>
      <c r="AA5" s="54">
        <f t="shared" si="1"/>
        <v>2021</v>
      </c>
      <c r="AB5" s="54">
        <f t="shared" si="1"/>
        <v>2022</v>
      </c>
      <c r="AC5" s="56">
        <f t="shared" si="1"/>
        <v>2023</v>
      </c>
      <c r="AD5" s="55">
        <f t="shared" si="1"/>
        <v>2019</v>
      </c>
      <c r="AE5" s="54">
        <f t="shared" si="1"/>
        <v>2020</v>
      </c>
      <c r="AF5" s="54">
        <f t="shared" si="1"/>
        <v>2021</v>
      </c>
      <c r="AG5" s="54">
        <f t="shared" si="1"/>
        <v>2022</v>
      </c>
      <c r="AH5" s="56">
        <f t="shared" si="1"/>
        <v>2023</v>
      </c>
      <c r="AI5" s="55">
        <f t="shared" si="1"/>
        <v>2019</v>
      </c>
      <c r="AJ5" s="54">
        <f t="shared" si="1"/>
        <v>2020</v>
      </c>
      <c r="AK5" s="54">
        <f t="shared" si="1"/>
        <v>2021</v>
      </c>
      <c r="AL5" s="54">
        <f t="shared" si="1"/>
        <v>2022</v>
      </c>
      <c r="AM5" s="56">
        <f t="shared" si="1"/>
        <v>2023</v>
      </c>
      <c r="AN5" s="55">
        <f t="shared" si="1"/>
        <v>2019</v>
      </c>
      <c r="AO5" s="54">
        <f t="shared" si="1"/>
        <v>2020</v>
      </c>
      <c r="AP5" s="54">
        <f t="shared" si="1"/>
        <v>2021</v>
      </c>
      <c r="AQ5" s="54">
        <f t="shared" si="1"/>
        <v>2022</v>
      </c>
      <c r="AR5" s="56">
        <f t="shared" si="1"/>
        <v>2023</v>
      </c>
      <c r="AS5" s="55">
        <f t="shared" si="1"/>
        <v>2019</v>
      </c>
      <c r="AT5" s="54">
        <f t="shared" si="1"/>
        <v>2020</v>
      </c>
      <c r="AU5" s="54">
        <f t="shared" si="1"/>
        <v>2021</v>
      </c>
      <c r="AV5" s="54">
        <f t="shared" si="1"/>
        <v>2022</v>
      </c>
      <c r="AW5" s="56">
        <f t="shared" si="1"/>
        <v>2023</v>
      </c>
      <c r="AX5" s="55">
        <f t="shared" si="1"/>
        <v>2019</v>
      </c>
      <c r="AY5" s="54">
        <f t="shared" si="1"/>
        <v>2020</v>
      </c>
      <c r="AZ5" s="54">
        <f t="shared" si="1"/>
        <v>2021</v>
      </c>
      <c r="BA5" s="54">
        <f t="shared" si="1"/>
        <v>2022</v>
      </c>
      <c r="BB5" s="56">
        <f t="shared" si="1"/>
        <v>2023</v>
      </c>
      <c r="BC5" s="55">
        <f t="shared" si="1"/>
        <v>2019</v>
      </c>
      <c r="BD5" s="54">
        <f t="shared" si="1"/>
        <v>2020</v>
      </c>
      <c r="BE5" s="54">
        <f t="shared" si="1"/>
        <v>2021</v>
      </c>
      <c r="BF5" s="54">
        <f t="shared" si="1"/>
        <v>2022</v>
      </c>
      <c r="BG5" s="56">
        <f t="shared" si="1"/>
        <v>2023</v>
      </c>
      <c r="BH5" s="55">
        <f t="shared" si="1"/>
        <v>2019</v>
      </c>
      <c r="BI5" s="54">
        <f t="shared" si="1"/>
        <v>2020</v>
      </c>
      <c r="BJ5" s="54">
        <f t="shared" si="1"/>
        <v>2021</v>
      </c>
      <c r="BK5" s="54">
        <f t="shared" si="1"/>
        <v>2022</v>
      </c>
      <c r="BL5" s="56">
        <f t="shared" si="1"/>
        <v>2023</v>
      </c>
      <c r="BM5" s="55">
        <f t="shared" si="1"/>
        <v>2019</v>
      </c>
      <c r="BN5" s="54">
        <f t="shared" si="1"/>
        <v>2020</v>
      </c>
      <c r="BO5" s="54">
        <f t="shared" si="1"/>
        <v>2021</v>
      </c>
      <c r="BP5" s="54">
        <f t="shared" si="1"/>
        <v>2022</v>
      </c>
      <c r="BQ5" s="56">
        <f t="shared" si="1"/>
        <v>2023</v>
      </c>
      <c r="BR5" s="55">
        <f t="shared" si="1"/>
        <v>2019</v>
      </c>
      <c r="BS5" s="54">
        <f t="shared" si="1"/>
        <v>2020</v>
      </c>
      <c r="BT5" s="54">
        <f t="shared" si="1"/>
        <v>2021</v>
      </c>
      <c r="BU5" s="54">
        <f t="shared" si="1"/>
        <v>2022</v>
      </c>
      <c r="BV5" s="56">
        <f t="shared" si="1"/>
        <v>2023</v>
      </c>
      <c r="BW5" s="55">
        <f t="shared" si="1"/>
        <v>2019</v>
      </c>
      <c r="BX5" s="54">
        <f t="shared" si="1"/>
        <v>2020</v>
      </c>
      <c r="BY5" s="54">
        <f t="shared" si="1"/>
        <v>2021</v>
      </c>
      <c r="BZ5" s="54">
        <f t="shared" si="1"/>
        <v>2022</v>
      </c>
      <c r="CA5" s="56">
        <f t="shared" si="1"/>
        <v>2023</v>
      </c>
      <c r="CB5" s="55">
        <f t="shared" si="1"/>
        <v>2019</v>
      </c>
      <c r="CC5" s="54">
        <f t="shared" si="1"/>
        <v>2020</v>
      </c>
      <c r="CD5" s="54">
        <f t="shared" si="1"/>
        <v>2021</v>
      </c>
      <c r="CE5" s="54">
        <f t="shared" si="1"/>
        <v>2022</v>
      </c>
      <c r="CF5" s="56">
        <f t="shared" ref="CF5:CK5" si="2">CA5</f>
        <v>2023</v>
      </c>
      <c r="CG5" s="55">
        <f t="shared" si="2"/>
        <v>2019</v>
      </c>
      <c r="CH5" s="54">
        <f t="shared" si="2"/>
        <v>2020</v>
      </c>
      <c r="CI5" s="54">
        <f t="shared" si="2"/>
        <v>2021</v>
      </c>
      <c r="CJ5" s="54">
        <f t="shared" si="2"/>
        <v>2022</v>
      </c>
      <c r="CK5" s="56">
        <f t="shared" si="2"/>
        <v>2023</v>
      </c>
    </row>
    <row r="6" spans="1:89" s="565" customFormat="1">
      <c r="A6" s="564" t="s">
        <v>120</v>
      </c>
      <c r="E6" s="566"/>
      <c r="F6" s="567"/>
      <c r="G6" s="567"/>
      <c r="H6" s="567"/>
      <c r="I6" s="567"/>
      <c r="J6" s="567"/>
      <c r="K6" s="567"/>
      <c r="L6" s="567"/>
      <c r="M6" s="567"/>
      <c r="N6" s="567"/>
      <c r="O6" s="567"/>
      <c r="P6" s="567"/>
      <c r="Q6" s="567"/>
      <c r="R6" s="567"/>
      <c r="S6" s="567"/>
      <c r="T6" s="567"/>
      <c r="U6" s="567"/>
      <c r="V6" s="567"/>
      <c r="W6" s="567"/>
      <c r="X6" s="567"/>
      <c r="Y6" s="567"/>
      <c r="Z6" s="567"/>
      <c r="AA6" s="567"/>
      <c r="AB6" s="567"/>
      <c r="AC6" s="567"/>
      <c r="AD6" s="567"/>
      <c r="AE6" s="567"/>
      <c r="AF6" s="567"/>
      <c r="AG6" s="567"/>
      <c r="AH6" s="567"/>
      <c r="AI6" s="567"/>
      <c r="AJ6" s="567"/>
      <c r="AK6" s="567"/>
      <c r="AL6" s="567"/>
      <c r="AM6" s="567"/>
      <c r="AN6" s="567"/>
      <c r="AO6" s="567"/>
      <c r="AP6" s="567"/>
      <c r="AQ6" s="567"/>
      <c r="AR6" s="567"/>
      <c r="AS6" s="567"/>
      <c r="AT6" s="567"/>
      <c r="AU6" s="567"/>
      <c r="AV6" s="567"/>
      <c r="AW6" s="567"/>
      <c r="AX6" s="567"/>
      <c r="AY6" s="567"/>
      <c r="AZ6" s="567"/>
      <c r="BA6" s="567"/>
      <c r="BB6" s="567"/>
      <c r="BC6" s="567"/>
      <c r="BD6" s="567"/>
      <c r="BE6" s="567"/>
      <c r="BF6" s="567"/>
      <c r="BG6" s="567"/>
      <c r="BH6" s="567"/>
      <c r="BI6" s="567"/>
      <c r="BJ6" s="567"/>
      <c r="BK6" s="567"/>
      <c r="BL6" s="567"/>
      <c r="BM6" s="567"/>
      <c r="BN6" s="567"/>
      <c r="BO6" s="567"/>
      <c r="BP6" s="567"/>
      <c r="BQ6" s="567"/>
      <c r="BR6" s="567"/>
      <c r="BS6" s="567"/>
      <c r="BT6" s="567"/>
      <c r="BU6" s="567"/>
      <c r="BV6" s="567"/>
      <c r="BW6" s="567"/>
      <c r="BX6" s="567"/>
      <c r="BY6" s="567"/>
      <c r="BZ6" s="567"/>
      <c r="CA6" s="567"/>
      <c r="CB6" s="567"/>
      <c r="CC6" s="567"/>
      <c r="CD6" s="567"/>
      <c r="CE6" s="567"/>
      <c r="CF6" s="567"/>
      <c r="CG6" s="567"/>
      <c r="CH6" s="567"/>
      <c r="CI6" s="567"/>
      <c r="CJ6" s="567"/>
      <c r="CK6" s="567"/>
    </row>
    <row r="7" spans="1:89">
      <c r="B7" s="568" t="s">
        <v>121</v>
      </c>
      <c r="E7" s="569"/>
      <c r="F7" s="570"/>
      <c r="G7" s="570"/>
      <c r="H7" s="570"/>
      <c r="I7" s="570"/>
      <c r="J7" s="570"/>
      <c r="K7" s="570"/>
      <c r="L7" s="570"/>
      <c r="M7" s="570"/>
      <c r="N7" s="570"/>
      <c r="O7" s="570"/>
      <c r="P7" s="570"/>
      <c r="Q7" s="570"/>
      <c r="R7" s="570"/>
      <c r="S7" s="570"/>
      <c r="T7" s="570"/>
      <c r="U7" s="570"/>
      <c r="V7" s="570"/>
      <c r="W7" s="570"/>
      <c r="X7" s="570"/>
      <c r="Y7" s="570"/>
      <c r="Z7" s="570"/>
      <c r="AA7" s="570"/>
      <c r="AB7" s="570"/>
      <c r="AC7" s="570"/>
      <c r="AD7" s="570"/>
      <c r="AE7" s="570"/>
      <c r="AF7" s="570"/>
      <c r="AG7" s="570"/>
      <c r="AH7" s="570"/>
      <c r="AI7" s="570"/>
      <c r="AJ7" s="570"/>
      <c r="AK7" s="570"/>
      <c r="AL7" s="570"/>
      <c r="AM7" s="570"/>
      <c r="AN7" s="570"/>
      <c r="AO7" s="570"/>
      <c r="AP7" s="570"/>
      <c r="AQ7" s="570"/>
      <c r="AR7" s="570"/>
      <c r="AS7" s="570"/>
      <c r="AT7" s="570"/>
      <c r="AU7" s="570"/>
      <c r="AV7" s="570"/>
      <c r="AW7" s="570"/>
      <c r="AX7" s="570"/>
      <c r="AY7" s="570"/>
      <c r="AZ7" s="570"/>
      <c r="BA7" s="570"/>
      <c r="BB7" s="570"/>
      <c r="BC7" s="570"/>
      <c r="BD7" s="570"/>
      <c r="BE7" s="570"/>
      <c r="BF7" s="570"/>
      <c r="BG7" s="570"/>
      <c r="BH7" s="570"/>
      <c r="BI7" s="570"/>
      <c r="BJ7" s="570"/>
      <c r="BK7" s="570"/>
      <c r="BL7" s="570"/>
      <c r="BM7" s="570"/>
      <c r="BN7" s="570"/>
      <c r="BO7" s="570"/>
      <c r="BP7" s="570"/>
      <c r="BQ7" s="570"/>
      <c r="BR7" s="570"/>
      <c r="BS7" s="570"/>
      <c r="BT7" s="570"/>
      <c r="BU7" s="570"/>
      <c r="BV7" s="570"/>
      <c r="BW7" s="570"/>
      <c r="BX7" s="570"/>
      <c r="BY7" s="570"/>
      <c r="BZ7" s="570"/>
      <c r="CA7" s="570"/>
      <c r="CB7" s="570"/>
      <c r="CC7" s="570"/>
      <c r="CD7" s="570"/>
      <c r="CE7" s="570"/>
      <c r="CF7" s="570"/>
      <c r="CG7" s="570"/>
      <c r="CH7" s="570"/>
      <c r="CI7" s="570"/>
      <c r="CJ7" s="570"/>
      <c r="CK7" s="570"/>
    </row>
    <row r="8" spans="1:89">
      <c r="A8" s="571"/>
      <c r="B8" s="571"/>
      <c r="C8" s="571" t="s">
        <v>122</v>
      </c>
      <c r="D8" s="571"/>
      <c r="E8" s="572" t="s">
        <v>4</v>
      </c>
      <c r="F8" s="570"/>
      <c r="G8" s="570"/>
      <c r="H8" s="570"/>
      <c r="I8" s="570"/>
      <c r="J8" s="570"/>
      <c r="K8" s="570"/>
      <c r="L8" s="570"/>
      <c r="M8" s="570"/>
      <c r="N8" s="570"/>
      <c r="O8" s="570"/>
      <c r="P8" s="570"/>
      <c r="Q8" s="570"/>
      <c r="R8" s="570"/>
      <c r="S8" s="570"/>
      <c r="T8" s="570"/>
      <c r="U8" s="570"/>
      <c r="V8" s="570"/>
      <c r="W8" s="570"/>
      <c r="X8" s="570"/>
      <c r="Y8" s="570"/>
      <c r="Z8" s="570"/>
      <c r="AA8" s="570"/>
      <c r="AB8" s="570"/>
      <c r="AC8" s="570"/>
      <c r="AD8" s="570"/>
      <c r="AE8" s="570"/>
      <c r="AF8" s="570"/>
      <c r="AG8" s="570"/>
      <c r="AH8" s="570"/>
      <c r="AI8" s="570"/>
      <c r="AJ8" s="570"/>
      <c r="AK8" s="570"/>
      <c r="AL8" s="570"/>
      <c r="AM8" s="570"/>
      <c r="AN8" s="570"/>
      <c r="AO8" s="570"/>
      <c r="AP8" s="570"/>
      <c r="AQ8" s="570"/>
      <c r="AR8" s="570"/>
      <c r="AS8" s="570"/>
      <c r="AT8" s="570"/>
      <c r="AU8" s="570"/>
      <c r="AV8" s="570"/>
      <c r="AW8" s="570"/>
      <c r="AX8" s="570"/>
      <c r="AY8" s="570"/>
      <c r="AZ8" s="570"/>
      <c r="BA8" s="570"/>
      <c r="BB8" s="570"/>
      <c r="BC8" s="570"/>
      <c r="BD8" s="570"/>
      <c r="BE8" s="570"/>
      <c r="BF8" s="570"/>
      <c r="BG8" s="570"/>
      <c r="BH8" s="570"/>
      <c r="BI8" s="570"/>
      <c r="BJ8" s="570"/>
      <c r="BK8" s="570"/>
      <c r="BL8" s="570"/>
      <c r="BM8" s="570"/>
      <c r="BN8" s="570"/>
      <c r="BO8" s="570"/>
      <c r="BP8" s="570"/>
      <c r="BQ8" s="570"/>
      <c r="BR8" s="570"/>
      <c r="BS8" s="570"/>
      <c r="BT8" s="570"/>
      <c r="BU8" s="570"/>
      <c r="BV8" s="570"/>
      <c r="BW8" s="570"/>
      <c r="BX8" s="570"/>
      <c r="BY8" s="570"/>
      <c r="BZ8" s="570"/>
      <c r="CA8" s="570"/>
      <c r="CB8" s="570"/>
      <c r="CC8" s="570"/>
      <c r="CD8" s="570"/>
      <c r="CE8" s="570"/>
      <c r="CF8" s="570"/>
      <c r="CG8" s="570"/>
      <c r="CH8" s="570"/>
      <c r="CI8" s="570"/>
      <c r="CJ8" s="570"/>
      <c r="CK8" s="570"/>
    </row>
    <row r="9" spans="1:89">
      <c r="A9" s="573"/>
      <c r="B9" s="573"/>
      <c r="C9" s="574" t="s">
        <v>123</v>
      </c>
      <c r="D9" s="573"/>
      <c r="E9" s="575" t="s">
        <v>6</v>
      </c>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6"/>
      <c r="AY9" s="576"/>
      <c r="AZ9" s="576"/>
      <c r="BA9" s="576"/>
      <c r="BB9" s="576"/>
      <c r="BC9" s="576"/>
      <c r="BD9" s="576"/>
      <c r="BE9" s="576"/>
      <c r="BF9" s="576"/>
      <c r="BG9" s="576"/>
      <c r="BH9" s="576"/>
      <c r="BI9" s="576"/>
      <c r="BJ9" s="576"/>
      <c r="BK9" s="576"/>
      <c r="BL9" s="576"/>
      <c r="BM9" s="576"/>
      <c r="BN9" s="576"/>
      <c r="BO9" s="576"/>
      <c r="BP9" s="576"/>
      <c r="BQ9" s="576"/>
      <c r="BR9" s="576"/>
      <c r="BS9" s="576"/>
      <c r="BT9" s="576"/>
      <c r="BU9" s="576"/>
      <c r="BV9" s="576"/>
      <c r="BW9" s="576"/>
      <c r="BX9" s="576"/>
      <c r="BY9" s="576"/>
      <c r="BZ9" s="576"/>
      <c r="CA9" s="576"/>
      <c r="CB9" s="576"/>
      <c r="CC9" s="576"/>
      <c r="CD9" s="576"/>
      <c r="CE9" s="576"/>
      <c r="CF9" s="576"/>
      <c r="CG9" s="576"/>
      <c r="CH9" s="576"/>
      <c r="CI9" s="576"/>
      <c r="CJ9" s="576"/>
      <c r="CK9" s="576"/>
    </row>
    <row r="10" spans="1:89">
      <c r="A10" s="573"/>
      <c r="B10" s="573"/>
      <c r="C10" s="574" t="s">
        <v>124</v>
      </c>
      <c r="D10" s="573"/>
      <c r="E10" s="575" t="s">
        <v>65</v>
      </c>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6"/>
      <c r="AL10" s="576"/>
      <c r="AM10" s="576"/>
      <c r="AN10" s="576"/>
      <c r="AO10" s="576"/>
      <c r="AP10" s="576"/>
      <c r="AQ10" s="576"/>
      <c r="AR10" s="576"/>
      <c r="AS10" s="576"/>
      <c r="AT10" s="576"/>
      <c r="AU10" s="576"/>
      <c r="AV10" s="576"/>
      <c r="AW10" s="576"/>
      <c r="AX10" s="576"/>
      <c r="AY10" s="576"/>
      <c r="AZ10" s="576"/>
      <c r="BA10" s="576"/>
      <c r="BB10" s="576"/>
      <c r="BC10" s="576"/>
      <c r="BD10" s="576"/>
      <c r="BE10" s="576"/>
      <c r="BF10" s="576"/>
      <c r="BG10" s="576"/>
      <c r="BH10" s="576"/>
      <c r="BI10" s="576"/>
      <c r="BJ10" s="576"/>
      <c r="BK10" s="576"/>
      <c r="BL10" s="576"/>
      <c r="BM10" s="576"/>
      <c r="BN10" s="576"/>
      <c r="BO10" s="576"/>
      <c r="BP10" s="576"/>
      <c r="BQ10" s="576"/>
      <c r="BR10" s="576"/>
      <c r="BS10" s="576"/>
      <c r="BT10" s="576"/>
      <c r="BU10" s="576"/>
      <c r="BV10" s="576"/>
      <c r="BW10" s="576"/>
      <c r="BX10" s="576"/>
      <c r="BY10" s="576"/>
      <c r="BZ10" s="576"/>
      <c r="CA10" s="576"/>
      <c r="CB10" s="576"/>
      <c r="CC10" s="576"/>
      <c r="CD10" s="576"/>
      <c r="CE10" s="576"/>
      <c r="CF10" s="576"/>
      <c r="CG10" s="576"/>
      <c r="CH10" s="576"/>
      <c r="CI10" s="576"/>
      <c r="CJ10" s="576"/>
      <c r="CK10" s="576"/>
    </row>
    <row r="11" spans="1:89">
      <c r="A11" s="573"/>
      <c r="B11" s="577" t="s">
        <v>125</v>
      </c>
      <c r="C11" s="573"/>
      <c r="D11" s="573"/>
      <c r="E11" s="575" t="s">
        <v>10</v>
      </c>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576"/>
      <c r="AN11" s="576"/>
      <c r="AO11" s="576"/>
      <c r="AP11" s="576"/>
      <c r="AQ11" s="576"/>
      <c r="AR11" s="576"/>
      <c r="AS11" s="576"/>
      <c r="AT11" s="576"/>
      <c r="AU11" s="576"/>
      <c r="AV11" s="576"/>
      <c r="AW11" s="576"/>
      <c r="AX11" s="576"/>
      <c r="AY11" s="576"/>
      <c r="AZ11" s="576"/>
      <c r="BA11" s="576"/>
      <c r="BB11" s="576"/>
      <c r="BC11" s="576"/>
      <c r="BD11" s="576"/>
      <c r="BE11" s="576"/>
      <c r="BF11" s="576"/>
      <c r="BG11" s="576"/>
      <c r="BH11" s="576"/>
      <c r="BI11" s="576"/>
      <c r="BJ11" s="576"/>
      <c r="BK11" s="576"/>
      <c r="BL11" s="576"/>
      <c r="BM11" s="576"/>
      <c r="BN11" s="576"/>
      <c r="BO11" s="576"/>
      <c r="BP11" s="576"/>
      <c r="BQ11" s="576"/>
      <c r="BR11" s="576"/>
      <c r="BS11" s="576"/>
      <c r="BT11" s="576"/>
      <c r="BU11" s="576"/>
      <c r="BV11" s="576"/>
      <c r="BW11" s="576"/>
      <c r="BX11" s="576"/>
      <c r="BY11" s="576"/>
      <c r="BZ11" s="576"/>
      <c r="CA11" s="576"/>
      <c r="CB11" s="576"/>
      <c r="CC11" s="576"/>
      <c r="CD11" s="576"/>
      <c r="CE11" s="576"/>
      <c r="CF11" s="576"/>
      <c r="CG11" s="576"/>
      <c r="CH11" s="576"/>
      <c r="CI11" s="576"/>
      <c r="CJ11" s="576"/>
      <c r="CK11" s="576"/>
    </row>
    <row r="12" spans="1:89">
      <c r="A12" s="573"/>
      <c r="B12" s="573"/>
      <c r="C12" s="694" t="s">
        <v>126</v>
      </c>
      <c r="D12" s="412"/>
      <c r="E12" s="575" t="s">
        <v>12</v>
      </c>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8"/>
      <c r="AL12" s="578"/>
      <c r="AM12" s="578"/>
      <c r="AN12" s="578"/>
      <c r="AO12" s="578"/>
      <c r="AP12" s="578"/>
      <c r="AQ12" s="578"/>
      <c r="AR12" s="578"/>
      <c r="AS12" s="578"/>
      <c r="AT12" s="578"/>
      <c r="AU12" s="578"/>
      <c r="AV12" s="578"/>
      <c r="AW12" s="578"/>
      <c r="AX12" s="578"/>
      <c r="AY12" s="578"/>
      <c r="AZ12" s="578"/>
      <c r="BA12" s="578"/>
      <c r="BB12" s="578"/>
      <c r="BC12" s="578"/>
      <c r="BD12" s="578"/>
      <c r="BE12" s="578"/>
      <c r="BF12" s="578"/>
      <c r="BG12" s="578"/>
      <c r="BH12" s="578"/>
      <c r="BI12" s="578"/>
      <c r="BJ12" s="578"/>
      <c r="BK12" s="578"/>
      <c r="BL12" s="578"/>
      <c r="BM12" s="578"/>
      <c r="BN12" s="578"/>
      <c r="BO12" s="578"/>
      <c r="BP12" s="578"/>
      <c r="BQ12" s="578"/>
      <c r="BR12" s="578"/>
      <c r="BS12" s="578"/>
      <c r="BT12" s="578"/>
      <c r="BU12" s="578"/>
      <c r="BV12" s="578"/>
      <c r="BW12" s="578"/>
      <c r="BX12" s="578"/>
      <c r="BY12" s="578"/>
      <c r="BZ12" s="578"/>
      <c r="CA12" s="578"/>
      <c r="CB12" s="578"/>
      <c r="CC12" s="578"/>
      <c r="CD12" s="578"/>
      <c r="CE12" s="578"/>
      <c r="CF12" s="578"/>
      <c r="CG12" s="578"/>
      <c r="CH12" s="578"/>
      <c r="CI12" s="578"/>
      <c r="CJ12" s="578"/>
      <c r="CK12" s="578"/>
    </row>
    <row r="13" spans="1:89">
      <c r="A13" s="573"/>
      <c r="B13" s="577" t="s">
        <v>127</v>
      </c>
      <c r="C13" s="573"/>
      <c r="D13" s="573"/>
      <c r="E13" s="575" t="s">
        <v>14</v>
      </c>
      <c r="F13" s="570"/>
      <c r="G13" s="570"/>
      <c r="H13" s="570"/>
      <c r="I13" s="570"/>
      <c r="J13" s="570"/>
      <c r="K13" s="570"/>
      <c r="L13" s="570"/>
      <c r="M13" s="570"/>
      <c r="N13" s="570"/>
      <c r="O13" s="570"/>
      <c r="P13" s="570"/>
      <c r="Q13" s="570"/>
      <c r="R13" s="570"/>
      <c r="S13" s="570"/>
      <c r="T13" s="570"/>
      <c r="U13" s="570"/>
      <c r="V13" s="570"/>
      <c r="W13" s="570"/>
      <c r="X13" s="570"/>
      <c r="Y13" s="570"/>
      <c r="Z13" s="570"/>
      <c r="AA13" s="570"/>
      <c r="AB13" s="570"/>
      <c r="AC13" s="570"/>
      <c r="AD13" s="570"/>
      <c r="AE13" s="570"/>
      <c r="AF13" s="570"/>
      <c r="AG13" s="570"/>
      <c r="AH13" s="570"/>
      <c r="AI13" s="570"/>
      <c r="AJ13" s="570"/>
      <c r="AK13" s="570"/>
      <c r="AL13" s="570"/>
      <c r="AM13" s="570"/>
      <c r="AN13" s="570"/>
      <c r="AO13" s="570"/>
      <c r="AP13" s="570"/>
      <c r="AQ13" s="570"/>
      <c r="AR13" s="570"/>
      <c r="AS13" s="570"/>
      <c r="AT13" s="570"/>
      <c r="AU13" s="570"/>
      <c r="AV13" s="570"/>
      <c r="AW13" s="570"/>
      <c r="AX13" s="570"/>
      <c r="AY13" s="570"/>
      <c r="AZ13" s="570"/>
      <c r="BA13" s="570"/>
      <c r="BB13" s="570"/>
      <c r="BC13" s="570"/>
      <c r="BD13" s="570"/>
      <c r="BE13" s="570"/>
      <c r="BF13" s="570"/>
      <c r="BG13" s="570"/>
      <c r="BH13" s="570"/>
      <c r="BI13" s="570"/>
      <c r="BJ13" s="570"/>
      <c r="BK13" s="570"/>
      <c r="BL13" s="570"/>
      <c r="BM13" s="570"/>
      <c r="BN13" s="570"/>
      <c r="BO13" s="570"/>
      <c r="BP13" s="570"/>
      <c r="BQ13" s="570"/>
      <c r="BR13" s="570"/>
      <c r="BS13" s="570"/>
      <c r="BT13" s="570"/>
      <c r="BU13" s="570"/>
      <c r="BV13" s="570"/>
      <c r="BW13" s="570"/>
      <c r="BX13" s="570"/>
      <c r="BY13" s="570"/>
      <c r="BZ13" s="570"/>
      <c r="CA13" s="570"/>
      <c r="CB13" s="570"/>
      <c r="CC13" s="570"/>
      <c r="CD13" s="570"/>
      <c r="CE13" s="570"/>
      <c r="CF13" s="570"/>
      <c r="CG13" s="570"/>
      <c r="CH13" s="570"/>
      <c r="CI13" s="570"/>
      <c r="CJ13" s="570"/>
      <c r="CK13" s="570"/>
    </row>
    <row r="14" spans="1:89">
      <c r="A14" s="573"/>
      <c r="B14" s="573"/>
      <c r="C14" s="574" t="s">
        <v>128</v>
      </c>
      <c r="D14" s="573"/>
      <c r="E14" s="575" t="s">
        <v>16</v>
      </c>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6"/>
      <c r="AY14" s="576"/>
      <c r="AZ14" s="576"/>
      <c r="BA14" s="576"/>
      <c r="BB14" s="576"/>
      <c r="BC14" s="576"/>
      <c r="BD14" s="576"/>
      <c r="BE14" s="576"/>
      <c r="BF14" s="576"/>
      <c r="BG14" s="576"/>
      <c r="BH14" s="576"/>
      <c r="BI14" s="576"/>
      <c r="BJ14" s="576"/>
      <c r="BK14" s="576"/>
      <c r="BL14" s="576"/>
      <c r="BM14" s="576"/>
      <c r="BN14" s="576"/>
      <c r="BO14" s="576"/>
      <c r="BP14" s="576"/>
      <c r="BQ14" s="576"/>
      <c r="BR14" s="576"/>
      <c r="BS14" s="576"/>
      <c r="BT14" s="576"/>
      <c r="BU14" s="576"/>
      <c r="BV14" s="576"/>
      <c r="BW14" s="576"/>
      <c r="BX14" s="576"/>
      <c r="BY14" s="576"/>
      <c r="BZ14" s="576"/>
      <c r="CA14" s="576"/>
      <c r="CB14" s="576"/>
      <c r="CC14" s="576"/>
      <c r="CD14" s="576"/>
      <c r="CE14" s="576"/>
      <c r="CF14" s="576"/>
      <c r="CG14" s="576"/>
      <c r="CH14" s="576"/>
      <c r="CI14" s="576"/>
      <c r="CJ14" s="576"/>
      <c r="CK14" s="576"/>
    </row>
    <row r="15" spans="1:89">
      <c r="A15" s="573"/>
      <c r="B15" s="573"/>
      <c r="C15" s="574" t="s">
        <v>129</v>
      </c>
      <c r="D15" s="573"/>
      <c r="E15" s="575" t="s">
        <v>18</v>
      </c>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78"/>
      <c r="AL15" s="578"/>
      <c r="AM15" s="578"/>
      <c r="AN15" s="578"/>
      <c r="AO15" s="578"/>
      <c r="AP15" s="578"/>
      <c r="AQ15" s="578"/>
      <c r="AR15" s="578"/>
      <c r="AS15" s="578"/>
      <c r="AT15" s="578"/>
      <c r="AU15" s="578"/>
      <c r="AV15" s="578"/>
      <c r="AW15" s="578"/>
      <c r="AX15" s="578"/>
      <c r="AY15" s="578"/>
      <c r="AZ15" s="578"/>
      <c r="BA15" s="578"/>
      <c r="BB15" s="578"/>
      <c r="BC15" s="578"/>
      <c r="BD15" s="578"/>
      <c r="BE15" s="578"/>
      <c r="BF15" s="578"/>
      <c r="BG15" s="578"/>
      <c r="BH15" s="578"/>
      <c r="BI15" s="578"/>
      <c r="BJ15" s="578"/>
      <c r="BK15" s="578"/>
      <c r="BL15" s="578"/>
      <c r="BM15" s="578"/>
      <c r="BN15" s="578"/>
      <c r="BO15" s="578"/>
      <c r="BP15" s="578"/>
      <c r="BQ15" s="578"/>
      <c r="BR15" s="578"/>
      <c r="BS15" s="578"/>
      <c r="BT15" s="578"/>
      <c r="BU15" s="578"/>
      <c r="BV15" s="578"/>
      <c r="BW15" s="578"/>
      <c r="BX15" s="578"/>
      <c r="BY15" s="578"/>
      <c r="BZ15" s="578"/>
      <c r="CA15" s="578"/>
      <c r="CB15" s="578"/>
      <c r="CC15" s="578"/>
      <c r="CD15" s="578"/>
      <c r="CE15" s="578"/>
      <c r="CF15" s="578"/>
      <c r="CG15" s="578"/>
      <c r="CH15" s="578"/>
      <c r="CI15" s="578"/>
      <c r="CJ15" s="578"/>
      <c r="CK15" s="578"/>
    </row>
    <row r="16" spans="1:89">
      <c r="A16" s="573"/>
      <c r="B16" s="577" t="s">
        <v>130</v>
      </c>
      <c r="C16" s="573"/>
      <c r="D16" s="573"/>
      <c r="E16" s="575" t="s">
        <v>20</v>
      </c>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78"/>
      <c r="AL16" s="578"/>
      <c r="AM16" s="578"/>
      <c r="AN16" s="578"/>
      <c r="AO16" s="578"/>
      <c r="AP16" s="578"/>
      <c r="AQ16" s="578"/>
      <c r="AR16" s="578"/>
      <c r="AS16" s="578"/>
      <c r="AT16" s="578"/>
      <c r="AU16" s="578"/>
      <c r="AV16" s="578"/>
      <c r="AW16" s="578"/>
      <c r="AX16" s="578"/>
      <c r="AY16" s="578"/>
      <c r="AZ16" s="578"/>
      <c r="BA16" s="578"/>
      <c r="BB16" s="578"/>
      <c r="BC16" s="578"/>
      <c r="BD16" s="578"/>
      <c r="BE16" s="578"/>
      <c r="BF16" s="578"/>
      <c r="BG16" s="578"/>
      <c r="BH16" s="578"/>
      <c r="BI16" s="578"/>
      <c r="BJ16" s="578"/>
      <c r="BK16" s="578"/>
      <c r="BL16" s="578"/>
      <c r="BM16" s="578"/>
      <c r="BN16" s="578"/>
      <c r="BO16" s="578"/>
      <c r="BP16" s="578"/>
      <c r="BQ16" s="578"/>
      <c r="BR16" s="578"/>
      <c r="BS16" s="578"/>
      <c r="BT16" s="578"/>
      <c r="BU16" s="578"/>
      <c r="BV16" s="578"/>
      <c r="BW16" s="578"/>
      <c r="BX16" s="578"/>
      <c r="BY16" s="578"/>
      <c r="BZ16" s="578"/>
      <c r="CA16" s="578"/>
      <c r="CB16" s="578"/>
      <c r="CC16" s="578"/>
      <c r="CD16" s="578"/>
      <c r="CE16" s="578"/>
      <c r="CF16" s="578"/>
      <c r="CG16" s="578"/>
      <c r="CH16" s="578"/>
      <c r="CI16" s="578"/>
      <c r="CJ16" s="578"/>
      <c r="CK16" s="578"/>
    </row>
    <row r="17" spans="1:89" s="401" customFormat="1">
      <c r="A17" s="412"/>
      <c r="B17" s="579"/>
      <c r="C17" s="412" t="s">
        <v>131</v>
      </c>
      <c r="D17" s="412"/>
      <c r="E17" s="427">
        <v>62</v>
      </c>
      <c r="F17" s="415"/>
      <c r="G17" s="415"/>
      <c r="H17" s="415"/>
      <c r="I17" s="415"/>
      <c r="J17" s="415"/>
      <c r="K17" s="415"/>
      <c r="L17" s="415"/>
      <c r="M17" s="415"/>
      <c r="N17" s="415"/>
      <c r="O17" s="415"/>
      <c r="P17" s="415"/>
      <c r="Q17" s="415"/>
      <c r="R17" s="415"/>
      <c r="S17" s="415"/>
      <c r="T17" s="415"/>
      <c r="U17" s="415"/>
      <c r="V17" s="415"/>
      <c r="W17" s="415"/>
      <c r="X17" s="415"/>
      <c r="Y17" s="415"/>
      <c r="Z17" s="415"/>
      <c r="AA17" s="415"/>
      <c r="AB17" s="415"/>
      <c r="AC17" s="415"/>
      <c r="AD17" s="415"/>
      <c r="AE17" s="415"/>
      <c r="AF17" s="415"/>
      <c r="AG17" s="415"/>
      <c r="AH17" s="415"/>
      <c r="AI17" s="415"/>
      <c r="AJ17" s="415"/>
      <c r="AK17" s="415"/>
      <c r="AL17" s="415"/>
      <c r="AM17" s="415"/>
      <c r="AN17" s="415"/>
      <c r="AO17" s="415"/>
      <c r="AP17" s="415"/>
      <c r="AQ17" s="415"/>
      <c r="AR17" s="415"/>
      <c r="AS17" s="415"/>
      <c r="AT17" s="415"/>
      <c r="AU17" s="415"/>
      <c r="AV17" s="415"/>
      <c r="AW17" s="415"/>
      <c r="AX17" s="415"/>
      <c r="AY17" s="415"/>
      <c r="AZ17" s="415"/>
      <c r="BA17" s="415"/>
      <c r="BB17" s="415"/>
      <c r="BC17" s="415"/>
      <c r="BD17" s="415"/>
      <c r="BE17" s="415"/>
      <c r="BF17" s="415"/>
      <c r="BG17" s="415"/>
      <c r="BH17" s="415"/>
      <c r="BI17" s="415"/>
      <c r="BJ17" s="415"/>
      <c r="BK17" s="415"/>
      <c r="BL17" s="415"/>
      <c r="BM17" s="415"/>
      <c r="BN17" s="415"/>
      <c r="BO17" s="415"/>
      <c r="BP17" s="415"/>
      <c r="BQ17" s="415"/>
      <c r="BR17" s="415"/>
      <c r="BS17" s="415"/>
      <c r="BT17" s="415"/>
      <c r="BU17" s="415"/>
      <c r="BV17" s="415"/>
      <c r="BW17" s="415"/>
      <c r="BX17" s="415"/>
      <c r="BY17" s="415"/>
      <c r="BZ17" s="415"/>
      <c r="CA17" s="415"/>
      <c r="CB17" s="415"/>
      <c r="CC17" s="415"/>
      <c r="CD17" s="415"/>
      <c r="CE17" s="415"/>
      <c r="CF17" s="415"/>
      <c r="CG17" s="415"/>
      <c r="CH17" s="415"/>
      <c r="CI17" s="415"/>
      <c r="CJ17" s="415"/>
      <c r="CK17" s="415"/>
    </row>
    <row r="18" spans="1:89" s="401" customFormat="1">
      <c r="A18" s="412"/>
      <c r="B18" s="579"/>
      <c r="C18" s="412" t="s">
        <v>132</v>
      </c>
      <c r="D18" s="412"/>
      <c r="E18" s="427">
        <v>64</v>
      </c>
      <c r="F18" s="426"/>
      <c r="G18" s="426"/>
      <c r="H18" s="426"/>
      <c r="I18" s="426"/>
      <c r="J18" s="426"/>
      <c r="K18" s="426"/>
      <c r="L18" s="426"/>
      <c r="M18" s="426"/>
      <c r="N18" s="426"/>
      <c r="O18" s="426"/>
      <c r="P18" s="426"/>
      <c r="Q18" s="426"/>
      <c r="R18" s="426"/>
      <c r="S18" s="426"/>
      <c r="T18" s="426"/>
      <c r="U18" s="426"/>
      <c r="V18" s="426"/>
      <c r="W18" s="426"/>
      <c r="X18" s="426"/>
      <c r="Y18" s="426"/>
      <c r="Z18" s="426"/>
      <c r="AA18" s="426"/>
      <c r="AB18" s="426"/>
      <c r="AC18" s="426"/>
      <c r="AD18" s="426"/>
      <c r="AE18" s="426"/>
      <c r="AF18" s="426"/>
      <c r="AG18" s="426"/>
      <c r="AH18" s="426"/>
      <c r="AI18" s="426"/>
      <c r="AJ18" s="426"/>
      <c r="AK18" s="426"/>
      <c r="AL18" s="426"/>
      <c r="AM18" s="426"/>
      <c r="AN18" s="426"/>
      <c r="AO18" s="426"/>
      <c r="AP18" s="426"/>
      <c r="AQ18" s="426"/>
      <c r="AR18" s="426"/>
      <c r="AS18" s="426"/>
      <c r="AT18" s="426"/>
      <c r="AU18" s="426"/>
      <c r="AV18" s="426"/>
      <c r="AW18" s="426"/>
      <c r="AX18" s="426"/>
      <c r="AY18" s="426"/>
      <c r="AZ18" s="426"/>
      <c r="BA18" s="426"/>
      <c r="BB18" s="426"/>
      <c r="BC18" s="426"/>
      <c r="BD18" s="426"/>
      <c r="BE18" s="426"/>
      <c r="BF18" s="426"/>
      <c r="BG18" s="426"/>
      <c r="BH18" s="426"/>
      <c r="BI18" s="426"/>
      <c r="BJ18" s="426"/>
      <c r="BK18" s="426"/>
      <c r="BL18" s="426"/>
      <c r="BM18" s="426"/>
      <c r="BN18" s="426"/>
      <c r="BO18" s="426"/>
      <c r="BP18" s="426"/>
      <c r="BQ18" s="426"/>
      <c r="BR18" s="426"/>
      <c r="BS18" s="426"/>
      <c r="BT18" s="426"/>
      <c r="BU18" s="426"/>
      <c r="BV18" s="426"/>
      <c r="BW18" s="426"/>
      <c r="BX18" s="426"/>
      <c r="BY18" s="426"/>
      <c r="BZ18" s="426"/>
      <c r="CA18" s="426"/>
      <c r="CB18" s="426"/>
      <c r="CC18" s="426"/>
      <c r="CD18" s="426"/>
      <c r="CE18" s="426"/>
      <c r="CF18" s="426"/>
      <c r="CG18" s="426"/>
      <c r="CH18" s="426"/>
      <c r="CI18" s="426"/>
      <c r="CJ18" s="426"/>
      <c r="CK18" s="426"/>
    </row>
    <row r="19" spans="1:89" s="401" customFormat="1">
      <c r="A19" s="412"/>
      <c r="B19" s="579" t="s">
        <v>133</v>
      </c>
      <c r="C19" s="694"/>
      <c r="D19" s="412"/>
      <c r="E19" s="424" t="s">
        <v>22</v>
      </c>
      <c r="F19" s="415"/>
      <c r="G19" s="415"/>
      <c r="H19" s="415"/>
      <c r="I19" s="415"/>
      <c r="J19" s="415"/>
      <c r="K19" s="415"/>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5"/>
      <c r="AK19" s="415"/>
      <c r="AL19" s="415"/>
      <c r="AM19" s="415"/>
      <c r="AN19" s="415"/>
      <c r="AO19" s="415"/>
      <c r="AP19" s="415"/>
      <c r="AQ19" s="415"/>
      <c r="AR19" s="415"/>
      <c r="AS19" s="415"/>
      <c r="AT19" s="415"/>
      <c r="AU19" s="415"/>
      <c r="AV19" s="415"/>
      <c r="AW19" s="415"/>
      <c r="AX19" s="415"/>
      <c r="AY19" s="415"/>
      <c r="AZ19" s="415"/>
      <c r="BA19" s="415"/>
      <c r="BB19" s="415"/>
      <c r="BC19" s="415"/>
      <c r="BD19" s="415"/>
      <c r="BE19" s="415"/>
      <c r="BF19" s="415"/>
      <c r="BG19" s="415"/>
      <c r="BH19" s="415"/>
      <c r="BI19" s="415"/>
      <c r="BJ19" s="415"/>
      <c r="BK19" s="415"/>
      <c r="BL19" s="415"/>
      <c r="BM19" s="415"/>
      <c r="BN19" s="415"/>
      <c r="BO19" s="415"/>
      <c r="BP19" s="415"/>
      <c r="BQ19" s="415"/>
      <c r="BR19" s="415"/>
      <c r="BS19" s="415"/>
      <c r="BT19" s="415"/>
      <c r="BU19" s="415"/>
      <c r="BV19" s="415"/>
      <c r="BW19" s="415"/>
      <c r="BX19" s="415"/>
      <c r="BY19" s="415"/>
      <c r="BZ19" s="415"/>
      <c r="CA19" s="415"/>
      <c r="CB19" s="415"/>
      <c r="CC19" s="415"/>
      <c r="CD19" s="415"/>
      <c r="CE19" s="415"/>
      <c r="CF19" s="415"/>
      <c r="CG19" s="415"/>
      <c r="CH19" s="415"/>
      <c r="CI19" s="415"/>
      <c r="CJ19" s="415"/>
      <c r="CK19" s="415"/>
    </row>
    <row r="20" spans="1:89">
      <c r="C20" s="580" t="s">
        <v>134</v>
      </c>
      <c r="E20" s="581"/>
      <c r="F20" s="582"/>
      <c r="G20" s="582"/>
      <c r="H20" s="582"/>
      <c r="I20" s="582"/>
      <c r="J20" s="582"/>
      <c r="K20" s="582"/>
      <c r="L20" s="582"/>
      <c r="M20" s="582"/>
      <c r="N20" s="582"/>
      <c r="O20" s="582"/>
      <c r="P20" s="582"/>
      <c r="Q20" s="582"/>
      <c r="R20" s="582"/>
      <c r="S20" s="582"/>
      <c r="T20" s="582"/>
      <c r="U20" s="582"/>
      <c r="V20" s="582"/>
      <c r="W20" s="582"/>
      <c r="X20" s="582"/>
      <c r="Y20" s="582"/>
      <c r="Z20" s="582"/>
      <c r="AA20" s="582"/>
      <c r="AB20" s="582"/>
      <c r="AC20" s="582"/>
      <c r="AD20" s="582"/>
      <c r="AE20" s="582"/>
      <c r="AF20" s="582"/>
      <c r="AG20" s="582"/>
      <c r="AH20" s="582"/>
      <c r="AI20" s="582"/>
      <c r="AJ20" s="582"/>
      <c r="AK20" s="582"/>
      <c r="AL20" s="582"/>
      <c r="AM20" s="582"/>
      <c r="AN20" s="582"/>
      <c r="AO20" s="582"/>
      <c r="AP20" s="582"/>
      <c r="AQ20" s="582"/>
      <c r="AR20" s="582"/>
      <c r="AS20" s="582"/>
      <c r="AT20" s="582"/>
      <c r="AU20" s="582"/>
      <c r="AV20" s="582"/>
      <c r="AW20" s="582"/>
      <c r="AX20" s="582"/>
      <c r="AY20" s="582"/>
      <c r="AZ20" s="582"/>
      <c r="BA20" s="582"/>
      <c r="BB20" s="582"/>
      <c r="BC20" s="582"/>
      <c r="BD20" s="582"/>
      <c r="BE20" s="582"/>
      <c r="BF20" s="582"/>
      <c r="BG20" s="582"/>
      <c r="BH20" s="582"/>
      <c r="BI20" s="582"/>
      <c r="BJ20" s="582"/>
      <c r="BK20" s="582"/>
      <c r="BL20" s="582"/>
      <c r="BM20" s="582"/>
      <c r="BN20" s="582"/>
      <c r="BO20" s="582"/>
      <c r="BP20" s="582"/>
      <c r="BQ20" s="582"/>
      <c r="BR20" s="582"/>
      <c r="BS20" s="582"/>
      <c r="BT20" s="582"/>
      <c r="BU20" s="582"/>
      <c r="BV20" s="582"/>
      <c r="BW20" s="582"/>
      <c r="BX20" s="582"/>
      <c r="BY20" s="582"/>
      <c r="BZ20" s="582"/>
      <c r="CA20" s="582"/>
      <c r="CB20" s="582"/>
      <c r="CC20" s="582"/>
      <c r="CD20" s="582"/>
      <c r="CE20" s="582"/>
      <c r="CF20" s="582"/>
      <c r="CG20" s="582"/>
      <c r="CH20" s="582"/>
      <c r="CI20" s="582"/>
      <c r="CJ20" s="582"/>
      <c r="CK20" s="582"/>
    </row>
    <row r="21" spans="1:89" s="401" customFormat="1">
      <c r="A21" s="410"/>
      <c r="B21" s="410"/>
      <c r="C21" s="410"/>
      <c r="D21" s="410" t="s">
        <v>135</v>
      </c>
      <c r="E21" s="434">
        <v>66</v>
      </c>
      <c r="F21" s="426"/>
      <c r="G21" s="426"/>
      <c r="H21" s="426"/>
      <c r="I21" s="426"/>
      <c r="J21" s="426"/>
      <c r="K21" s="426"/>
      <c r="L21" s="426"/>
      <c r="M21" s="426"/>
      <c r="N21" s="426"/>
      <c r="O21" s="426"/>
      <c r="P21" s="426"/>
      <c r="Q21" s="426"/>
      <c r="R21" s="426"/>
      <c r="S21" s="426"/>
      <c r="T21" s="426"/>
      <c r="U21" s="426"/>
      <c r="V21" s="426"/>
      <c r="W21" s="426"/>
      <c r="X21" s="426"/>
      <c r="Y21" s="426"/>
      <c r="Z21" s="426"/>
      <c r="AA21" s="426"/>
      <c r="AB21" s="426"/>
      <c r="AC21" s="426"/>
      <c r="AD21" s="426"/>
      <c r="AE21" s="426"/>
      <c r="AF21" s="426"/>
      <c r="AG21" s="426"/>
      <c r="AH21" s="426"/>
      <c r="AI21" s="426"/>
      <c r="AJ21" s="426"/>
      <c r="AK21" s="426"/>
      <c r="AL21" s="426"/>
      <c r="AM21" s="426"/>
      <c r="AN21" s="426"/>
      <c r="AO21" s="426"/>
      <c r="AP21" s="426"/>
      <c r="AQ21" s="426"/>
      <c r="AR21" s="426"/>
      <c r="AS21" s="426"/>
      <c r="AT21" s="426"/>
      <c r="AU21" s="426"/>
      <c r="AV21" s="426"/>
      <c r="AW21" s="426"/>
      <c r="AX21" s="426"/>
      <c r="AY21" s="426"/>
      <c r="AZ21" s="426"/>
      <c r="BA21" s="426"/>
      <c r="BB21" s="426"/>
      <c r="BC21" s="426"/>
      <c r="BD21" s="426"/>
      <c r="BE21" s="426"/>
      <c r="BF21" s="426"/>
      <c r="BG21" s="426"/>
      <c r="BH21" s="426"/>
      <c r="BI21" s="426"/>
      <c r="BJ21" s="426"/>
      <c r="BK21" s="426"/>
      <c r="BL21" s="426"/>
      <c r="BM21" s="426"/>
      <c r="BN21" s="426"/>
      <c r="BO21" s="426"/>
      <c r="BP21" s="426"/>
      <c r="BQ21" s="426"/>
      <c r="BR21" s="426"/>
      <c r="BS21" s="426"/>
      <c r="BT21" s="426"/>
      <c r="BU21" s="426"/>
      <c r="BV21" s="426"/>
      <c r="BW21" s="426"/>
      <c r="BX21" s="426"/>
      <c r="BY21" s="426"/>
      <c r="BZ21" s="426"/>
      <c r="CA21" s="426"/>
      <c r="CB21" s="426"/>
      <c r="CC21" s="426"/>
      <c r="CD21" s="426"/>
      <c r="CE21" s="426"/>
      <c r="CF21" s="426"/>
      <c r="CG21" s="426"/>
      <c r="CH21" s="426"/>
      <c r="CI21" s="426"/>
      <c r="CJ21" s="426"/>
      <c r="CK21" s="426"/>
    </row>
    <row r="22" spans="1:89" s="401" customFormat="1">
      <c r="A22" s="412"/>
      <c r="B22" s="412"/>
      <c r="C22" s="412"/>
      <c r="D22" s="412" t="s">
        <v>136</v>
      </c>
      <c r="E22" s="427">
        <v>68</v>
      </c>
      <c r="F22" s="415"/>
      <c r="G22" s="415"/>
      <c r="H22" s="415"/>
      <c r="I22" s="415"/>
      <c r="J22" s="415"/>
      <c r="K22" s="415"/>
      <c r="L22" s="415"/>
      <c r="M22" s="415"/>
      <c r="N22" s="415"/>
      <c r="O22" s="415"/>
      <c r="P22" s="415"/>
      <c r="Q22" s="415"/>
      <c r="R22" s="415"/>
      <c r="S22" s="415"/>
      <c r="T22" s="415"/>
      <c r="U22" s="415"/>
      <c r="V22" s="415"/>
      <c r="W22" s="415"/>
      <c r="X22" s="415"/>
      <c r="Y22" s="415"/>
      <c r="Z22" s="415"/>
      <c r="AA22" s="415"/>
      <c r="AB22" s="415"/>
      <c r="AC22" s="415"/>
      <c r="AD22" s="415"/>
      <c r="AE22" s="415"/>
      <c r="AF22" s="415"/>
      <c r="AG22" s="415"/>
      <c r="AH22" s="415"/>
      <c r="AI22" s="415"/>
      <c r="AJ22" s="415"/>
      <c r="AK22" s="415"/>
      <c r="AL22" s="415"/>
      <c r="AM22" s="415"/>
      <c r="AN22" s="415"/>
      <c r="AO22" s="415"/>
      <c r="AP22" s="415"/>
      <c r="AQ22" s="415"/>
      <c r="AR22" s="415"/>
      <c r="AS22" s="415"/>
      <c r="AT22" s="415"/>
      <c r="AU22" s="415"/>
      <c r="AV22" s="415"/>
      <c r="AW22" s="415"/>
      <c r="AX22" s="415"/>
      <c r="AY22" s="415"/>
      <c r="AZ22" s="415"/>
      <c r="BA22" s="415"/>
      <c r="BB22" s="415"/>
      <c r="BC22" s="415"/>
      <c r="BD22" s="415"/>
      <c r="BE22" s="415"/>
      <c r="BF22" s="415"/>
      <c r="BG22" s="415"/>
      <c r="BH22" s="415"/>
      <c r="BI22" s="415"/>
      <c r="BJ22" s="415"/>
      <c r="BK22" s="415"/>
      <c r="BL22" s="415"/>
      <c r="BM22" s="415"/>
      <c r="BN22" s="415"/>
      <c r="BO22" s="415"/>
      <c r="BP22" s="415"/>
      <c r="BQ22" s="415"/>
      <c r="BR22" s="415"/>
      <c r="BS22" s="415"/>
      <c r="BT22" s="415"/>
      <c r="BU22" s="415"/>
      <c r="BV22" s="415"/>
      <c r="BW22" s="415"/>
      <c r="BX22" s="415"/>
      <c r="BY22" s="415"/>
      <c r="BZ22" s="415"/>
      <c r="CA22" s="415"/>
      <c r="CB22" s="415"/>
      <c r="CC22" s="415"/>
      <c r="CD22" s="415"/>
      <c r="CE22" s="415"/>
      <c r="CF22" s="415"/>
      <c r="CG22" s="415"/>
      <c r="CH22" s="415"/>
      <c r="CI22" s="415"/>
      <c r="CJ22" s="415"/>
      <c r="CK22" s="415"/>
    </row>
    <row r="23" spans="1:89">
      <c r="A23" s="573"/>
      <c r="B23" s="573"/>
      <c r="C23" s="573"/>
      <c r="D23" s="573" t="s">
        <v>137</v>
      </c>
      <c r="E23" s="575" t="s">
        <v>74</v>
      </c>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6"/>
      <c r="AL23" s="576"/>
      <c r="AM23" s="576"/>
      <c r="AN23" s="576"/>
      <c r="AO23" s="576"/>
      <c r="AP23" s="576"/>
      <c r="AQ23" s="576"/>
      <c r="AR23" s="576"/>
      <c r="AS23" s="576"/>
      <c r="AT23" s="576"/>
      <c r="AU23" s="576"/>
      <c r="AV23" s="576"/>
      <c r="AW23" s="576"/>
      <c r="AX23" s="576"/>
      <c r="AY23" s="576"/>
      <c r="AZ23" s="576"/>
      <c r="BA23" s="576"/>
      <c r="BB23" s="576"/>
      <c r="BC23" s="576"/>
      <c r="BD23" s="576"/>
      <c r="BE23" s="576"/>
      <c r="BF23" s="576"/>
      <c r="BG23" s="576"/>
      <c r="BH23" s="576"/>
      <c r="BI23" s="576"/>
      <c r="BJ23" s="576"/>
      <c r="BK23" s="576"/>
      <c r="BL23" s="576"/>
      <c r="BM23" s="576"/>
      <c r="BN23" s="576"/>
      <c r="BO23" s="576"/>
      <c r="BP23" s="576"/>
      <c r="BQ23" s="576"/>
      <c r="BR23" s="576"/>
      <c r="BS23" s="576"/>
      <c r="BT23" s="576"/>
      <c r="BU23" s="576"/>
      <c r="BV23" s="576"/>
      <c r="BW23" s="576"/>
      <c r="BX23" s="576"/>
      <c r="BY23" s="576"/>
      <c r="BZ23" s="576"/>
      <c r="CA23" s="576"/>
      <c r="CB23" s="576"/>
      <c r="CC23" s="576"/>
      <c r="CD23" s="576"/>
      <c r="CE23" s="576"/>
      <c r="CF23" s="576"/>
      <c r="CG23" s="576"/>
      <c r="CH23" s="576"/>
      <c r="CI23" s="576"/>
      <c r="CJ23" s="576"/>
      <c r="CK23" s="576"/>
    </row>
    <row r="24" spans="1:89">
      <c r="A24" s="573"/>
      <c r="B24" s="573"/>
      <c r="C24" s="573"/>
      <c r="D24" s="574" t="s">
        <v>129</v>
      </c>
      <c r="E24" s="575">
        <v>14</v>
      </c>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6"/>
      <c r="AL24" s="576"/>
      <c r="AM24" s="576"/>
      <c r="AN24" s="576"/>
      <c r="AO24" s="576"/>
      <c r="AP24" s="576"/>
      <c r="AQ24" s="576"/>
      <c r="AR24" s="576"/>
      <c r="AS24" s="576"/>
      <c r="AT24" s="576"/>
      <c r="AU24" s="576"/>
      <c r="AV24" s="576"/>
      <c r="AW24" s="576"/>
      <c r="AX24" s="576"/>
      <c r="AY24" s="576"/>
      <c r="AZ24" s="576"/>
      <c r="BA24" s="576"/>
      <c r="BB24" s="576"/>
      <c r="BC24" s="576"/>
      <c r="BD24" s="576"/>
      <c r="BE24" s="576"/>
      <c r="BF24" s="576"/>
      <c r="BG24" s="576"/>
      <c r="BH24" s="576"/>
      <c r="BI24" s="576"/>
      <c r="BJ24" s="576"/>
      <c r="BK24" s="576"/>
      <c r="BL24" s="576"/>
      <c r="BM24" s="576"/>
      <c r="BN24" s="576"/>
      <c r="BO24" s="576"/>
      <c r="BP24" s="576"/>
      <c r="BQ24" s="576"/>
      <c r="BR24" s="576"/>
      <c r="BS24" s="576"/>
      <c r="BT24" s="576"/>
      <c r="BU24" s="576"/>
      <c r="BV24" s="576"/>
      <c r="BW24" s="576"/>
      <c r="BX24" s="576"/>
      <c r="BY24" s="576"/>
      <c r="BZ24" s="576"/>
      <c r="CA24" s="576"/>
      <c r="CB24" s="576"/>
      <c r="CC24" s="576"/>
      <c r="CD24" s="576"/>
      <c r="CE24" s="576"/>
      <c r="CF24" s="576"/>
      <c r="CG24" s="576"/>
      <c r="CH24" s="576"/>
      <c r="CI24" s="576"/>
      <c r="CJ24" s="576"/>
      <c r="CK24" s="576"/>
    </row>
    <row r="25" spans="1:89">
      <c r="A25" s="573"/>
      <c r="B25" s="573"/>
      <c r="C25" s="574" t="s">
        <v>138</v>
      </c>
      <c r="D25" s="573"/>
      <c r="E25" s="575">
        <v>16</v>
      </c>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8"/>
      <c r="AK25" s="578"/>
      <c r="AL25" s="578"/>
      <c r="AM25" s="578"/>
      <c r="AN25" s="578"/>
      <c r="AO25" s="578"/>
      <c r="AP25" s="578"/>
      <c r="AQ25" s="578"/>
      <c r="AR25" s="578"/>
      <c r="AS25" s="578"/>
      <c r="AT25" s="578"/>
      <c r="AU25" s="578"/>
      <c r="AV25" s="578"/>
      <c r="AW25" s="578"/>
      <c r="AX25" s="578"/>
      <c r="AY25" s="578"/>
      <c r="AZ25" s="578"/>
      <c r="BA25" s="578"/>
      <c r="BB25" s="578"/>
      <c r="BC25" s="578"/>
      <c r="BD25" s="578"/>
      <c r="BE25" s="578"/>
      <c r="BF25" s="578"/>
      <c r="BG25" s="578"/>
      <c r="BH25" s="578"/>
      <c r="BI25" s="578"/>
      <c r="BJ25" s="578"/>
      <c r="BK25" s="578"/>
      <c r="BL25" s="578"/>
      <c r="BM25" s="578"/>
      <c r="BN25" s="578"/>
      <c r="BO25" s="578"/>
      <c r="BP25" s="578"/>
      <c r="BQ25" s="578"/>
      <c r="BR25" s="578"/>
      <c r="BS25" s="578"/>
      <c r="BT25" s="578"/>
      <c r="BU25" s="578"/>
      <c r="BV25" s="578"/>
      <c r="BW25" s="578"/>
      <c r="BX25" s="578"/>
      <c r="BY25" s="578"/>
      <c r="BZ25" s="578"/>
      <c r="CA25" s="578"/>
      <c r="CB25" s="578"/>
      <c r="CC25" s="578"/>
      <c r="CD25" s="578"/>
      <c r="CE25" s="578"/>
      <c r="CF25" s="578"/>
      <c r="CG25" s="578"/>
      <c r="CH25" s="578"/>
      <c r="CI25" s="578"/>
      <c r="CJ25" s="578"/>
      <c r="CK25" s="578"/>
    </row>
    <row r="26" spans="1:89">
      <c r="A26" s="573"/>
      <c r="B26" s="577" t="s">
        <v>139</v>
      </c>
      <c r="C26" s="573"/>
      <c r="D26" s="573"/>
      <c r="E26" s="575" t="s">
        <v>24</v>
      </c>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78"/>
      <c r="AL26" s="578"/>
      <c r="AM26" s="578"/>
      <c r="AN26" s="578"/>
      <c r="AO26" s="578"/>
      <c r="AP26" s="578"/>
      <c r="AQ26" s="578"/>
      <c r="AR26" s="578"/>
      <c r="AS26" s="578"/>
      <c r="AT26" s="578"/>
      <c r="AU26" s="578"/>
      <c r="AV26" s="578"/>
      <c r="AW26" s="578"/>
      <c r="AX26" s="578"/>
      <c r="AY26" s="578"/>
      <c r="AZ26" s="578"/>
      <c r="BA26" s="578"/>
      <c r="BB26" s="578"/>
      <c r="BC26" s="578"/>
      <c r="BD26" s="578"/>
      <c r="BE26" s="578"/>
      <c r="BF26" s="578"/>
      <c r="BG26" s="578"/>
      <c r="BH26" s="578"/>
      <c r="BI26" s="578"/>
      <c r="BJ26" s="578"/>
      <c r="BK26" s="578"/>
      <c r="BL26" s="578"/>
      <c r="BM26" s="578"/>
      <c r="BN26" s="578"/>
      <c r="BO26" s="578"/>
      <c r="BP26" s="578"/>
      <c r="BQ26" s="578"/>
      <c r="BR26" s="578"/>
      <c r="BS26" s="578"/>
      <c r="BT26" s="578"/>
      <c r="BU26" s="578"/>
      <c r="BV26" s="578"/>
      <c r="BW26" s="578"/>
      <c r="BX26" s="578"/>
      <c r="BY26" s="578"/>
      <c r="BZ26" s="578"/>
      <c r="CA26" s="578"/>
      <c r="CB26" s="578"/>
      <c r="CC26" s="578"/>
      <c r="CD26" s="578"/>
      <c r="CE26" s="578"/>
      <c r="CF26" s="578"/>
      <c r="CG26" s="578"/>
      <c r="CH26" s="578"/>
      <c r="CI26" s="578"/>
      <c r="CJ26" s="578"/>
      <c r="CK26" s="578"/>
    </row>
    <row r="27" spans="1:89">
      <c r="A27" s="573"/>
      <c r="B27" s="573"/>
      <c r="C27" s="574" t="s">
        <v>140</v>
      </c>
      <c r="D27" s="573"/>
      <c r="E27" s="575" t="s">
        <v>27</v>
      </c>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78"/>
      <c r="AL27" s="578"/>
      <c r="AM27" s="578"/>
      <c r="AN27" s="578"/>
      <c r="AO27" s="578"/>
      <c r="AP27" s="578"/>
      <c r="AQ27" s="578"/>
      <c r="AR27" s="578"/>
      <c r="AS27" s="578"/>
      <c r="AT27" s="578"/>
      <c r="AU27" s="578"/>
      <c r="AV27" s="578"/>
      <c r="AW27" s="578"/>
      <c r="AX27" s="578"/>
      <c r="AY27" s="578"/>
      <c r="AZ27" s="578"/>
      <c r="BA27" s="578"/>
      <c r="BB27" s="578"/>
      <c r="BC27" s="578"/>
      <c r="BD27" s="578"/>
      <c r="BE27" s="578"/>
      <c r="BF27" s="578"/>
      <c r="BG27" s="578"/>
      <c r="BH27" s="578"/>
      <c r="BI27" s="578"/>
      <c r="BJ27" s="578"/>
      <c r="BK27" s="578"/>
      <c r="BL27" s="578"/>
      <c r="BM27" s="578"/>
      <c r="BN27" s="578"/>
      <c r="BO27" s="578"/>
      <c r="BP27" s="578"/>
      <c r="BQ27" s="578"/>
      <c r="BR27" s="578"/>
      <c r="BS27" s="578"/>
      <c r="BT27" s="578"/>
      <c r="BU27" s="578"/>
      <c r="BV27" s="578"/>
      <c r="BW27" s="578"/>
      <c r="BX27" s="578"/>
      <c r="BY27" s="578"/>
      <c r="BZ27" s="578"/>
      <c r="CA27" s="578"/>
      <c r="CB27" s="578"/>
      <c r="CC27" s="578"/>
      <c r="CD27" s="578"/>
      <c r="CE27" s="578"/>
      <c r="CF27" s="578"/>
      <c r="CG27" s="578"/>
      <c r="CH27" s="578"/>
      <c r="CI27" s="578"/>
      <c r="CJ27" s="578"/>
      <c r="CK27" s="578"/>
    </row>
    <row r="28" spans="1:89" ht="18" customHeight="1">
      <c r="A28" s="573"/>
      <c r="B28" s="579" t="s">
        <v>141</v>
      </c>
      <c r="C28" s="412"/>
      <c r="D28" s="412"/>
      <c r="E28" s="575" t="s">
        <v>93</v>
      </c>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78"/>
      <c r="AL28" s="578"/>
      <c r="AM28" s="578"/>
      <c r="AN28" s="578"/>
      <c r="AO28" s="578"/>
      <c r="AP28" s="578"/>
      <c r="AQ28" s="578"/>
      <c r="AR28" s="578"/>
      <c r="AS28" s="578"/>
      <c r="AT28" s="578"/>
      <c r="AU28" s="578"/>
      <c r="AV28" s="578"/>
      <c r="AW28" s="578"/>
      <c r="AX28" s="578"/>
      <c r="AY28" s="578"/>
      <c r="AZ28" s="578"/>
      <c r="BA28" s="578"/>
      <c r="BB28" s="578"/>
      <c r="BC28" s="578"/>
      <c r="BD28" s="578"/>
      <c r="BE28" s="578"/>
      <c r="BF28" s="578"/>
      <c r="BG28" s="578"/>
      <c r="BH28" s="578"/>
      <c r="BI28" s="578"/>
      <c r="BJ28" s="578"/>
      <c r="BK28" s="578"/>
      <c r="BL28" s="578"/>
      <c r="BM28" s="578"/>
      <c r="BN28" s="578"/>
      <c r="BO28" s="578"/>
      <c r="BP28" s="578"/>
      <c r="BQ28" s="578"/>
      <c r="BR28" s="578"/>
      <c r="BS28" s="578"/>
      <c r="BT28" s="578"/>
      <c r="BU28" s="578"/>
      <c r="BV28" s="578"/>
      <c r="BW28" s="578"/>
      <c r="BX28" s="578"/>
      <c r="BY28" s="578"/>
      <c r="BZ28" s="578"/>
      <c r="CA28" s="578"/>
      <c r="CB28" s="578"/>
      <c r="CC28" s="578"/>
      <c r="CD28" s="578"/>
      <c r="CE28" s="578"/>
      <c r="CF28" s="578"/>
      <c r="CG28" s="578"/>
      <c r="CH28" s="578"/>
      <c r="CI28" s="578"/>
      <c r="CJ28" s="578"/>
      <c r="CK28" s="578"/>
    </row>
    <row r="29" spans="1:89" ht="24" customHeight="1">
      <c r="A29" s="568" t="s">
        <v>142</v>
      </c>
      <c r="B29" s="401"/>
      <c r="C29" s="401"/>
      <c r="D29" s="401"/>
      <c r="E29" s="569"/>
      <c r="F29" s="570"/>
      <c r="G29" s="570"/>
      <c r="H29" s="570"/>
      <c r="I29" s="570"/>
      <c r="J29" s="570"/>
      <c r="K29" s="570"/>
      <c r="L29" s="570"/>
      <c r="M29" s="570"/>
      <c r="N29" s="570"/>
      <c r="O29" s="570"/>
      <c r="P29" s="570"/>
      <c r="Q29" s="570"/>
      <c r="R29" s="570"/>
      <c r="S29" s="570"/>
      <c r="T29" s="570"/>
      <c r="U29" s="570"/>
      <c r="V29" s="570"/>
      <c r="W29" s="570"/>
      <c r="X29" s="570"/>
      <c r="Y29" s="570"/>
      <c r="Z29" s="570"/>
      <c r="AA29" s="570"/>
      <c r="AB29" s="570"/>
      <c r="AC29" s="570"/>
      <c r="AD29" s="570"/>
      <c r="AE29" s="570"/>
      <c r="AF29" s="570"/>
      <c r="AG29" s="570"/>
      <c r="AH29" s="570"/>
      <c r="AI29" s="570"/>
      <c r="AJ29" s="570"/>
      <c r="AK29" s="570"/>
      <c r="AL29" s="570"/>
      <c r="AM29" s="570"/>
      <c r="AN29" s="570"/>
      <c r="AO29" s="570"/>
      <c r="AP29" s="570"/>
      <c r="AQ29" s="570"/>
      <c r="AR29" s="570"/>
      <c r="AS29" s="570"/>
      <c r="AT29" s="570"/>
      <c r="AU29" s="570"/>
      <c r="AV29" s="570"/>
      <c r="AW29" s="570"/>
      <c r="AX29" s="570"/>
      <c r="AY29" s="570"/>
      <c r="AZ29" s="570"/>
      <c r="BA29" s="570"/>
      <c r="BB29" s="570"/>
      <c r="BC29" s="570"/>
      <c r="BD29" s="570"/>
      <c r="BE29" s="570"/>
      <c r="BF29" s="570"/>
      <c r="BG29" s="570"/>
      <c r="BH29" s="570"/>
      <c r="BI29" s="570"/>
      <c r="BJ29" s="570"/>
      <c r="BK29" s="570"/>
      <c r="BL29" s="570"/>
      <c r="BM29" s="570"/>
      <c r="BN29" s="570"/>
      <c r="BO29" s="570"/>
      <c r="BP29" s="570"/>
      <c r="BQ29" s="570"/>
      <c r="BR29" s="570"/>
      <c r="BS29" s="570"/>
      <c r="BT29" s="570"/>
      <c r="BU29" s="570"/>
      <c r="BV29" s="570"/>
      <c r="BW29" s="570"/>
      <c r="BX29" s="570"/>
      <c r="BY29" s="570"/>
      <c r="BZ29" s="570"/>
      <c r="CA29" s="570"/>
      <c r="CB29" s="570"/>
      <c r="CC29" s="570"/>
      <c r="CD29" s="570"/>
      <c r="CE29" s="570"/>
      <c r="CF29" s="570"/>
      <c r="CG29" s="570"/>
      <c r="CH29" s="570"/>
      <c r="CI29" s="570"/>
      <c r="CJ29" s="570"/>
      <c r="CK29" s="570"/>
    </row>
    <row r="30" spans="1:89" ht="18" customHeight="1">
      <c r="A30" s="571"/>
      <c r="B30" s="432" t="s">
        <v>143</v>
      </c>
      <c r="C30" s="410"/>
      <c r="D30" s="410"/>
      <c r="E30" s="572">
        <v>32</v>
      </c>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78"/>
      <c r="AL30" s="578"/>
      <c r="AM30" s="578"/>
      <c r="AN30" s="578"/>
      <c r="AO30" s="578"/>
      <c r="AP30" s="578"/>
      <c r="AQ30" s="578"/>
      <c r="AR30" s="578"/>
      <c r="AS30" s="578"/>
      <c r="AT30" s="578"/>
      <c r="AU30" s="578"/>
      <c r="AV30" s="578"/>
      <c r="AW30" s="578"/>
      <c r="AX30" s="578"/>
      <c r="AY30" s="578"/>
      <c r="AZ30" s="578"/>
      <c r="BA30" s="578"/>
      <c r="BB30" s="578"/>
      <c r="BC30" s="578"/>
      <c r="BD30" s="578"/>
      <c r="BE30" s="578"/>
      <c r="BF30" s="578"/>
      <c r="BG30" s="578"/>
      <c r="BH30" s="578"/>
      <c r="BI30" s="578"/>
      <c r="BJ30" s="578"/>
      <c r="BK30" s="578"/>
      <c r="BL30" s="578"/>
      <c r="BM30" s="578"/>
      <c r="BN30" s="578"/>
      <c r="BO30" s="578"/>
      <c r="BP30" s="578"/>
      <c r="BQ30" s="578"/>
      <c r="BR30" s="578"/>
      <c r="BS30" s="578"/>
      <c r="BT30" s="578"/>
      <c r="BU30" s="578"/>
      <c r="BV30" s="578"/>
      <c r="BW30" s="578"/>
      <c r="BX30" s="578"/>
      <c r="BY30" s="578"/>
      <c r="BZ30" s="578"/>
      <c r="CA30" s="578"/>
      <c r="CB30" s="578"/>
      <c r="CC30" s="578"/>
      <c r="CD30" s="578"/>
      <c r="CE30" s="578"/>
      <c r="CF30" s="578"/>
      <c r="CG30" s="578"/>
      <c r="CH30" s="578"/>
      <c r="CI30" s="578"/>
      <c r="CJ30" s="578"/>
      <c r="CK30" s="578"/>
    </row>
    <row r="31" spans="1:89" ht="33" customHeight="1">
      <c r="A31" s="571"/>
      <c r="B31" s="728" t="s">
        <v>514</v>
      </c>
      <c r="C31" s="728"/>
      <c r="D31" s="728"/>
      <c r="E31" s="572">
        <v>35</v>
      </c>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78"/>
      <c r="AL31" s="578"/>
      <c r="AM31" s="578"/>
      <c r="AN31" s="578"/>
      <c r="AO31" s="578"/>
      <c r="AP31" s="578"/>
      <c r="AQ31" s="578"/>
      <c r="AR31" s="578"/>
      <c r="AS31" s="578"/>
      <c r="AT31" s="578"/>
      <c r="AU31" s="578"/>
      <c r="AV31" s="578"/>
      <c r="AW31" s="578"/>
      <c r="AX31" s="578"/>
      <c r="AY31" s="578"/>
      <c r="AZ31" s="578"/>
      <c r="BA31" s="578"/>
      <c r="BB31" s="578"/>
      <c r="BC31" s="578"/>
      <c r="BD31" s="578"/>
      <c r="BE31" s="578"/>
      <c r="BF31" s="578"/>
      <c r="BG31" s="578"/>
      <c r="BH31" s="578"/>
      <c r="BI31" s="578"/>
      <c r="BJ31" s="578"/>
      <c r="BK31" s="578"/>
      <c r="BL31" s="578"/>
      <c r="BM31" s="578"/>
      <c r="BN31" s="578"/>
      <c r="BO31" s="578"/>
      <c r="BP31" s="578"/>
      <c r="BQ31" s="578"/>
      <c r="BR31" s="578"/>
      <c r="BS31" s="578"/>
      <c r="BT31" s="578"/>
      <c r="BU31" s="578"/>
      <c r="BV31" s="578"/>
      <c r="BW31" s="578"/>
      <c r="BX31" s="578"/>
      <c r="BY31" s="578"/>
      <c r="BZ31" s="578"/>
      <c r="CA31" s="578"/>
      <c r="CB31" s="578"/>
      <c r="CC31" s="578"/>
      <c r="CD31" s="578"/>
      <c r="CE31" s="578"/>
      <c r="CF31" s="578"/>
      <c r="CG31" s="578"/>
      <c r="CH31" s="578"/>
      <c r="CI31" s="578"/>
      <c r="CJ31" s="578"/>
      <c r="CK31" s="578"/>
    </row>
    <row r="32" spans="1:89" ht="18" customHeight="1">
      <c r="A32" s="573"/>
      <c r="B32" s="729" t="s">
        <v>144</v>
      </c>
      <c r="C32" s="729"/>
      <c r="D32" s="729"/>
      <c r="E32" s="575">
        <v>33</v>
      </c>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6"/>
      <c r="AL32" s="576"/>
      <c r="AM32" s="576"/>
      <c r="AN32" s="576"/>
      <c r="AO32" s="576"/>
      <c r="AP32" s="576"/>
      <c r="AQ32" s="576"/>
      <c r="AR32" s="576"/>
      <c r="AS32" s="576"/>
      <c r="AT32" s="576"/>
      <c r="AU32" s="576"/>
      <c r="AV32" s="576"/>
      <c r="AW32" s="576"/>
      <c r="AX32" s="576"/>
      <c r="AY32" s="576"/>
      <c r="AZ32" s="576"/>
      <c r="BA32" s="576"/>
      <c r="BB32" s="576"/>
      <c r="BC32" s="576"/>
      <c r="BD32" s="576"/>
      <c r="BE32" s="576"/>
      <c r="BF32" s="576"/>
      <c r="BG32" s="576"/>
      <c r="BH32" s="576"/>
      <c r="BI32" s="576"/>
      <c r="BJ32" s="576"/>
      <c r="BK32" s="576"/>
      <c r="BL32" s="576"/>
      <c r="BM32" s="576"/>
      <c r="BN32" s="576"/>
      <c r="BO32" s="576"/>
      <c r="BP32" s="576"/>
      <c r="BQ32" s="576"/>
      <c r="BR32" s="576"/>
      <c r="BS32" s="576"/>
      <c r="BT32" s="576"/>
      <c r="BU32" s="576"/>
      <c r="BV32" s="576"/>
      <c r="BW32" s="576"/>
      <c r="BX32" s="576"/>
      <c r="BY32" s="576"/>
      <c r="BZ32" s="576"/>
      <c r="CA32" s="576"/>
      <c r="CB32" s="576"/>
      <c r="CC32" s="576"/>
      <c r="CD32" s="576"/>
      <c r="CE32" s="576"/>
      <c r="CF32" s="576"/>
      <c r="CG32" s="576"/>
      <c r="CH32" s="576"/>
      <c r="CI32" s="576"/>
      <c r="CJ32" s="576"/>
      <c r="CK32" s="576"/>
    </row>
    <row r="33" spans="1:89" ht="18" customHeight="1">
      <c r="A33" s="573"/>
      <c r="B33" s="694" t="s">
        <v>145</v>
      </c>
      <c r="C33" s="412"/>
      <c r="D33" s="412"/>
      <c r="E33" s="575">
        <v>34</v>
      </c>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6"/>
      <c r="AL33" s="576"/>
      <c r="AM33" s="576"/>
      <c r="AN33" s="576"/>
      <c r="AO33" s="576"/>
      <c r="AP33" s="576"/>
      <c r="AQ33" s="576"/>
      <c r="AR33" s="576"/>
      <c r="AS33" s="576"/>
      <c r="AT33" s="576"/>
      <c r="AU33" s="576"/>
      <c r="AV33" s="576"/>
      <c r="AW33" s="576"/>
      <c r="AX33" s="576"/>
      <c r="AY33" s="576"/>
      <c r="AZ33" s="576"/>
      <c r="BA33" s="576"/>
      <c r="BB33" s="576"/>
      <c r="BC33" s="576"/>
      <c r="BD33" s="576"/>
      <c r="BE33" s="576"/>
      <c r="BF33" s="576"/>
      <c r="BG33" s="576"/>
      <c r="BH33" s="576"/>
      <c r="BI33" s="576"/>
      <c r="BJ33" s="576"/>
      <c r="BK33" s="576"/>
      <c r="BL33" s="576"/>
      <c r="BM33" s="576"/>
      <c r="BN33" s="576"/>
      <c r="BO33" s="576"/>
      <c r="BP33" s="576"/>
      <c r="BQ33" s="576"/>
      <c r="BR33" s="576"/>
      <c r="BS33" s="576"/>
      <c r="BT33" s="576"/>
      <c r="BU33" s="576"/>
      <c r="BV33" s="576"/>
      <c r="BW33" s="576"/>
      <c r="BX33" s="576"/>
      <c r="BY33" s="576"/>
      <c r="BZ33" s="576"/>
      <c r="CA33" s="576"/>
      <c r="CB33" s="576"/>
      <c r="CC33" s="576"/>
      <c r="CD33" s="576"/>
      <c r="CE33" s="576"/>
      <c r="CF33" s="576"/>
      <c r="CG33" s="576"/>
      <c r="CH33" s="576"/>
      <c r="CI33" s="576"/>
      <c r="CJ33" s="576"/>
      <c r="CK33" s="576"/>
    </row>
    <row r="34" spans="1:89" ht="18" customHeight="1">
      <c r="A34" s="573"/>
      <c r="B34" s="579" t="s">
        <v>146</v>
      </c>
      <c r="C34" s="412"/>
      <c r="D34" s="412"/>
      <c r="E34" s="575" t="s">
        <v>147</v>
      </c>
      <c r="F34" s="578"/>
      <c r="G34" s="578"/>
      <c r="H34" s="578"/>
      <c r="I34" s="578"/>
      <c r="J34" s="578"/>
      <c r="K34" s="578"/>
      <c r="L34" s="578"/>
      <c r="M34" s="578"/>
      <c r="N34" s="578"/>
      <c r="O34" s="578"/>
      <c r="P34" s="578"/>
      <c r="Q34" s="578"/>
      <c r="R34" s="578"/>
      <c r="S34" s="578"/>
      <c r="T34" s="578"/>
      <c r="U34" s="578"/>
      <c r="V34" s="578"/>
      <c r="W34" s="578"/>
      <c r="X34" s="578"/>
      <c r="Y34" s="578"/>
      <c r="Z34" s="578"/>
      <c r="AA34" s="578"/>
      <c r="AB34" s="578"/>
      <c r="AC34" s="578"/>
      <c r="AD34" s="578"/>
      <c r="AE34" s="578"/>
      <c r="AF34" s="578"/>
      <c r="AG34" s="578"/>
      <c r="AH34" s="578"/>
      <c r="AI34" s="578"/>
      <c r="AJ34" s="578"/>
      <c r="AK34" s="578"/>
      <c r="AL34" s="578"/>
      <c r="AM34" s="578"/>
      <c r="AN34" s="578"/>
      <c r="AO34" s="578"/>
      <c r="AP34" s="578"/>
      <c r="AQ34" s="578"/>
      <c r="AR34" s="578"/>
      <c r="AS34" s="578"/>
      <c r="AT34" s="578"/>
      <c r="AU34" s="578"/>
      <c r="AV34" s="578"/>
      <c r="AW34" s="578"/>
      <c r="AX34" s="578"/>
      <c r="AY34" s="578"/>
      <c r="AZ34" s="578"/>
      <c r="BA34" s="578"/>
      <c r="BB34" s="578"/>
      <c r="BC34" s="578"/>
      <c r="BD34" s="578"/>
      <c r="BE34" s="578"/>
      <c r="BF34" s="578"/>
      <c r="BG34" s="578"/>
      <c r="BH34" s="578"/>
      <c r="BI34" s="578"/>
      <c r="BJ34" s="578"/>
      <c r="BK34" s="578"/>
      <c r="BL34" s="578"/>
      <c r="BM34" s="578"/>
      <c r="BN34" s="578"/>
      <c r="BO34" s="578"/>
      <c r="BP34" s="578"/>
      <c r="BQ34" s="578"/>
      <c r="BR34" s="578"/>
      <c r="BS34" s="578"/>
      <c r="BT34" s="578"/>
      <c r="BU34" s="578"/>
      <c r="BV34" s="578"/>
      <c r="BW34" s="578"/>
      <c r="BX34" s="578"/>
      <c r="BY34" s="578"/>
      <c r="BZ34" s="578"/>
      <c r="CA34" s="578"/>
      <c r="CB34" s="578"/>
      <c r="CC34" s="578"/>
      <c r="CD34" s="578"/>
      <c r="CE34" s="578"/>
      <c r="CF34" s="578"/>
      <c r="CG34" s="578"/>
      <c r="CH34" s="578"/>
      <c r="CI34" s="578"/>
      <c r="CJ34" s="578"/>
      <c r="CK34" s="578"/>
    </row>
    <row r="35" spans="1:89" ht="24" customHeight="1">
      <c r="A35" s="583" t="s">
        <v>148</v>
      </c>
      <c r="B35" s="401"/>
      <c r="C35" s="401"/>
      <c r="D35" s="401"/>
      <c r="E35" s="569"/>
      <c r="F35" s="570"/>
      <c r="G35" s="570"/>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0"/>
      <c r="AY35" s="570"/>
      <c r="AZ35" s="570"/>
      <c r="BA35" s="570"/>
      <c r="BB35" s="570"/>
      <c r="BC35" s="570"/>
      <c r="BD35" s="570"/>
      <c r="BE35" s="570"/>
      <c r="BF35" s="570"/>
      <c r="BG35" s="570"/>
      <c r="BH35" s="570"/>
      <c r="BI35" s="570"/>
      <c r="BJ35" s="570"/>
      <c r="BK35" s="570"/>
      <c r="BL35" s="570"/>
      <c r="BM35" s="570"/>
      <c r="BN35" s="570"/>
      <c r="BO35" s="570"/>
      <c r="BP35" s="570"/>
      <c r="BQ35" s="570"/>
      <c r="BR35" s="570"/>
      <c r="BS35" s="570"/>
      <c r="BT35" s="570"/>
      <c r="BU35" s="570"/>
      <c r="BV35" s="570"/>
      <c r="BW35" s="570"/>
      <c r="BX35" s="570"/>
      <c r="BY35" s="570"/>
      <c r="BZ35" s="570"/>
      <c r="CA35" s="570"/>
      <c r="CB35" s="570"/>
      <c r="CC35" s="570"/>
      <c r="CD35" s="570"/>
      <c r="CE35" s="570"/>
      <c r="CF35" s="570"/>
      <c r="CG35" s="570"/>
      <c r="CH35" s="570"/>
      <c r="CI35" s="570"/>
      <c r="CJ35" s="570"/>
      <c r="CK35" s="570"/>
    </row>
    <row r="36" spans="1:89" ht="31.9" customHeight="1">
      <c r="A36" s="571"/>
      <c r="B36" s="726" t="s">
        <v>149</v>
      </c>
      <c r="C36" s="726"/>
      <c r="D36" s="726"/>
      <c r="E36" s="572" t="s">
        <v>150</v>
      </c>
      <c r="F36" s="578"/>
      <c r="G36" s="578"/>
      <c r="H36" s="578"/>
      <c r="I36" s="578"/>
      <c r="J36" s="578"/>
      <c r="K36" s="578"/>
      <c r="L36" s="578"/>
      <c r="M36" s="578"/>
      <c r="N36" s="578"/>
      <c r="O36" s="578"/>
      <c r="P36" s="578"/>
      <c r="Q36" s="578"/>
      <c r="R36" s="578"/>
      <c r="S36" s="578"/>
      <c r="T36" s="578"/>
      <c r="U36" s="578"/>
      <c r="V36" s="578"/>
      <c r="W36" s="578"/>
      <c r="X36" s="578"/>
      <c r="Y36" s="578"/>
      <c r="Z36" s="578"/>
      <c r="AA36" s="578"/>
      <c r="AB36" s="578"/>
      <c r="AC36" s="578"/>
      <c r="AD36" s="578"/>
      <c r="AE36" s="578"/>
      <c r="AF36" s="578"/>
      <c r="AG36" s="578"/>
      <c r="AH36" s="578"/>
      <c r="AI36" s="578"/>
      <c r="AJ36" s="578"/>
      <c r="AK36" s="578"/>
      <c r="AL36" s="578"/>
      <c r="AM36" s="578"/>
      <c r="AN36" s="578"/>
      <c r="AO36" s="578"/>
      <c r="AP36" s="578"/>
      <c r="AQ36" s="578"/>
      <c r="AR36" s="578"/>
      <c r="AS36" s="578"/>
      <c r="AT36" s="578"/>
      <c r="AU36" s="578"/>
      <c r="AV36" s="578"/>
      <c r="AW36" s="578"/>
      <c r="AX36" s="578"/>
      <c r="AY36" s="578"/>
      <c r="AZ36" s="578"/>
      <c r="BA36" s="578"/>
      <c r="BB36" s="578"/>
      <c r="BC36" s="578"/>
      <c r="BD36" s="578"/>
      <c r="BE36" s="578"/>
      <c r="BF36" s="578"/>
      <c r="BG36" s="578"/>
      <c r="BH36" s="578"/>
      <c r="BI36" s="578"/>
      <c r="BJ36" s="578"/>
      <c r="BK36" s="578"/>
      <c r="BL36" s="578"/>
      <c r="BM36" s="578"/>
      <c r="BN36" s="578"/>
      <c r="BO36" s="578"/>
      <c r="BP36" s="578"/>
      <c r="BQ36" s="578"/>
      <c r="BR36" s="578"/>
      <c r="BS36" s="578"/>
      <c r="BT36" s="578"/>
      <c r="BU36" s="578"/>
      <c r="BV36" s="578"/>
      <c r="BW36" s="578"/>
      <c r="BX36" s="578"/>
      <c r="BY36" s="578"/>
      <c r="BZ36" s="578"/>
      <c r="CA36" s="578"/>
      <c r="CB36" s="578"/>
      <c r="CC36" s="578"/>
      <c r="CD36" s="578"/>
      <c r="CE36" s="578"/>
      <c r="CF36" s="578"/>
      <c r="CG36" s="578"/>
      <c r="CH36" s="578"/>
      <c r="CI36" s="578"/>
      <c r="CJ36" s="578"/>
      <c r="CK36" s="578"/>
    </row>
    <row r="37" spans="1:89" ht="28.15" customHeight="1">
      <c r="A37" s="573"/>
      <c r="B37" s="727" t="s">
        <v>151</v>
      </c>
      <c r="C37" s="727"/>
      <c r="D37" s="727"/>
      <c r="E37" s="575" t="s">
        <v>47</v>
      </c>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6"/>
      <c r="AL37" s="576"/>
      <c r="AM37" s="576"/>
      <c r="AN37" s="576"/>
      <c r="AO37" s="576"/>
      <c r="AP37" s="576"/>
      <c r="AQ37" s="576"/>
      <c r="AR37" s="576"/>
      <c r="AS37" s="576"/>
      <c r="AT37" s="576"/>
      <c r="AU37" s="576"/>
      <c r="AV37" s="576"/>
      <c r="AW37" s="576"/>
      <c r="AX37" s="576"/>
      <c r="AY37" s="576"/>
      <c r="AZ37" s="576"/>
      <c r="BA37" s="576"/>
      <c r="BB37" s="576"/>
      <c r="BC37" s="576"/>
      <c r="BD37" s="576"/>
      <c r="BE37" s="576"/>
      <c r="BF37" s="576"/>
      <c r="BG37" s="576"/>
      <c r="BH37" s="576"/>
      <c r="BI37" s="576"/>
      <c r="BJ37" s="576"/>
      <c r="BK37" s="576"/>
      <c r="BL37" s="576"/>
      <c r="BM37" s="576"/>
      <c r="BN37" s="576"/>
      <c r="BO37" s="576"/>
      <c r="BP37" s="576"/>
      <c r="BQ37" s="576"/>
      <c r="BR37" s="576"/>
      <c r="BS37" s="576"/>
      <c r="BT37" s="576"/>
      <c r="BU37" s="576"/>
      <c r="BV37" s="576"/>
      <c r="BW37" s="576"/>
      <c r="BX37" s="576"/>
      <c r="BY37" s="576"/>
      <c r="BZ37" s="576"/>
      <c r="CA37" s="576"/>
      <c r="CB37" s="576"/>
      <c r="CC37" s="576"/>
      <c r="CD37" s="576"/>
      <c r="CE37" s="576"/>
      <c r="CF37" s="576"/>
      <c r="CG37" s="576"/>
      <c r="CH37" s="576"/>
      <c r="CI37" s="576"/>
      <c r="CJ37" s="576"/>
      <c r="CK37" s="576"/>
    </row>
    <row r="38" spans="1:89" ht="28.15" customHeight="1">
      <c r="A38" s="573"/>
      <c r="B38" s="727" t="s">
        <v>561</v>
      </c>
      <c r="C38" s="727"/>
      <c r="D38" s="727"/>
      <c r="E38" s="575">
        <v>48</v>
      </c>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78"/>
      <c r="AL38" s="578"/>
      <c r="AM38" s="578"/>
      <c r="AN38" s="578"/>
      <c r="AO38" s="578"/>
      <c r="AP38" s="578"/>
      <c r="AQ38" s="578"/>
      <c r="AR38" s="578"/>
      <c r="AS38" s="578"/>
      <c r="AT38" s="578"/>
      <c r="AU38" s="578"/>
      <c r="AV38" s="578"/>
      <c r="AW38" s="578"/>
      <c r="AX38" s="578"/>
      <c r="AY38" s="578"/>
      <c r="AZ38" s="578"/>
      <c r="BA38" s="578"/>
      <c r="BB38" s="578"/>
      <c r="BC38" s="578"/>
      <c r="BD38" s="578"/>
      <c r="BE38" s="578"/>
      <c r="BF38" s="578"/>
      <c r="BG38" s="578"/>
      <c r="BH38" s="578"/>
      <c r="BI38" s="578"/>
      <c r="BJ38" s="578"/>
      <c r="BK38" s="578"/>
      <c r="BL38" s="578"/>
      <c r="BM38" s="578"/>
      <c r="BN38" s="578"/>
      <c r="BO38" s="578"/>
      <c r="BP38" s="578"/>
      <c r="BQ38" s="578"/>
      <c r="BR38" s="578"/>
      <c r="BS38" s="578"/>
      <c r="BT38" s="578"/>
      <c r="BU38" s="578"/>
      <c r="BV38" s="578"/>
      <c r="BW38" s="578"/>
      <c r="BX38" s="578"/>
      <c r="BY38" s="578"/>
      <c r="BZ38" s="578"/>
      <c r="CA38" s="578"/>
      <c r="CB38" s="578"/>
      <c r="CC38" s="578"/>
      <c r="CD38" s="578"/>
      <c r="CE38" s="578"/>
      <c r="CF38" s="578"/>
      <c r="CG38" s="578"/>
      <c r="CH38" s="578"/>
      <c r="CI38" s="578"/>
      <c r="CJ38" s="578"/>
      <c r="CK38" s="578"/>
    </row>
    <row r="39" spans="1:89" ht="45" customHeight="1">
      <c r="A39" s="573"/>
      <c r="B39" s="727" t="s">
        <v>515</v>
      </c>
      <c r="C39" s="727"/>
      <c r="D39" s="727"/>
      <c r="E39" s="575">
        <v>47</v>
      </c>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8"/>
      <c r="AI39" s="578"/>
      <c r="AJ39" s="578"/>
      <c r="AK39" s="578"/>
      <c r="AL39" s="578"/>
      <c r="AM39" s="578"/>
      <c r="AN39" s="578"/>
      <c r="AO39" s="578"/>
      <c r="AP39" s="578"/>
      <c r="AQ39" s="578"/>
      <c r="AR39" s="578"/>
      <c r="AS39" s="578"/>
      <c r="AT39" s="578"/>
      <c r="AU39" s="578"/>
      <c r="AV39" s="578"/>
      <c r="AW39" s="578"/>
      <c r="AX39" s="578"/>
      <c r="AY39" s="578"/>
      <c r="AZ39" s="578"/>
      <c r="BA39" s="578"/>
      <c r="BB39" s="578"/>
      <c r="BC39" s="578"/>
      <c r="BD39" s="578"/>
      <c r="BE39" s="578"/>
      <c r="BF39" s="578"/>
      <c r="BG39" s="578"/>
      <c r="BH39" s="578"/>
      <c r="BI39" s="578"/>
      <c r="BJ39" s="578"/>
      <c r="BK39" s="578"/>
      <c r="BL39" s="578"/>
      <c r="BM39" s="578"/>
      <c r="BN39" s="578"/>
      <c r="BO39" s="578"/>
      <c r="BP39" s="578"/>
      <c r="BQ39" s="578"/>
      <c r="BR39" s="578"/>
      <c r="BS39" s="578"/>
      <c r="BT39" s="578"/>
      <c r="BU39" s="578"/>
      <c r="BV39" s="578"/>
      <c r="BW39" s="578"/>
      <c r="BX39" s="578"/>
      <c r="BY39" s="578"/>
      <c r="BZ39" s="578"/>
      <c r="CA39" s="578"/>
      <c r="CB39" s="578"/>
      <c r="CC39" s="578"/>
      <c r="CD39" s="578"/>
      <c r="CE39" s="578"/>
      <c r="CF39" s="578"/>
      <c r="CG39" s="578"/>
      <c r="CH39" s="578"/>
      <c r="CI39" s="578"/>
      <c r="CJ39" s="578"/>
      <c r="CK39" s="578"/>
    </row>
    <row r="40" spans="1:89" ht="18" customHeight="1">
      <c r="A40" s="573"/>
      <c r="B40" s="574" t="s">
        <v>152</v>
      </c>
      <c r="C40" s="573"/>
      <c r="D40" s="573"/>
      <c r="E40" s="575" t="s">
        <v>101</v>
      </c>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78"/>
      <c r="AL40" s="578"/>
      <c r="AM40" s="578"/>
      <c r="AN40" s="578"/>
      <c r="AO40" s="578"/>
      <c r="AP40" s="578"/>
      <c r="AQ40" s="578"/>
      <c r="AR40" s="578"/>
      <c r="AS40" s="578"/>
      <c r="AT40" s="578"/>
      <c r="AU40" s="578"/>
      <c r="AV40" s="578"/>
      <c r="AW40" s="578"/>
      <c r="AX40" s="578"/>
      <c r="AY40" s="578"/>
      <c r="AZ40" s="578"/>
      <c r="BA40" s="578"/>
      <c r="BB40" s="578"/>
      <c r="BC40" s="578"/>
      <c r="BD40" s="578"/>
      <c r="BE40" s="578"/>
      <c r="BF40" s="578"/>
      <c r="BG40" s="578"/>
      <c r="BH40" s="578"/>
      <c r="BI40" s="578"/>
      <c r="BJ40" s="578"/>
      <c r="BK40" s="578"/>
      <c r="BL40" s="578"/>
      <c r="BM40" s="578"/>
      <c r="BN40" s="578"/>
      <c r="BO40" s="578"/>
      <c r="BP40" s="578"/>
      <c r="BQ40" s="578"/>
      <c r="BR40" s="578"/>
      <c r="BS40" s="578"/>
      <c r="BT40" s="578"/>
      <c r="BU40" s="578"/>
      <c r="BV40" s="578"/>
      <c r="BW40" s="578"/>
      <c r="BX40" s="578"/>
      <c r="BY40" s="578"/>
      <c r="BZ40" s="578"/>
      <c r="CA40" s="578"/>
      <c r="CB40" s="578"/>
      <c r="CC40" s="578"/>
      <c r="CD40" s="578"/>
      <c r="CE40" s="578"/>
      <c r="CF40" s="578"/>
      <c r="CG40" s="578"/>
      <c r="CH40" s="578"/>
      <c r="CI40" s="578"/>
      <c r="CJ40" s="578"/>
      <c r="CK40" s="578"/>
    </row>
    <row r="41" spans="1:89" s="401" customFormat="1" ht="18" customHeight="1">
      <c r="A41" s="412"/>
      <c r="B41" s="584" t="s">
        <v>153</v>
      </c>
      <c r="C41" s="412"/>
      <c r="D41" s="412"/>
      <c r="E41" s="427">
        <v>44</v>
      </c>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row>
    <row r="42" spans="1:89" s="401" customFormat="1" ht="18" customHeight="1">
      <c r="A42" s="412"/>
      <c r="B42" s="412" t="s">
        <v>154</v>
      </c>
      <c r="C42" s="412"/>
      <c r="D42" s="412"/>
      <c r="E42" s="427">
        <v>45</v>
      </c>
      <c r="F42" s="415"/>
      <c r="G42" s="415"/>
      <c r="H42" s="415"/>
      <c r="I42" s="415"/>
      <c r="J42" s="415"/>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5"/>
      <c r="AH42" s="415"/>
      <c r="AI42" s="415"/>
      <c r="AJ42" s="415"/>
      <c r="AK42" s="415"/>
      <c r="AL42" s="415"/>
      <c r="AM42" s="415"/>
      <c r="AN42" s="415"/>
      <c r="AO42" s="415"/>
      <c r="AP42" s="415"/>
      <c r="AQ42" s="415"/>
      <c r="AR42" s="415"/>
      <c r="AS42" s="415"/>
      <c r="AT42" s="415"/>
      <c r="AU42" s="415"/>
      <c r="AV42" s="415"/>
      <c r="AW42" s="415"/>
      <c r="AX42" s="415"/>
      <c r="AY42" s="415"/>
      <c r="AZ42" s="415"/>
      <c r="BA42" s="415"/>
      <c r="BB42" s="415"/>
      <c r="BC42" s="415"/>
      <c r="BD42" s="415"/>
      <c r="BE42" s="415"/>
      <c r="BF42" s="415"/>
      <c r="BG42" s="415"/>
      <c r="BH42" s="415"/>
      <c r="BI42" s="415"/>
      <c r="BJ42" s="415"/>
      <c r="BK42" s="415"/>
      <c r="BL42" s="415"/>
      <c r="BM42" s="415"/>
      <c r="BN42" s="415"/>
      <c r="BO42" s="415"/>
      <c r="BP42" s="415"/>
      <c r="BQ42" s="415"/>
      <c r="BR42" s="415"/>
      <c r="BS42" s="415"/>
      <c r="BT42" s="415"/>
      <c r="BU42" s="415"/>
      <c r="BV42" s="415"/>
      <c r="BW42" s="415"/>
      <c r="BX42" s="415"/>
      <c r="BY42" s="415"/>
      <c r="BZ42" s="415"/>
      <c r="CA42" s="415"/>
      <c r="CB42" s="415"/>
      <c r="CC42" s="415"/>
      <c r="CD42" s="415"/>
      <c r="CE42" s="415"/>
      <c r="CF42" s="415"/>
      <c r="CG42" s="415"/>
      <c r="CH42" s="415"/>
      <c r="CI42" s="415"/>
      <c r="CJ42" s="415"/>
      <c r="CK42" s="415"/>
    </row>
    <row r="43" spans="1:89" s="401" customFormat="1" ht="18" customHeight="1">
      <c r="A43" s="412"/>
      <c r="B43" s="584" t="s">
        <v>155</v>
      </c>
      <c r="C43" s="412"/>
      <c r="D43" s="412"/>
      <c r="E43" s="427">
        <v>46</v>
      </c>
      <c r="F43" s="426"/>
      <c r="G43" s="426"/>
      <c r="H43" s="426"/>
      <c r="I43" s="426"/>
      <c r="J43" s="426"/>
      <c r="K43" s="426"/>
      <c r="L43" s="426"/>
      <c r="M43" s="426"/>
      <c r="N43" s="426"/>
      <c r="O43" s="426"/>
      <c r="P43" s="426"/>
      <c r="Q43" s="426"/>
      <c r="R43" s="426"/>
      <c r="S43" s="426"/>
      <c r="T43" s="426"/>
      <c r="U43" s="426"/>
      <c r="V43" s="426"/>
      <c r="W43" s="426"/>
      <c r="X43" s="426"/>
      <c r="Y43" s="426"/>
      <c r="Z43" s="426"/>
      <c r="AA43" s="426"/>
      <c r="AB43" s="426"/>
      <c r="AC43" s="426"/>
      <c r="AD43" s="426"/>
      <c r="AE43" s="426"/>
      <c r="AF43" s="426"/>
      <c r="AG43" s="426"/>
      <c r="AH43" s="426"/>
      <c r="AI43" s="426"/>
      <c r="AJ43" s="426"/>
      <c r="AK43" s="426"/>
      <c r="AL43" s="426"/>
      <c r="AM43" s="426"/>
      <c r="AN43" s="426"/>
      <c r="AO43" s="426"/>
      <c r="AP43" s="426"/>
      <c r="AQ43" s="426"/>
      <c r="AR43" s="426"/>
      <c r="AS43" s="426"/>
      <c r="AT43" s="426"/>
      <c r="AU43" s="426"/>
      <c r="AV43" s="426"/>
      <c r="AW43" s="426"/>
      <c r="AX43" s="426"/>
      <c r="AY43" s="426"/>
      <c r="AZ43" s="426"/>
      <c r="BA43" s="426"/>
      <c r="BB43" s="426"/>
      <c r="BC43" s="426"/>
      <c r="BD43" s="426"/>
      <c r="BE43" s="426"/>
      <c r="BF43" s="426"/>
      <c r="BG43" s="426"/>
      <c r="BH43" s="426"/>
      <c r="BI43" s="426"/>
      <c r="BJ43" s="426"/>
      <c r="BK43" s="426"/>
      <c r="BL43" s="426"/>
      <c r="BM43" s="426"/>
      <c r="BN43" s="426"/>
      <c r="BO43" s="426"/>
      <c r="BP43" s="426"/>
      <c r="BQ43" s="426"/>
      <c r="BR43" s="426"/>
      <c r="BS43" s="426"/>
      <c r="BT43" s="426"/>
      <c r="BU43" s="426"/>
      <c r="BV43" s="426"/>
      <c r="BW43" s="426"/>
      <c r="BX43" s="426"/>
      <c r="BY43" s="426"/>
      <c r="BZ43" s="426"/>
      <c r="CA43" s="426"/>
      <c r="CB43" s="426"/>
      <c r="CC43" s="426"/>
      <c r="CD43" s="426"/>
      <c r="CE43" s="426"/>
      <c r="CF43" s="426"/>
      <c r="CG43" s="426"/>
      <c r="CH43" s="426"/>
      <c r="CI43" s="426"/>
      <c r="CJ43" s="426"/>
      <c r="CK43" s="426"/>
    </row>
    <row r="44" spans="1:89" ht="18" customHeight="1">
      <c r="A44" s="585"/>
      <c r="B44" s="586" t="s">
        <v>156</v>
      </c>
      <c r="C44" s="587"/>
      <c r="D44" s="410"/>
      <c r="E44" s="434">
        <v>49</v>
      </c>
      <c r="F44" s="426"/>
      <c r="G44" s="426"/>
      <c r="H44" s="426"/>
      <c r="I44" s="426"/>
      <c r="J44" s="426"/>
      <c r="K44" s="426"/>
      <c r="L44" s="426"/>
      <c r="M44" s="426"/>
      <c r="N44" s="426"/>
      <c r="O44" s="426"/>
      <c r="P44" s="426"/>
      <c r="Q44" s="426"/>
      <c r="R44" s="426"/>
      <c r="S44" s="426"/>
      <c r="T44" s="426"/>
      <c r="U44" s="426"/>
      <c r="V44" s="426"/>
      <c r="W44" s="426"/>
      <c r="X44" s="426"/>
      <c r="Y44" s="426"/>
      <c r="Z44" s="426"/>
      <c r="AA44" s="426"/>
      <c r="AB44" s="426"/>
      <c r="AC44" s="426"/>
      <c r="AD44" s="426"/>
      <c r="AE44" s="426"/>
      <c r="AF44" s="426"/>
      <c r="AG44" s="426"/>
      <c r="AH44" s="426"/>
      <c r="AI44" s="426"/>
      <c r="AJ44" s="426"/>
      <c r="AK44" s="426"/>
      <c r="AL44" s="426"/>
      <c r="AM44" s="426"/>
      <c r="AN44" s="426"/>
      <c r="AO44" s="426"/>
      <c r="AP44" s="426"/>
      <c r="AQ44" s="426"/>
      <c r="AR44" s="426"/>
      <c r="AS44" s="426"/>
      <c r="AT44" s="426"/>
      <c r="AU44" s="426"/>
      <c r="AV44" s="426"/>
      <c r="AW44" s="426"/>
      <c r="AX44" s="426"/>
      <c r="AY44" s="426"/>
      <c r="AZ44" s="426"/>
      <c r="BA44" s="426"/>
      <c r="BB44" s="426"/>
      <c r="BC44" s="426"/>
      <c r="BD44" s="426"/>
      <c r="BE44" s="426"/>
      <c r="BF44" s="426"/>
      <c r="BG44" s="426"/>
      <c r="BH44" s="426"/>
      <c r="BI44" s="426"/>
      <c r="BJ44" s="426"/>
      <c r="BK44" s="426"/>
      <c r="BL44" s="426"/>
      <c r="BM44" s="426"/>
      <c r="BN44" s="426"/>
      <c r="BO44" s="426"/>
      <c r="BP44" s="426"/>
      <c r="BQ44" s="426"/>
      <c r="BR44" s="426"/>
      <c r="BS44" s="426"/>
      <c r="BT44" s="426"/>
      <c r="BU44" s="426"/>
      <c r="BV44" s="426"/>
      <c r="BW44" s="426"/>
      <c r="BX44" s="426"/>
      <c r="BY44" s="426"/>
      <c r="BZ44" s="426"/>
      <c r="CA44" s="426"/>
      <c r="CB44" s="426"/>
      <c r="CC44" s="426"/>
      <c r="CD44" s="426"/>
      <c r="CE44" s="426"/>
      <c r="CF44" s="426"/>
      <c r="CG44" s="426"/>
      <c r="CH44" s="426"/>
      <c r="CI44" s="426"/>
      <c r="CJ44" s="426"/>
      <c r="CK44" s="426"/>
    </row>
    <row r="45" spans="1:89" ht="24" customHeight="1">
      <c r="A45" s="583" t="s">
        <v>157</v>
      </c>
      <c r="B45" s="583"/>
      <c r="C45" s="583"/>
      <c r="D45" s="401"/>
      <c r="E45" s="588"/>
      <c r="F45" s="570"/>
      <c r="G45" s="570"/>
      <c r="H45" s="570"/>
      <c r="I45" s="570"/>
      <c r="J45" s="570"/>
      <c r="K45" s="570"/>
      <c r="L45" s="570"/>
      <c r="M45" s="570"/>
      <c r="N45" s="570"/>
      <c r="O45" s="570"/>
      <c r="P45" s="570"/>
      <c r="Q45" s="570"/>
      <c r="R45" s="570"/>
      <c r="S45" s="570"/>
      <c r="T45" s="570"/>
      <c r="U45" s="570"/>
      <c r="V45" s="570"/>
      <c r="W45" s="570"/>
      <c r="X45" s="570"/>
      <c r="Y45" s="570"/>
      <c r="Z45" s="570"/>
      <c r="AA45" s="570"/>
      <c r="AB45" s="570"/>
      <c r="AC45" s="570"/>
      <c r="AD45" s="570"/>
      <c r="AE45" s="570"/>
      <c r="AF45" s="570"/>
      <c r="AG45" s="570"/>
      <c r="AH45" s="570"/>
      <c r="AI45" s="570"/>
      <c r="AJ45" s="570"/>
      <c r="AK45" s="570"/>
      <c r="AL45" s="570"/>
      <c r="AM45" s="570"/>
      <c r="AN45" s="570"/>
      <c r="AO45" s="570"/>
      <c r="AP45" s="570"/>
      <c r="AQ45" s="570"/>
      <c r="AR45" s="570"/>
      <c r="AS45" s="570"/>
      <c r="AT45" s="570"/>
      <c r="AU45" s="570"/>
      <c r="AV45" s="570"/>
      <c r="AW45" s="570"/>
      <c r="AX45" s="570"/>
      <c r="AY45" s="570"/>
      <c r="AZ45" s="570"/>
      <c r="BA45" s="570"/>
      <c r="BB45" s="570"/>
      <c r="BC45" s="570"/>
      <c r="BD45" s="570"/>
      <c r="BE45" s="570"/>
      <c r="BF45" s="570"/>
      <c r="BG45" s="570"/>
      <c r="BH45" s="570"/>
      <c r="BI45" s="570"/>
      <c r="BJ45" s="570"/>
      <c r="BK45" s="570"/>
      <c r="BL45" s="570"/>
      <c r="BM45" s="570"/>
      <c r="BN45" s="570"/>
      <c r="BO45" s="570"/>
      <c r="BP45" s="570"/>
      <c r="BQ45" s="570"/>
      <c r="BR45" s="570"/>
      <c r="BS45" s="570"/>
      <c r="BT45" s="570"/>
      <c r="BU45" s="570"/>
      <c r="BV45" s="570"/>
      <c r="BW45" s="570"/>
      <c r="BX45" s="570"/>
      <c r="BY45" s="570"/>
      <c r="BZ45" s="570"/>
      <c r="CA45" s="570"/>
      <c r="CB45" s="570"/>
      <c r="CC45" s="570"/>
      <c r="CD45" s="570"/>
      <c r="CE45" s="570"/>
      <c r="CF45" s="570"/>
      <c r="CG45" s="570"/>
      <c r="CH45" s="570"/>
      <c r="CI45" s="570"/>
      <c r="CJ45" s="570"/>
      <c r="CK45" s="570"/>
    </row>
    <row r="46" spans="1:89" ht="18" customHeight="1">
      <c r="A46" s="410"/>
      <c r="B46" s="432" t="s">
        <v>158</v>
      </c>
      <c r="C46" s="410"/>
      <c r="D46" s="410"/>
      <c r="E46" s="434">
        <v>50</v>
      </c>
      <c r="F46" s="578"/>
      <c r="G46" s="578"/>
      <c r="H46" s="578"/>
      <c r="I46" s="578"/>
      <c r="J46" s="578"/>
      <c r="K46" s="578"/>
      <c r="L46" s="578"/>
      <c r="M46" s="578"/>
      <c r="N46" s="578"/>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578"/>
      <c r="AL46" s="578"/>
      <c r="AM46" s="578"/>
      <c r="AN46" s="578"/>
      <c r="AO46" s="578"/>
      <c r="AP46" s="578"/>
      <c r="AQ46" s="578"/>
      <c r="AR46" s="578"/>
      <c r="AS46" s="578"/>
      <c r="AT46" s="578"/>
      <c r="AU46" s="578"/>
      <c r="AV46" s="578"/>
      <c r="AW46" s="578"/>
      <c r="AX46" s="578"/>
      <c r="AY46" s="578"/>
      <c r="AZ46" s="578"/>
      <c r="BA46" s="578"/>
      <c r="BB46" s="578"/>
      <c r="BC46" s="578"/>
      <c r="BD46" s="578"/>
      <c r="BE46" s="578"/>
      <c r="BF46" s="578"/>
      <c r="BG46" s="578"/>
      <c r="BH46" s="578"/>
      <c r="BI46" s="578"/>
      <c r="BJ46" s="578"/>
      <c r="BK46" s="578"/>
      <c r="BL46" s="578"/>
      <c r="BM46" s="578"/>
      <c r="BN46" s="578"/>
      <c r="BO46" s="578"/>
      <c r="BP46" s="578"/>
      <c r="BQ46" s="578"/>
      <c r="BR46" s="578"/>
      <c r="BS46" s="578"/>
      <c r="BT46" s="578"/>
      <c r="BU46" s="578"/>
      <c r="BV46" s="578"/>
      <c r="BW46" s="578"/>
      <c r="BX46" s="578"/>
      <c r="BY46" s="578"/>
      <c r="BZ46" s="578"/>
      <c r="CA46" s="578"/>
      <c r="CB46" s="578"/>
      <c r="CC46" s="578"/>
      <c r="CD46" s="578"/>
      <c r="CE46" s="578"/>
      <c r="CF46" s="578"/>
      <c r="CG46" s="578"/>
      <c r="CH46" s="578"/>
      <c r="CI46" s="578"/>
      <c r="CJ46" s="578"/>
      <c r="CK46" s="578"/>
    </row>
    <row r="47" spans="1:89">
      <c r="A47" s="412"/>
      <c r="B47" s="584" t="s">
        <v>159</v>
      </c>
      <c r="C47" s="412"/>
      <c r="D47" s="412"/>
      <c r="E47" s="427">
        <v>51</v>
      </c>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C47" s="578"/>
      <c r="AD47" s="578"/>
      <c r="AE47" s="578"/>
      <c r="AF47" s="578"/>
      <c r="AG47" s="578"/>
      <c r="AH47" s="578"/>
      <c r="AI47" s="578"/>
      <c r="AJ47" s="578"/>
      <c r="AK47" s="578"/>
      <c r="AL47" s="578"/>
      <c r="AM47" s="578"/>
      <c r="AN47" s="578"/>
      <c r="AO47" s="578"/>
      <c r="AP47" s="578"/>
      <c r="AQ47" s="578"/>
      <c r="AR47" s="578"/>
      <c r="AS47" s="578"/>
      <c r="AT47" s="578"/>
      <c r="AU47" s="578"/>
      <c r="AV47" s="578"/>
      <c r="AW47" s="578"/>
      <c r="AX47" s="578"/>
      <c r="AY47" s="578"/>
      <c r="AZ47" s="578"/>
      <c r="BA47" s="578"/>
      <c r="BB47" s="578"/>
      <c r="BC47" s="578"/>
      <c r="BD47" s="578"/>
      <c r="BE47" s="578"/>
      <c r="BF47" s="578"/>
      <c r="BG47" s="578"/>
      <c r="BH47" s="578"/>
      <c r="BI47" s="578"/>
      <c r="BJ47" s="578"/>
      <c r="BK47" s="578"/>
      <c r="BL47" s="578"/>
      <c r="BM47" s="578"/>
      <c r="BN47" s="578"/>
      <c r="BO47" s="578"/>
      <c r="BP47" s="578"/>
      <c r="BQ47" s="578"/>
      <c r="BR47" s="578"/>
      <c r="BS47" s="578"/>
      <c r="BT47" s="578"/>
      <c r="BU47" s="578"/>
      <c r="BV47" s="578"/>
      <c r="BW47" s="578"/>
      <c r="BX47" s="578"/>
      <c r="BY47" s="578"/>
      <c r="BZ47" s="578"/>
      <c r="CA47" s="578"/>
      <c r="CB47" s="578"/>
      <c r="CC47" s="578"/>
      <c r="CD47" s="578"/>
      <c r="CE47" s="578"/>
      <c r="CF47" s="578"/>
      <c r="CG47" s="578"/>
      <c r="CH47" s="578"/>
      <c r="CI47" s="578"/>
      <c r="CJ47" s="578"/>
      <c r="CK47" s="578"/>
    </row>
    <row r="48" spans="1:89">
      <c r="A48" s="412"/>
      <c r="B48" s="579" t="s">
        <v>160</v>
      </c>
      <c r="C48" s="412"/>
      <c r="D48" s="412"/>
      <c r="E48" s="427">
        <v>59</v>
      </c>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78"/>
      <c r="AL48" s="578"/>
      <c r="AM48" s="578"/>
      <c r="AN48" s="578"/>
      <c r="AO48" s="578"/>
      <c r="AP48" s="578"/>
      <c r="AQ48" s="578"/>
      <c r="AR48" s="578"/>
      <c r="AS48" s="578"/>
      <c r="AT48" s="578"/>
      <c r="AU48" s="578"/>
      <c r="AV48" s="578"/>
      <c r="AW48" s="578"/>
      <c r="AX48" s="578"/>
      <c r="AY48" s="578"/>
      <c r="AZ48" s="578"/>
      <c r="BA48" s="578"/>
      <c r="BB48" s="578"/>
      <c r="BC48" s="578"/>
      <c r="BD48" s="578"/>
      <c r="BE48" s="578"/>
      <c r="BF48" s="578"/>
      <c r="BG48" s="578"/>
      <c r="BH48" s="578"/>
      <c r="BI48" s="578"/>
      <c r="BJ48" s="578"/>
      <c r="BK48" s="578"/>
      <c r="BL48" s="578"/>
      <c r="BM48" s="578"/>
      <c r="BN48" s="578"/>
      <c r="BO48" s="578"/>
      <c r="BP48" s="578"/>
      <c r="BQ48" s="578"/>
      <c r="BR48" s="578"/>
      <c r="BS48" s="578"/>
      <c r="BT48" s="578"/>
      <c r="BU48" s="578"/>
      <c r="BV48" s="578"/>
      <c r="BW48" s="578"/>
      <c r="BX48" s="578"/>
      <c r="BY48" s="578"/>
      <c r="BZ48" s="578"/>
      <c r="CA48" s="578"/>
      <c r="CB48" s="578"/>
      <c r="CC48" s="578"/>
      <c r="CD48" s="578"/>
      <c r="CE48" s="578"/>
      <c r="CF48" s="578"/>
      <c r="CG48" s="578"/>
      <c r="CH48" s="578"/>
      <c r="CI48" s="578"/>
      <c r="CJ48" s="578"/>
      <c r="CK48" s="578"/>
    </row>
    <row r="49" spans="1:89">
      <c r="A49" s="579" t="s">
        <v>161</v>
      </c>
      <c r="B49" s="412"/>
      <c r="C49" s="412"/>
      <c r="D49" s="412"/>
      <c r="E49" s="427">
        <v>89</v>
      </c>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6"/>
      <c r="AY49" s="576"/>
      <c r="AZ49" s="576"/>
      <c r="BA49" s="576"/>
      <c r="BB49" s="576"/>
      <c r="BC49" s="576"/>
      <c r="BD49" s="576"/>
      <c r="BE49" s="576"/>
      <c r="BF49" s="576"/>
      <c r="BG49" s="576"/>
      <c r="BH49" s="576"/>
      <c r="BI49" s="576"/>
      <c r="BJ49" s="576"/>
      <c r="BK49" s="576"/>
      <c r="BL49" s="576"/>
      <c r="BM49" s="576"/>
      <c r="BN49" s="576"/>
      <c r="BO49" s="576"/>
      <c r="BP49" s="576"/>
      <c r="BQ49" s="576"/>
      <c r="BR49" s="576"/>
      <c r="BS49" s="576"/>
      <c r="BT49" s="576"/>
      <c r="BU49" s="576"/>
      <c r="BV49" s="576"/>
      <c r="BW49" s="576"/>
      <c r="BX49" s="576"/>
      <c r="BY49" s="576"/>
      <c r="BZ49" s="576"/>
      <c r="CA49" s="576"/>
      <c r="CB49" s="576"/>
      <c r="CC49" s="576"/>
      <c r="CD49" s="576"/>
      <c r="CE49" s="576"/>
      <c r="CF49" s="576"/>
      <c r="CG49" s="576"/>
      <c r="CH49" s="576"/>
      <c r="CI49" s="576"/>
      <c r="CJ49" s="576"/>
      <c r="CK49" s="576"/>
    </row>
    <row r="50" spans="1:89" s="401" customFormat="1">
      <c r="A50" s="583" t="s">
        <v>162</v>
      </c>
      <c r="E50" s="407"/>
      <c r="F50" s="408"/>
      <c r="G50" s="408"/>
      <c r="H50" s="408"/>
      <c r="I50" s="408"/>
      <c r="J50" s="408"/>
      <c r="K50" s="408"/>
      <c r="L50" s="408"/>
      <c r="M50" s="408"/>
      <c r="N50" s="408"/>
      <c r="O50" s="408"/>
      <c r="P50" s="408"/>
      <c r="Q50" s="408"/>
      <c r="R50" s="408"/>
      <c r="S50" s="408"/>
      <c r="T50" s="408"/>
      <c r="U50" s="408"/>
      <c r="V50" s="408"/>
      <c r="W50" s="408"/>
      <c r="X50" s="408"/>
      <c r="Y50" s="408"/>
      <c r="Z50" s="408"/>
      <c r="AA50" s="408"/>
      <c r="AB50" s="408"/>
      <c r="AC50" s="408"/>
      <c r="AD50" s="408"/>
      <c r="AE50" s="408"/>
      <c r="AF50" s="408"/>
      <c r="AG50" s="408"/>
      <c r="AH50" s="408"/>
      <c r="AI50" s="408"/>
      <c r="AJ50" s="408"/>
      <c r="AK50" s="408"/>
      <c r="AL50" s="408"/>
      <c r="AM50" s="408"/>
      <c r="AN50" s="408"/>
      <c r="AO50" s="408"/>
      <c r="AP50" s="408"/>
      <c r="AQ50" s="408"/>
      <c r="AR50" s="408"/>
      <c r="AS50" s="408"/>
      <c r="AT50" s="408"/>
      <c r="AU50" s="408"/>
      <c r="AV50" s="408"/>
      <c r="AW50" s="408"/>
      <c r="AX50" s="408"/>
      <c r="AY50" s="408"/>
      <c r="AZ50" s="408"/>
      <c r="BA50" s="408"/>
      <c r="BB50" s="408"/>
      <c r="BC50" s="408"/>
      <c r="BD50" s="408"/>
      <c r="BE50" s="408"/>
      <c r="BF50" s="408"/>
      <c r="BG50" s="408"/>
      <c r="BH50" s="408"/>
      <c r="BI50" s="408"/>
      <c r="BJ50" s="408"/>
      <c r="BK50" s="408"/>
      <c r="BL50" s="408"/>
      <c r="BM50" s="408"/>
      <c r="BN50" s="408"/>
      <c r="BO50" s="408"/>
      <c r="BP50" s="408"/>
      <c r="BQ50" s="408"/>
      <c r="BR50" s="408"/>
      <c r="BS50" s="408"/>
      <c r="BT50" s="408"/>
      <c r="BU50" s="408"/>
      <c r="BV50" s="408"/>
      <c r="BW50" s="408"/>
      <c r="BX50" s="408"/>
      <c r="BY50" s="408"/>
      <c r="BZ50" s="408"/>
      <c r="CA50" s="408"/>
      <c r="CB50" s="408"/>
      <c r="CC50" s="408"/>
      <c r="CD50" s="408"/>
      <c r="CE50" s="408"/>
      <c r="CF50" s="408"/>
      <c r="CG50" s="408"/>
      <c r="CH50" s="408"/>
      <c r="CI50" s="408"/>
      <c r="CJ50" s="408"/>
      <c r="CK50" s="408"/>
    </row>
    <row r="51" spans="1:89" s="401" customFormat="1">
      <c r="A51" s="410"/>
      <c r="B51" s="410" t="s">
        <v>163</v>
      </c>
      <c r="C51" s="410"/>
      <c r="D51" s="410"/>
      <c r="E51" s="434">
        <v>80</v>
      </c>
      <c r="F51" s="426"/>
      <c r="G51" s="426"/>
      <c r="H51" s="426"/>
      <c r="I51" s="426"/>
      <c r="J51" s="426"/>
      <c r="K51" s="426"/>
      <c r="L51" s="426"/>
      <c r="M51" s="426"/>
      <c r="N51" s="426"/>
      <c r="O51" s="426"/>
      <c r="P51" s="426"/>
      <c r="Q51" s="426"/>
      <c r="R51" s="426"/>
      <c r="S51" s="426"/>
      <c r="T51" s="426"/>
      <c r="U51" s="426"/>
      <c r="V51" s="426"/>
      <c r="W51" s="426"/>
      <c r="X51" s="426"/>
      <c r="Y51" s="426"/>
      <c r="Z51" s="426"/>
      <c r="AA51" s="426"/>
      <c r="AB51" s="426"/>
      <c r="AC51" s="426"/>
      <c r="AD51" s="426"/>
      <c r="AE51" s="426"/>
      <c r="AF51" s="426"/>
      <c r="AG51" s="426"/>
      <c r="AH51" s="426"/>
      <c r="AI51" s="426"/>
      <c r="AJ51" s="426"/>
      <c r="AK51" s="426"/>
      <c r="AL51" s="426"/>
      <c r="AM51" s="426"/>
      <c r="AN51" s="426"/>
      <c r="AO51" s="426"/>
      <c r="AP51" s="426"/>
      <c r="AQ51" s="426"/>
      <c r="AR51" s="426"/>
      <c r="AS51" s="426"/>
      <c r="AT51" s="426"/>
      <c r="AU51" s="426"/>
      <c r="AV51" s="426"/>
      <c r="AW51" s="426"/>
      <c r="AX51" s="426"/>
      <c r="AY51" s="426"/>
      <c r="AZ51" s="426"/>
      <c r="BA51" s="426"/>
      <c r="BB51" s="426"/>
      <c r="BC51" s="426"/>
      <c r="BD51" s="426"/>
      <c r="BE51" s="426"/>
      <c r="BF51" s="426"/>
      <c r="BG51" s="426"/>
      <c r="BH51" s="426"/>
      <c r="BI51" s="426"/>
      <c r="BJ51" s="426"/>
      <c r="BK51" s="426"/>
      <c r="BL51" s="426"/>
      <c r="BM51" s="426"/>
      <c r="BN51" s="426"/>
      <c r="BO51" s="426"/>
      <c r="BP51" s="426"/>
      <c r="BQ51" s="426"/>
      <c r="BR51" s="426"/>
      <c r="BS51" s="426"/>
      <c r="BT51" s="426"/>
      <c r="BU51" s="426"/>
      <c r="BV51" s="426"/>
      <c r="BW51" s="426"/>
      <c r="BX51" s="426"/>
      <c r="BY51" s="426"/>
      <c r="BZ51" s="426"/>
      <c r="CA51" s="426"/>
      <c r="CB51" s="426"/>
      <c r="CC51" s="426"/>
      <c r="CD51" s="426"/>
      <c r="CE51" s="426"/>
      <c r="CF51" s="426"/>
      <c r="CG51" s="426"/>
      <c r="CH51" s="426"/>
      <c r="CI51" s="426"/>
      <c r="CJ51" s="426"/>
      <c r="CK51" s="426"/>
    </row>
    <row r="52" spans="1:89" s="401" customFormat="1">
      <c r="A52" s="402"/>
      <c r="B52" s="402" t="s">
        <v>164</v>
      </c>
      <c r="C52" s="402"/>
      <c r="D52" s="402"/>
      <c r="E52" s="417">
        <v>82</v>
      </c>
      <c r="F52" s="415"/>
      <c r="G52" s="415"/>
      <c r="H52" s="415"/>
      <c r="I52" s="415"/>
      <c r="J52" s="415"/>
      <c r="K52" s="415"/>
      <c r="L52" s="415"/>
      <c r="M52" s="415"/>
      <c r="N52" s="415"/>
      <c r="O52" s="415"/>
      <c r="P52" s="415"/>
      <c r="Q52" s="415"/>
      <c r="R52" s="415"/>
      <c r="S52" s="415"/>
      <c r="T52" s="415"/>
      <c r="U52" s="415"/>
      <c r="V52" s="415"/>
      <c r="W52" s="415"/>
      <c r="X52" s="415"/>
      <c r="Y52" s="415"/>
      <c r="Z52" s="415"/>
      <c r="AA52" s="415"/>
      <c r="AB52" s="415"/>
      <c r="AC52" s="415"/>
      <c r="AD52" s="415"/>
      <c r="AE52" s="415"/>
      <c r="AF52" s="415"/>
      <c r="AG52" s="415"/>
      <c r="AH52" s="415"/>
      <c r="AI52" s="415"/>
      <c r="AJ52" s="415"/>
      <c r="AK52" s="415"/>
      <c r="AL52" s="415"/>
      <c r="AM52" s="415"/>
      <c r="AN52" s="415"/>
      <c r="AO52" s="415"/>
      <c r="AP52" s="415"/>
      <c r="AQ52" s="415"/>
      <c r="AR52" s="415"/>
      <c r="AS52" s="415"/>
      <c r="AT52" s="415"/>
      <c r="AU52" s="415"/>
      <c r="AV52" s="415"/>
      <c r="AW52" s="415"/>
      <c r="AX52" s="415"/>
      <c r="AY52" s="415"/>
      <c r="AZ52" s="415"/>
      <c r="BA52" s="415"/>
      <c r="BB52" s="415"/>
      <c r="BC52" s="415"/>
      <c r="BD52" s="415"/>
      <c r="BE52" s="415"/>
      <c r="BF52" s="415"/>
      <c r="BG52" s="415"/>
      <c r="BH52" s="415"/>
      <c r="BI52" s="415"/>
      <c r="BJ52" s="415"/>
      <c r="BK52" s="415"/>
      <c r="BL52" s="415"/>
      <c r="BM52" s="415"/>
      <c r="BN52" s="415"/>
      <c r="BO52" s="415"/>
      <c r="BP52" s="415"/>
      <c r="BQ52" s="415"/>
      <c r="BR52" s="415"/>
      <c r="BS52" s="415"/>
      <c r="BT52" s="415"/>
      <c r="BU52" s="415"/>
      <c r="BV52" s="415"/>
      <c r="BW52" s="415"/>
      <c r="BX52" s="415"/>
      <c r="BY52" s="415"/>
      <c r="BZ52" s="415"/>
      <c r="CA52" s="415"/>
      <c r="CB52" s="415"/>
      <c r="CC52" s="415"/>
      <c r="CD52" s="415"/>
      <c r="CE52" s="415"/>
      <c r="CF52" s="415"/>
      <c r="CG52" s="415"/>
      <c r="CH52" s="415"/>
      <c r="CI52" s="415"/>
      <c r="CJ52" s="415"/>
      <c r="CK52" s="415"/>
    </row>
    <row r="53" spans="1:89">
      <c r="E53" s="569"/>
      <c r="F53" s="589"/>
      <c r="G53" s="589"/>
      <c r="H53" s="589"/>
      <c r="I53" s="589"/>
      <c r="J53" s="589"/>
      <c r="K53" s="589"/>
      <c r="L53" s="589"/>
      <c r="M53" s="589"/>
      <c r="N53" s="589"/>
      <c r="O53" s="589"/>
      <c r="P53" s="589"/>
      <c r="Q53" s="589"/>
      <c r="R53" s="589"/>
      <c r="S53" s="589"/>
      <c r="T53" s="589"/>
      <c r="U53" s="589"/>
      <c r="V53" s="589"/>
      <c r="W53" s="589"/>
      <c r="X53" s="589"/>
      <c r="Y53" s="589"/>
      <c r="Z53" s="589"/>
      <c r="AA53" s="589"/>
      <c r="AB53" s="589"/>
      <c r="AC53" s="589"/>
      <c r="AD53" s="589"/>
      <c r="AE53" s="589"/>
      <c r="AF53" s="589"/>
      <c r="AG53" s="589"/>
      <c r="AH53" s="589"/>
      <c r="AI53" s="589"/>
      <c r="AJ53" s="589"/>
      <c r="AK53" s="589"/>
      <c r="AL53" s="589"/>
      <c r="AM53" s="589"/>
      <c r="AN53" s="589"/>
      <c r="AO53" s="589"/>
      <c r="AP53" s="589"/>
      <c r="AQ53" s="589"/>
      <c r="AR53" s="589"/>
      <c r="AS53" s="589"/>
      <c r="AT53" s="589"/>
      <c r="AU53" s="589"/>
      <c r="AV53" s="589"/>
      <c r="AW53" s="589"/>
      <c r="AX53" s="589"/>
      <c r="AY53" s="589"/>
      <c r="AZ53" s="589"/>
      <c r="BA53" s="589"/>
      <c r="BB53" s="589"/>
      <c r="BC53" s="589"/>
      <c r="BD53" s="589"/>
      <c r="BE53" s="589"/>
      <c r="BF53" s="589"/>
      <c r="BG53" s="589"/>
      <c r="BH53" s="589"/>
      <c r="BI53" s="589"/>
      <c r="BJ53" s="589"/>
      <c r="BK53" s="589"/>
      <c r="BL53" s="589"/>
      <c r="BM53" s="589"/>
      <c r="BN53" s="589"/>
      <c r="BO53" s="589"/>
      <c r="BP53" s="589"/>
      <c r="BQ53" s="589"/>
      <c r="BR53" s="589"/>
      <c r="BS53" s="589"/>
      <c r="BT53" s="589"/>
      <c r="BU53" s="589"/>
      <c r="BV53" s="589"/>
      <c r="BW53" s="589"/>
      <c r="BX53" s="589"/>
      <c r="BY53" s="589"/>
      <c r="BZ53" s="589"/>
      <c r="CA53" s="589"/>
      <c r="CB53" s="589"/>
      <c r="CC53" s="589"/>
      <c r="CD53" s="589"/>
      <c r="CE53" s="589"/>
      <c r="CF53" s="589"/>
      <c r="CG53" s="589"/>
      <c r="CH53" s="589"/>
      <c r="CI53" s="589"/>
      <c r="CJ53" s="589"/>
      <c r="CK53" s="589"/>
    </row>
    <row r="54" spans="1:89">
      <c r="A54" s="590"/>
      <c r="B54" s="591" t="s">
        <v>449</v>
      </c>
      <c r="C54" s="590"/>
      <c r="D54" s="590"/>
      <c r="E54" s="592"/>
      <c r="F54" s="593"/>
      <c r="G54" s="593"/>
      <c r="H54" s="593"/>
      <c r="I54" s="593"/>
      <c r="J54" s="593"/>
      <c r="K54" s="593"/>
      <c r="L54" s="593"/>
      <c r="M54" s="593"/>
      <c r="N54" s="593"/>
      <c r="O54" s="593"/>
      <c r="P54" s="593"/>
      <c r="Q54" s="593"/>
      <c r="R54" s="593"/>
      <c r="S54" s="593"/>
      <c r="T54" s="593"/>
      <c r="U54" s="593"/>
      <c r="V54" s="593"/>
      <c r="W54" s="593"/>
      <c r="X54" s="593"/>
      <c r="Y54" s="593"/>
      <c r="Z54" s="593"/>
      <c r="AA54" s="593"/>
      <c r="AB54" s="593"/>
      <c r="AC54" s="593"/>
      <c r="AD54" s="593"/>
      <c r="AE54" s="593"/>
      <c r="AF54" s="593"/>
      <c r="AG54" s="593"/>
      <c r="AH54" s="593"/>
      <c r="AI54" s="593"/>
      <c r="AJ54" s="593"/>
      <c r="AK54" s="593"/>
      <c r="AL54" s="593"/>
      <c r="AM54" s="593"/>
      <c r="AN54" s="593"/>
      <c r="AO54" s="593"/>
      <c r="AP54" s="593"/>
      <c r="AQ54" s="593"/>
      <c r="AR54" s="593"/>
      <c r="AS54" s="593"/>
      <c r="AT54" s="593"/>
      <c r="AU54" s="593"/>
      <c r="AV54" s="593"/>
      <c r="AW54" s="593"/>
      <c r="AX54" s="593"/>
      <c r="AY54" s="593"/>
      <c r="AZ54" s="593"/>
      <c r="BA54" s="593"/>
      <c r="BB54" s="593"/>
      <c r="BC54" s="593"/>
      <c r="BD54" s="593"/>
      <c r="BE54" s="593"/>
      <c r="BF54" s="593"/>
      <c r="BG54" s="593"/>
      <c r="BH54" s="593"/>
      <c r="BI54" s="593"/>
      <c r="BJ54" s="593"/>
      <c r="BK54" s="593"/>
      <c r="BL54" s="593"/>
      <c r="BM54" s="593"/>
      <c r="BN54" s="593"/>
      <c r="BO54" s="593"/>
      <c r="BP54" s="593"/>
      <c r="BQ54" s="593"/>
      <c r="BR54" s="593"/>
      <c r="BS54" s="593"/>
      <c r="BT54" s="593"/>
      <c r="BU54" s="593"/>
      <c r="BV54" s="593"/>
      <c r="BW54" s="593"/>
      <c r="BX54" s="593"/>
      <c r="BY54" s="593"/>
      <c r="BZ54" s="593"/>
      <c r="CA54" s="593"/>
      <c r="CB54" s="593"/>
      <c r="CC54" s="593"/>
      <c r="CD54" s="593"/>
      <c r="CE54" s="593"/>
      <c r="CF54" s="593"/>
      <c r="CG54" s="593"/>
      <c r="CH54" s="593"/>
      <c r="CI54" s="593"/>
      <c r="CJ54" s="593"/>
      <c r="CK54" s="593"/>
    </row>
    <row r="55" spans="1:89">
      <c r="A55" s="594"/>
      <c r="B55" s="595" t="s">
        <v>450</v>
      </c>
      <c r="C55" s="594"/>
      <c r="D55" s="594"/>
      <c r="E55" s="596"/>
      <c r="F55" s="597"/>
      <c r="G55" s="597"/>
      <c r="H55" s="597"/>
      <c r="I55" s="597"/>
      <c r="J55" s="597"/>
      <c r="K55" s="597"/>
      <c r="L55" s="597"/>
      <c r="M55" s="597"/>
      <c r="N55" s="597"/>
      <c r="O55" s="597"/>
      <c r="P55" s="597"/>
      <c r="Q55" s="597"/>
      <c r="R55" s="597"/>
      <c r="S55" s="597"/>
      <c r="T55" s="597"/>
      <c r="U55" s="597"/>
      <c r="V55" s="597"/>
      <c r="W55" s="597"/>
      <c r="X55" s="597"/>
      <c r="Y55" s="597"/>
      <c r="Z55" s="597"/>
      <c r="AA55" s="597"/>
      <c r="AB55" s="597"/>
      <c r="AC55" s="597"/>
      <c r="AD55" s="597"/>
      <c r="AE55" s="597"/>
      <c r="AF55" s="597"/>
      <c r="AG55" s="597"/>
      <c r="AH55" s="597"/>
      <c r="AI55" s="597"/>
      <c r="AJ55" s="597"/>
      <c r="AK55" s="597"/>
      <c r="AL55" s="597"/>
      <c r="AM55" s="597"/>
      <c r="AN55" s="597"/>
      <c r="AO55" s="597"/>
      <c r="AP55" s="597"/>
      <c r="AQ55" s="597"/>
      <c r="AR55" s="597"/>
      <c r="AS55" s="597"/>
      <c r="AT55" s="597"/>
      <c r="AU55" s="597"/>
      <c r="AV55" s="597"/>
      <c r="AW55" s="597"/>
      <c r="AX55" s="597"/>
      <c r="AY55" s="597"/>
      <c r="AZ55" s="597"/>
      <c r="BA55" s="597"/>
      <c r="BB55" s="597"/>
      <c r="BC55" s="597"/>
      <c r="BD55" s="597"/>
      <c r="BE55" s="597"/>
      <c r="BF55" s="597"/>
      <c r="BG55" s="597"/>
      <c r="BH55" s="597"/>
      <c r="BI55" s="597"/>
      <c r="BJ55" s="597"/>
      <c r="BK55" s="597"/>
      <c r="BL55" s="597"/>
      <c r="BM55" s="597"/>
      <c r="BN55" s="597"/>
      <c r="BO55" s="597"/>
      <c r="BP55" s="597"/>
      <c r="BQ55" s="597"/>
      <c r="BR55" s="597"/>
      <c r="BS55" s="597"/>
      <c r="BT55" s="597"/>
      <c r="BU55" s="597"/>
      <c r="BV55" s="597"/>
      <c r="BW55" s="597"/>
      <c r="BX55" s="597"/>
      <c r="BY55" s="597"/>
      <c r="BZ55" s="597"/>
      <c r="CA55" s="597"/>
      <c r="CB55" s="597"/>
      <c r="CC55" s="597"/>
      <c r="CD55" s="597"/>
      <c r="CE55" s="597"/>
      <c r="CF55" s="597"/>
      <c r="CG55" s="597"/>
      <c r="CH55" s="597"/>
      <c r="CI55" s="597"/>
      <c r="CJ55" s="597"/>
      <c r="CK55" s="597"/>
    </row>
    <row r="56" spans="1:89">
      <c r="A56" s="598"/>
      <c r="B56" s="599" t="s">
        <v>451</v>
      </c>
      <c r="C56" s="598"/>
      <c r="D56" s="598"/>
      <c r="E56" s="600"/>
      <c r="F56" s="597"/>
      <c r="G56" s="597"/>
      <c r="H56" s="597"/>
      <c r="I56" s="597"/>
      <c r="J56" s="597"/>
      <c r="K56" s="597"/>
      <c r="L56" s="597"/>
      <c r="M56" s="597"/>
      <c r="N56" s="597"/>
      <c r="O56" s="597"/>
      <c r="P56" s="597"/>
      <c r="Q56" s="597"/>
      <c r="R56" s="597"/>
      <c r="S56" s="597"/>
      <c r="T56" s="597"/>
      <c r="U56" s="597"/>
      <c r="V56" s="597"/>
      <c r="W56" s="597"/>
      <c r="X56" s="597"/>
      <c r="Y56" s="597"/>
      <c r="Z56" s="597"/>
      <c r="AA56" s="597"/>
      <c r="AB56" s="597"/>
      <c r="AC56" s="597"/>
      <c r="AD56" s="597"/>
      <c r="AE56" s="597"/>
      <c r="AF56" s="597"/>
      <c r="AG56" s="597"/>
      <c r="AH56" s="597"/>
      <c r="AI56" s="597"/>
      <c r="AJ56" s="597"/>
      <c r="AK56" s="597"/>
      <c r="AL56" s="597"/>
      <c r="AM56" s="597"/>
      <c r="AN56" s="597"/>
      <c r="AO56" s="597"/>
      <c r="AP56" s="597"/>
      <c r="AQ56" s="597"/>
      <c r="AR56" s="597"/>
      <c r="AS56" s="597"/>
      <c r="AT56" s="597"/>
      <c r="AU56" s="597"/>
      <c r="AV56" s="597"/>
      <c r="AW56" s="597"/>
      <c r="AX56" s="597"/>
      <c r="AY56" s="597"/>
      <c r="AZ56" s="597"/>
      <c r="BA56" s="597"/>
      <c r="BB56" s="597"/>
      <c r="BC56" s="597"/>
      <c r="BD56" s="597"/>
      <c r="BE56" s="597"/>
      <c r="BF56" s="597"/>
      <c r="BG56" s="597"/>
      <c r="BH56" s="597"/>
      <c r="BI56" s="597"/>
      <c r="BJ56" s="597"/>
      <c r="BK56" s="597"/>
      <c r="BL56" s="597"/>
      <c r="BM56" s="597"/>
      <c r="BN56" s="597"/>
      <c r="BO56" s="597"/>
      <c r="BP56" s="597"/>
      <c r="BQ56" s="597"/>
      <c r="BR56" s="597"/>
      <c r="BS56" s="597"/>
      <c r="BT56" s="597"/>
      <c r="BU56" s="597"/>
      <c r="BV56" s="597"/>
      <c r="BW56" s="597"/>
      <c r="BX56" s="597"/>
      <c r="BY56" s="597"/>
      <c r="BZ56" s="597"/>
      <c r="CA56" s="597"/>
      <c r="CB56" s="597"/>
      <c r="CC56" s="597"/>
      <c r="CD56" s="597"/>
      <c r="CE56" s="597"/>
      <c r="CF56" s="597"/>
      <c r="CG56" s="597"/>
      <c r="CH56" s="597"/>
      <c r="CI56" s="597"/>
      <c r="CJ56" s="597"/>
      <c r="CK56" s="597"/>
    </row>
  </sheetData>
  <mergeCells count="21">
    <mergeCell ref="T3:X4"/>
    <mergeCell ref="Y3:AC4"/>
    <mergeCell ref="B32:D32"/>
    <mergeCell ref="AD3:AH4"/>
    <mergeCell ref="AI3:AM4"/>
    <mergeCell ref="AN3:AR4"/>
    <mergeCell ref="AS3:AW4"/>
    <mergeCell ref="AX3:BB4"/>
    <mergeCell ref="CB3:CF4"/>
    <mergeCell ref="CG3:CK4"/>
    <mergeCell ref="BC3:BG4"/>
    <mergeCell ref="BH3:BL4"/>
    <mergeCell ref="BM3:BQ4"/>
    <mergeCell ref="BR3:BV4"/>
    <mergeCell ref="BW3:CA4"/>
    <mergeCell ref="B36:D36"/>
    <mergeCell ref="B37:D37"/>
    <mergeCell ref="O3:S4"/>
    <mergeCell ref="B31:D31"/>
    <mergeCell ref="B39:D39"/>
    <mergeCell ref="B38:D38"/>
  </mergeCells>
  <pageMargins left="0.70866141732283505" right="0.70866141732283505" top="0.74803149606299202" bottom="0.74803149606299202" header="0.31496062992126" footer="0.31496062992126"/>
  <pageSetup scale="71" orientation="portrait" r:id="rId1"/>
  <colBreaks count="16" manualBreakCount="16">
    <brk id="9" max="52" man="1"/>
    <brk id="14" max="1048575" man="1"/>
    <brk id="19" max="1048575" man="1"/>
    <brk id="24" max="1048575" man="1"/>
    <brk id="29" max="1048575" man="1"/>
    <brk id="34" max="1048575" man="1"/>
    <brk id="39" max="1048575" man="1"/>
    <brk id="44" max="1048575" man="1"/>
    <brk id="49" max="1048575" man="1"/>
    <brk id="54" max="1048575" man="1"/>
    <brk id="59" max="1048575" man="1"/>
    <brk id="64" max="1048575" man="1"/>
    <brk id="69" max="1048575" man="1"/>
    <brk id="74" max="1048575" man="1"/>
    <brk id="79" max="1048575" man="1"/>
    <brk id="84" max="1048575" man="1"/>
  </colBreaks>
  <ignoredErrors>
    <ignoredError sqref="F5:G5 I5:J5 K5:CK5 O3:CK4" unlockedFormula="1"/>
    <ignoredError sqref="H5" formula="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5"/>
  <dimension ref="A1:CM71"/>
  <sheetViews>
    <sheetView workbookViewId="0">
      <pane xSplit="7" ySplit="5" topLeftCell="Q6" activePane="bottomRight" state="frozen"/>
      <selection activeCell="D3" sqref="D3"/>
      <selection pane="topRight" activeCell="D3" sqref="D3"/>
      <selection pane="bottomLeft" activeCell="D3" sqref="D3"/>
      <selection pane="bottomRight"/>
    </sheetView>
  </sheetViews>
  <sheetFormatPr baseColWidth="10" defaultColWidth="9.140625" defaultRowHeight="15"/>
  <cols>
    <col min="1" max="1" width="3.140625" style="559" customWidth="1"/>
    <col min="2" max="5" width="3.5703125" style="559" customWidth="1"/>
    <col min="6" max="6" width="57.7109375" style="559" customWidth="1"/>
    <col min="7" max="7" width="3.28515625" style="560" customWidth="1"/>
    <col min="8" max="8" width="11" style="558" customWidth="1"/>
    <col min="9" max="91" width="11" style="559" customWidth="1"/>
    <col min="92" max="16384" width="9.140625" style="559"/>
  </cols>
  <sheetData>
    <row r="1" spans="1:91">
      <c r="A1" s="666" t="s">
        <v>436</v>
      </c>
      <c r="B1" s="443"/>
      <c r="C1" s="443"/>
      <c r="D1" s="443"/>
      <c r="E1" s="443"/>
      <c r="F1" s="443"/>
      <c r="G1" s="443"/>
      <c r="H1" s="42"/>
      <c r="I1" s="42"/>
      <c r="J1" s="42"/>
      <c r="K1" s="42" t="s">
        <v>443</v>
      </c>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row>
    <row r="2" spans="1:91">
      <c r="A2" s="443"/>
      <c r="B2" s="443"/>
      <c r="C2" s="443"/>
      <c r="D2" s="443"/>
      <c r="E2" s="443"/>
      <c r="F2" s="443"/>
      <c r="G2" s="443"/>
      <c r="H2" s="42"/>
      <c r="I2" s="42"/>
      <c r="J2" s="42"/>
      <c r="K2" s="42" t="s">
        <v>444</v>
      </c>
      <c r="L2" s="42"/>
      <c r="M2" s="42"/>
      <c r="N2" s="42"/>
      <c r="O2" s="42"/>
      <c r="P2" s="42"/>
      <c r="Q2" s="43"/>
      <c r="R2" s="44"/>
      <c r="S2" s="45" t="s">
        <v>438</v>
      </c>
      <c r="T2" s="46"/>
      <c r="U2" s="47"/>
      <c r="V2" s="43"/>
      <c r="W2" s="44"/>
      <c r="X2" s="45" t="s">
        <v>439</v>
      </c>
      <c r="Y2" s="46"/>
      <c r="Z2" s="47"/>
      <c r="AA2" s="43"/>
      <c r="AB2" s="44"/>
      <c r="AC2" s="45" t="s">
        <v>440</v>
      </c>
      <c r="AD2" s="45"/>
      <c r="AE2" s="48"/>
      <c r="AF2" s="43"/>
      <c r="AG2" s="44"/>
      <c r="AH2" s="45" t="s">
        <v>471</v>
      </c>
      <c r="AI2" s="45"/>
      <c r="AJ2" s="48"/>
      <c r="AK2" s="43"/>
      <c r="AL2" s="44"/>
      <c r="AM2" s="45" t="s">
        <v>472</v>
      </c>
      <c r="AN2" s="45"/>
      <c r="AO2" s="48"/>
      <c r="AP2" s="43"/>
      <c r="AQ2" s="44"/>
      <c r="AR2" s="45" t="s">
        <v>473</v>
      </c>
      <c r="AS2" s="45"/>
      <c r="AT2" s="48"/>
      <c r="AU2" s="43"/>
      <c r="AV2" s="44"/>
      <c r="AW2" s="45" t="s">
        <v>474</v>
      </c>
      <c r="AX2" s="45"/>
      <c r="AY2" s="48"/>
      <c r="AZ2" s="43"/>
      <c r="BA2" s="44"/>
      <c r="BB2" s="45" t="s">
        <v>475</v>
      </c>
      <c r="BC2" s="45"/>
      <c r="BD2" s="48"/>
      <c r="BE2" s="43"/>
      <c r="BF2" s="44"/>
      <c r="BG2" s="45" t="s">
        <v>476</v>
      </c>
      <c r="BH2" s="45"/>
      <c r="BI2" s="48"/>
      <c r="BJ2" s="43"/>
      <c r="BK2" s="44"/>
      <c r="BL2" s="45" t="s">
        <v>477</v>
      </c>
      <c r="BM2" s="45"/>
      <c r="BN2" s="48"/>
      <c r="BO2" s="43"/>
      <c r="BP2" s="44"/>
      <c r="BQ2" s="45" t="s">
        <v>478</v>
      </c>
      <c r="BR2" s="45"/>
      <c r="BS2" s="48"/>
      <c r="BT2" s="43"/>
      <c r="BU2" s="44"/>
      <c r="BV2" s="45" t="s">
        <v>501</v>
      </c>
      <c r="BW2" s="45"/>
      <c r="BX2" s="48"/>
      <c r="BY2" s="43"/>
      <c r="BZ2" s="44"/>
      <c r="CA2" s="45" t="s">
        <v>502</v>
      </c>
      <c r="CB2" s="45"/>
      <c r="CC2" s="48"/>
      <c r="CD2" s="43"/>
      <c r="CE2" s="44"/>
      <c r="CF2" s="45" t="s">
        <v>503</v>
      </c>
      <c r="CG2" s="45"/>
      <c r="CH2" s="48"/>
      <c r="CI2" s="43"/>
      <c r="CJ2" s="44"/>
      <c r="CK2" s="45" t="s">
        <v>504</v>
      </c>
      <c r="CL2" s="45"/>
      <c r="CM2" s="48"/>
    </row>
    <row r="3" spans="1:91" ht="15" customHeight="1">
      <c r="A3" s="443"/>
      <c r="B3" s="443"/>
      <c r="C3" s="443"/>
      <c r="D3" s="443"/>
      <c r="E3" s="443"/>
      <c r="F3" s="443"/>
      <c r="G3" s="443"/>
      <c r="H3" s="42"/>
      <c r="I3" s="42"/>
      <c r="J3" s="42"/>
      <c r="K3" s="42" t="s">
        <v>445</v>
      </c>
      <c r="L3" s="42"/>
      <c r="M3" s="42"/>
      <c r="N3" s="42"/>
      <c r="O3" s="42"/>
      <c r="P3" s="42"/>
      <c r="Q3" s="720" t="str">
        <f>'20.10'!$V$3</f>
        <v>Description : Veuillez inscrire une brève description du scénario (incluant les hypothèses) dans l'onglet «20.10»</v>
      </c>
      <c r="R3" s="721"/>
      <c r="S3" s="721"/>
      <c r="T3" s="721"/>
      <c r="U3" s="722"/>
      <c r="V3" s="720" t="str">
        <f>'20.10'!$AF$3</f>
        <v>Description : Veuillez inscrire une brève description du scénario (incluant les hypothèses) dans l'onglet «20.10»</v>
      </c>
      <c r="W3" s="721"/>
      <c r="X3" s="721"/>
      <c r="Y3" s="721"/>
      <c r="Z3" s="722"/>
      <c r="AA3" s="720" t="str">
        <f>'20.10'!$AP$3</f>
        <v>Description : Veuillez inscrire une brève description du scénario (incluant les hypothèses) dans l'onglet «20.10»</v>
      </c>
      <c r="AB3" s="721"/>
      <c r="AC3" s="721"/>
      <c r="AD3" s="721"/>
      <c r="AE3" s="722"/>
      <c r="AF3" s="720" t="str">
        <f>'20.10'!$AZ$3</f>
        <v>Description : Veuillez inscrire une brève description du scénario (incluant les hypothèses) dans l'onglet «20.10»</v>
      </c>
      <c r="AG3" s="721"/>
      <c r="AH3" s="721"/>
      <c r="AI3" s="721"/>
      <c r="AJ3" s="722"/>
      <c r="AK3" s="720" t="str">
        <f>'20.10'!$BJ$3</f>
        <v>Description : Veuillez inscrire une brève description du scénario (incluant les hypothèses) dans l'onglet «20.10»</v>
      </c>
      <c r="AL3" s="721"/>
      <c r="AM3" s="721"/>
      <c r="AN3" s="721"/>
      <c r="AO3" s="722"/>
      <c r="AP3" s="720" t="str">
        <f>'20.10'!$BT$3</f>
        <v>Description : Veuillez inscrire une brève description du scénario (incluant les hypothèses) dans l'onglet «20.10»</v>
      </c>
      <c r="AQ3" s="721"/>
      <c r="AR3" s="721"/>
      <c r="AS3" s="721"/>
      <c r="AT3" s="722"/>
      <c r="AU3" s="720" t="str">
        <f>'20.10'!$CD$3</f>
        <v>Description : Veuillez inscrire une brève description du scénario (incluant les hypothèses) dans l'onglet «20.10»</v>
      </c>
      <c r="AV3" s="721"/>
      <c r="AW3" s="721"/>
      <c r="AX3" s="721"/>
      <c r="AY3" s="722"/>
      <c r="AZ3" s="720" t="str">
        <f>'20.10'!$CN$3</f>
        <v>Description : Veuillez inscrire une brève description du scénario (incluant les hypothèses) dans l'onglet «20.10»</v>
      </c>
      <c r="BA3" s="721"/>
      <c r="BB3" s="721"/>
      <c r="BC3" s="721"/>
      <c r="BD3" s="722"/>
      <c r="BE3" s="720" t="str">
        <f>'20.10'!$CX$3</f>
        <v>Description : Veuillez inscrire une brève description du scénario (incluant les hypothèses) dans l'onglet «20.10»</v>
      </c>
      <c r="BF3" s="721"/>
      <c r="BG3" s="721"/>
      <c r="BH3" s="721"/>
      <c r="BI3" s="722"/>
      <c r="BJ3" s="720" t="str">
        <f>'20.10'!$DH$3</f>
        <v>Description : Veuillez inscrire une brève description du scénario (incluant les hypothèses) dans l'onglet «20.10»</v>
      </c>
      <c r="BK3" s="721"/>
      <c r="BL3" s="721"/>
      <c r="BM3" s="721"/>
      <c r="BN3" s="722"/>
      <c r="BO3" s="720" t="str">
        <f>'20.10'!$DR$3</f>
        <v>Description : Veuillez inscrire une brève description du scénario (incluant les hypothèses) dans l'onglet «20.10»</v>
      </c>
      <c r="BP3" s="721"/>
      <c r="BQ3" s="721"/>
      <c r="BR3" s="721"/>
      <c r="BS3" s="722"/>
      <c r="BT3" s="720" t="str">
        <f>'20.10'!$EB$3</f>
        <v>Description : Veuillez inscrire une brève description du scénario (incluant les hypothèses) dans l'onglet «20.10»</v>
      </c>
      <c r="BU3" s="721"/>
      <c r="BV3" s="721"/>
      <c r="BW3" s="721"/>
      <c r="BX3" s="722"/>
      <c r="BY3" s="720" t="str">
        <f>'20.10'!$EL$3</f>
        <v>Description : Veuillez inscrire une brève description du scénario (incluant les hypothèses) dans l'onglet «20.10»</v>
      </c>
      <c r="BZ3" s="721"/>
      <c r="CA3" s="721"/>
      <c r="CB3" s="721"/>
      <c r="CC3" s="722"/>
      <c r="CD3" s="720" t="str">
        <f>'20.10'!$EV$3</f>
        <v>Description : Veuillez inscrire une brève description du scénario (incluant les hypothèses) dans l'onglet «20.10»</v>
      </c>
      <c r="CE3" s="721"/>
      <c r="CF3" s="721"/>
      <c r="CG3" s="721"/>
      <c r="CH3" s="722"/>
      <c r="CI3" s="720" t="str">
        <f>'20.10'!$FF$3</f>
        <v>Description : Veuillez inscrire une brève description du scénario (incluant les hypothèses) dans l'onglet «20.10»</v>
      </c>
      <c r="CJ3" s="721"/>
      <c r="CK3" s="721"/>
      <c r="CL3" s="721"/>
      <c r="CM3" s="722"/>
    </row>
    <row r="4" spans="1:91">
      <c r="A4" s="443"/>
      <c r="B4" s="443"/>
      <c r="C4" s="443"/>
      <c r="D4" s="443"/>
      <c r="E4" s="443"/>
      <c r="F4" s="443"/>
      <c r="G4" s="443"/>
      <c r="H4" s="42" t="s">
        <v>446</v>
      </c>
      <c r="I4" s="42" t="s">
        <v>446</v>
      </c>
      <c r="J4" s="42" t="s">
        <v>446</v>
      </c>
      <c r="K4" s="42" t="s">
        <v>447</v>
      </c>
      <c r="L4" s="49"/>
      <c r="M4" s="50"/>
      <c r="N4" s="42" t="s">
        <v>448</v>
      </c>
      <c r="O4" s="51"/>
      <c r="P4" s="51"/>
      <c r="Q4" s="720"/>
      <c r="R4" s="721"/>
      <c r="S4" s="721"/>
      <c r="T4" s="721"/>
      <c r="U4" s="722"/>
      <c r="V4" s="720"/>
      <c r="W4" s="721"/>
      <c r="X4" s="721"/>
      <c r="Y4" s="721"/>
      <c r="Z4" s="722"/>
      <c r="AA4" s="720"/>
      <c r="AB4" s="721"/>
      <c r="AC4" s="721"/>
      <c r="AD4" s="721"/>
      <c r="AE4" s="722"/>
      <c r="AF4" s="720"/>
      <c r="AG4" s="721"/>
      <c r="AH4" s="721"/>
      <c r="AI4" s="721"/>
      <c r="AJ4" s="722"/>
      <c r="AK4" s="720"/>
      <c r="AL4" s="721"/>
      <c r="AM4" s="721"/>
      <c r="AN4" s="721"/>
      <c r="AO4" s="722"/>
      <c r="AP4" s="720"/>
      <c r="AQ4" s="721"/>
      <c r="AR4" s="721"/>
      <c r="AS4" s="721"/>
      <c r="AT4" s="722"/>
      <c r="AU4" s="720"/>
      <c r="AV4" s="721"/>
      <c r="AW4" s="721"/>
      <c r="AX4" s="721"/>
      <c r="AY4" s="722"/>
      <c r="AZ4" s="720"/>
      <c r="BA4" s="721"/>
      <c r="BB4" s="721"/>
      <c r="BC4" s="721"/>
      <c r="BD4" s="722"/>
      <c r="BE4" s="720"/>
      <c r="BF4" s="721"/>
      <c r="BG4" s="721"/>
      <c r="BH4" s="721"/>
      <c r="BI4" s="722"/>
      <c r="BJ4" s="720"/>
      <c r="BK4" s="721"/>
      <c r="BL4" s="721"/>
      <c r="BM4" s="721"/>
      <c r="BN4" s="722"/>
      <c r="BO4" s="720"/>
      <c r="BP4" s="721"/>
      <c r="BQ4" s="721"/>
      <c r="BR4" s="721"/>
      <c r="BS4" s="722"/>
      <c r="BT4" s="720"/>
      <c r="BU4" s="721"/>
      <c r="BV4" s="721"/>
      <c r="BW4" s="721"/>
      <c r="BX4" s="722"/>
      <c r="BY4" s="720"/>
      <c r="BZ4" s="721"/>
      <c r="CA4" s="721"/>
      <c r="CB4" s="721"/>
      <c r="CC4" s="722"/>
      <c r="CD4" s="720"/>
      <c r="CE4" s="721"/>
      <c r="CF4" s="721"/>
      <c r="CG4" s="721"/>
      <c r="CH4" s="722"/>
      <c r="CI4" s="720"/>
      <c r="CJ4" s="721"/>
      <c r="CK4" s="721"/>
      <c r="CL4" s="721"/>
      <c r="CM4" s="722"/>
    </row>
    <row r="5" spans="1:91">
      <c r="A5" s="666" t="s">
        <v>0</v>
      </c>
      <c r="B5" s="443"/>
      <c r="C5" s="443"/>
      <c r="D5" s="443"/>
      <c r="E5" s="443"/>
      <c r="F5" s="443"/>
      <c r="G5" s="444"/>
      <c r="H5" s="54">
        <f>I5-1</f>
        <v>2016</v>
      </c>
      <c r="I5" s="54">
        <f>J5-1</f>
        <v>2017</v>
      </c>
      <c r="J5" s="54">
        <f>L5-1</f>
        <v>2018</v>
      </c>
      <c r="K5" s="54">
        <f>L5-1</f>
        <v>2018</v>
      </c>
      <c r="L5" s="54">
        <f>'20.10'!L4</f>
        <v>2019</v>
      </c>
      <c r="M5" s="54">
        <f>L5+1</f>
        <v>2020</v>
      </c>
      <c r="N5" s="54">
        <f>M5+1</f>
        <v>2021</v>
      </c>
      <c r="O5" s="54">
        <f>N5+1</f>
        <v>2022</v>
      </c>
      <c r="P5" s="54">
        <f>O5+1</f>
        <v>2023</v>
      </c>
      <c r="Q5" s="55">
        <f>L5</f>
        <v>2019</v>
      </c>
      <c r="R5" s="54">
        <f>M5</f>
        <v>2020</v>
      </c>
      <c r="S5" s="54">
        <f>N5</f>
        <v>2021</v>
      </c>
      <c r="T5" s="54">
        <f>O5</f>
        <v>2022</v>
      </c>
      <c r="U5" s="56">
        <f>P5</f>
        <v>2023</v>
      </c>
      <c r="V5" s="55">
        <f t="shared" ref="V5:CG5" si="0">Q5</f>
        <v>2019</v>
      </c>
      <c r="W5" s="54">
        <f t="shared" si="0"/>
        <v>2020</v>
      </c>
      <c r="X5" s="54">
        <f t="shared" si="0"/>
        <v>2021</v>
      </c>
      <c r="Y5" s="54">
        <f t="shared" si="0"/>
        <v>2022</v>
      </c>
      <c r="Z5" s="56">
        <f t="shared" si="0"/>
        <v>2023</v>
      </c>
      <c r="AA5" s="55">
        <f t="shared" si="0"/>
        <v>2019</v>
      </c>
      <c r="AB5" s="54">
        <f t="shared" si="0"/>
        <v>2020</v>
      </c>
      <c r="AC5" s="54">
        <f t="shared" si="0"/>
        <v>2021</v>
      </c>
      <c r="AD5" s="54">
        <f t="shared" si="0"/>
        <v>2022</v>
      </c>
      <c r="AE5" s="56">
        <f t="shared" si="0"/>
        <v>2023</v>
      </c>
      <c r="AF5" s="55">
        <f t="shared" si="0"/>
        <v>2019</v>
      </c>
      <c r="AG5" s="54">
        <f t="shared" si="0"/>
        <v>2020</v>
      </c>
      <c r="AH5" s="54">
        <f t="shared" si="0"/>
        <v>2021</v>
      </c>
      <c r="AI5" s="54">
        <f t="shared" si="0"/>
        <v>2022</v>
      </c>
      <c r="AJ5" s="56">
        <f t="shared" si="0"/>
        <v>2023</v>
      </c>
      <c r="AK5" s="55">
        <f t="shared" si="0"/>
        <v>2019</v>
      </c>
      <c r="AL5" s="54">
        <f t="shared" si="0"/>
        <v>2020</v>
      </c>
      <c r="AM5" s="54">
        <f t="shared" si="0"/>
        <v>2021</v>
      </c>
      <c r="AN5" s="54">
        <f t="shared" si="0"/>
        <v>2022</v>
      </c>
      <c r="AO5" s="56">
        <f t="shared" si="0"/>
        <v>2023</v>
      </c>
      <c r="AP5" s="55">
        <f t="shared" si="0"/>
        <v>2019</v>
      </c>
      <c r="AQ5" s="54">
        <f t="shared" si="0"/>
        <v>2020</v>
      </c>
      <c r="AR5" s="54">
        <f t="shared" si="0"/>
        <v>2021</v>
      </c>
      <c r="AS5" s="54">
        <f t="shared" si="0"/>
        <v>2022</v>
      </c>
      <c r="AT5" s="56">
        <f t="shared" si="0"/>
        <v>2023</v>
      </c>
      <c r="AU5" s="55">
        <f t="shared" si="0"/>
        <v>2019</v>
      </c>
      <c r="AV5" s="54">
        <f t="shared" si="0"/>
        <v>2020</v>
      </c>
      <c r="AW5" s="54">
        <f t="shared" si="0"/>
        <v>2021</v>
      </c>
      <c r="AX5" s="54">
        <f t="shared" si="0"/>
        <v>2022</v>
      </c>
      <c r="AY5" s="56">
        <f t="shared" si="0"/>
        <v>2023</v>
      </c>
      <c r="AZ5" s="55">
        <f t="shared" si="0"/>
        <v>2019</v>
      </c>
      <c r="BA5" s="54">
        <f t="shared" si="0"/>
        <v>2020</v>
      </c>
      <c r="BB5" s="54">
        <f t="shared" si="0"/>
        <v>2021</v>
      </c>
      <c r="BC5" s="54">
        <f t="shared" si="0"/>
        <v>2022</v>
      </c>
      <c r="BD5" s="56">
        <f t="shared" si="0"/>
        <v>2023</v>
      </c>
      <c r="BE5" s="55">
        <f t="shared" si="0"/>
        <v>2019</v>
      </c>
      <c r="BF5" s="54">
        <f t="shared" si="0"/>
        <v>2020</v>
      </c>
      <c r="BG5" s="54">
        <f t="shared" si="0"/>
        <v>2021</v>
      </c>
      <c r="BH5" s="54">
        <f t="shared" si="0"/>
        <v>2022</v>
      </c>
      <c r="BI5" s="56">
        <f t="shared" si="0"/>
        <v>2023</v>
      </c>
      <c r="BJ5" s="55">
        <f t="shared" si="0"/>
        <v>2019</v>
      </c>
      <c r="BK5" s="54">
        <f t="shared" si="0"/>
        <v>2020</v>
      </c>
      <c r="BL5" s="54">
        <f t="shared" si="0"/>
        <v>2021</v>
      </c>
      <c r="BM5" s="54">
        <f t="shared" si="0"/>
        <v>2022</v>
      </c>
      <c r="BN5" s="56">
        <f t="shared" si="0"/>
        <v>2023</v>
      </c>
      <c r="BO5" s="55">
        <f t="shared" si="0"/>
        <v>2019</v>
      </c>
      <c r="BP5" s="54">
        <f t="shared" si="0"/>
        <v>2020</v>
      </c>
      <c r="BQ5" s="54">
        <f t="shared" si="0"/>
        <v>2021</v>
      </c>
      <c r="BR5" s="54">
        <f t="shared" si="0"/>
        <v>2022</v>
      </c>
      <c r="BS5" s="56">
        <f t="shared" si="0"/>
        <v>2023</v>
      </c>
      <c r="BT5" s="55">
        <f t="shared" si="0"/>
        <v>2019</v>
      </c>
      <c r="BU5" s="54">
        <f t="shared" si="0"/>
        <v>2020</v>
      </c>
      <c r="BV5" s="54">
        <f t="shared" si="0"/>
        <v>2021</v>
      </c>
      <c r="BW5" s="54">
        <f t="shared" si="0"/>
        <v>2022</v>
      </c>
      <c r="BX5" s="56">
        <f t="shared" si="0"/>
        <v>2023</v>
      </c>
      <c r="BY5" s="55">
        <f t="shared" si="0"/>
        <v>2019</v>
      </c>
      <c r="BZ5" s="54">
        <f t="shared" si="0"/>
        <v>2020</v>
      </c>
      <c r="CA5" s="54">
        <f t="shared" si="0"/>
        <v>2021</v>
      </c>
      <c r="CB5" s="54">
        <f t="shared" si="0"/>
        <v>2022</v>
      </c>
      <c r="CC5" s="56">
        <f t="shared" si="0"/>
        <v>2023</v>
      </c>
      <c r="CD5" s="55">
        <f t="shared" si="0"/>
        <v>2019</v>
      </c>
      <c r="CE5" s="54">
        <f t="shared" si="0"/>
        <v>2020</v>
      </c>
      <c r="CF5" s="54">
        <f t="shared" si="0"/>
        <v>2021</v>
      </c>
      <c r="CG5" s="54">
        <f t="shared" si="0"/>
        <v>2022</v>
      </c>
      <c r="CH5" s="56">
        <f t="shared" ref="CH5:CM5" si="1">CC5</f>
        <v>2023</v>
      </c>
      <c r="CI5" s="55">
        <f t="shared" si="1"/>
        <v>2019</v>
      </c>
      <c r="CJ5" s="54">
        <f t="shared" si="1"/>
        <v>2020</v>
      </c>
      <c r="CK5" s="54">
        <f t="shared" si="1"/>
        <v>2021</v>
      </c>
      <c r="CL5" s="54">
        <f t="shared" si="1"/>
        <v>2022</v>
      </c>
      <c r="CM5" s="56">
        <f t="shared" si="1"/>
        <v>2023</v>
      </c>
    </row>
    <row r="6" spans="1:91" s="449" customFormat="1" ht="16.149999999999999" customHeight="1">
      <c r="A6" s="445" t="s">
        <v>165</v>
      </c>
      <c r="B6" s="446"/>
      <c r="C6" s="446"/>
      <c r="D6" s="446"/>
      <c r="E6" s="446"/>
      <c r="F6" s="446"/>
      <c r="G6" s="447"/>
      <c r="H6" s="448"/>
      <c r="I6" s="448"/>
      <c r="J6" s="448"/>
      <c r="K6" s="448"/>
      <c r="L6" s="448"/>
      <c r="M6" s="448"/>
      <c r="N6" s="448"/>
      <c r="O6" s="448"/>
      <c r="P6" s="448"/>
      <c r="Q6" s="448"/>
      <c r="R6" s="448"/>
      <c r="S6" s="448"/>
      <c r="T6" s="448"/>
      <c r="U6" s="448"/>
      <c r="V6" s="448"/>
      <c r="W6" s="448"/>
      <c r="X6" s="448"/>
      <c r="Y6" s="448"/>
      <c r="Z6" s="448"/>
      <c r="AA6" s="448"/>
      <c r="AB6" s="448"/>
      <c r="AC6" s="448"/>
      <c r="AD6" s="448"/>
      <c r="AE6" s="448"/>
      <c r="AF6" s="448"/>
      <c r="AG6" s="448"/>
      <c r="AH6" s="448"/>
      <c r="AI6" s="448"/>
      <c r="AJ6" s="448"/>
      <c r="AK6" s="448"/>
      <c r="AL6" s="448"/>
      <c r="AM6" s="448"/>
      <c r="AN6" s="448"/>
      <c r="AO6" s="448"/>
      <c r="AP6" s="448"/>
      <c r="AQ6" s="448"/>
      <c r="AR6" s="448"/>
      <c r="AS6" s="448"/>
      <c r="AT6" s="448"/>
      <c r="AU6" s="448"/>
      <c r="AV6" s="448"/>
      <c r="AW6" s="448"/>
      <c r="AX6" s="448"/>
      <c r="AY6" s="448"/>
      <c r="AZ6" s="448"/>
      <c r="BA6" s="448"/>
      <c r="BB6" s="448"/>
      <c r="BC6" s="448"/>
      <c r="BD6" s="448"/>
      <c r="BE6" s="448"/>
      <c r="BF6" s="448"/>
      <c r="BG6" s="448"/>
      <c r="BH6" s="448"/>
      <c r="BI6" s="448"/>
      <c r="BJ6" s="448"/>
      <c r="BK6" s="448"/>
      <c r="BL6" s="448"/>
      <c r="BM6" s="448"/>
      <c r="BN6" s="448"/>
      <c r="BO6" s="448"/>
      <c r="BP6" s="448"/>
      <c r="BQ6" s="448"/>
      <c r="BR6" s="448"/>
      <c r="BS6" s="448"/>
      <c r="BT6" s="448"/>
      <c r="BU6" s="448"/>
      <c r="BV6" s="448"/>
      <c r="BW6" s="448"/>
      <c r="BX6" s="448"/>
      <c r="BY6" s="448"/>
      <c r="BZ6" s="448"/>
      <c r="CA6" s="448"/>
      <c r="CB6" s="448"/>
      <c r="CC6" s="448"/>
      <c r="CD6" s="448"/>
      <c r="CE6" s="448"/>
      <c r="CF6" s="448"/>
      <c r="CG6" s="448"/>
      <c r="CH6" s="448"/>
      <c r="CI6" s="448"/>
      <c r="CJ6" s="448"/>
      <c r="CK6" s="448"/>
      <c r="CL6" s="448"/>
      <c r="CM6" s="448"/>
    </row>
    <row r="7" spans="1:91" ht="16.149999999999999" customHeight="1">
      <c r="A7" s="450"/>
      <c r="B7" s="451" t="s">
        <v>166</v>
      </c>
      <c r="C7" s="451"/>
      <c r="D7" s="450"/>
      <c r="E7" s="450"/>
      <c r="F7" s="450"/>
      <c r="G7" s="452" t="s">
        <v>4</v>
      </c>
      <c r="H7" s="453"/>
      <c r="I7" s="453"/>
      <c r="J7" s="453"/>
      <c r="K7" s="453"/>
      <c r="L7" s="453"/>
      <c r="M7" s="453"/>
      <c r="N7" s="453"/>
      <c r="O7" s="453"/>
      <c r="P7" s="453"/>
      <c r="Q7" s="453"/>
      <c r="R7" s="453"/>
      <c r="S7" s="453"/>
      <c r="T7" s="453"/>
      <c r="U7" s="453"/>
      <c r="V7" s="453"/>
      <c r="W7" s="453"/>
      <c r="X7" s="453"/>
      <c r="Y7" s="453"/>
      <c r="Z7" s="453"/>
      <c r="AA7" s="453"/>
      <c r="AB7" s="453"/>
      <c r="AC7" s="453"/>
      <c r="AD7" s="453"/>
      <c r="AE7" s="453"/>
      <c r="AF7" s="453"/>
      <c r="AG7" s="453"/>
      <c r="AH7" s="453"/>
      <c r="AI7" s="453"/>
      <c r="AJ7" s="453"/>
      <c r="AK7" s="453"/>
      <c r="AL7" s="453"/>
      <c r="AM7" s="453"/>
      <c r="AN7" s="453"/>
      <c r="AO7" s="453"/>
      <c r="AP7" s="453"/>
      <c r="AQ7" s="453"/>
      <c r="AR7" s="453"/>
      <c r="AS7" s="453"/>
      <c r="AT7" s="453"/>
      <c r="AU7" s="453"/>
      <c r="AV7" s="453"/>
      <c r="AW7" s="453"/>
      <c r="AX7" s="453"/>
      <c r="AY7" s="453"/>
      <c r="AZ7" s="453"/>
      <c r="BA7" s="453"/>
      <c r="BB7" s="453"/>
      <c r="BC7" s="453"/>
      <c r="BD7" s="453"/>
      <c r="BE7" s="453"/>
      <c r="BF7" s="453"/>
      <c r="BG7" s="453"/>
      <c r="BH7" s="453"/>
      <c r="BI7" s="453"/>
      <c r="BJ7" s="453"/>
      <c r="BK7" s="453"/>
      <c r="BL7" s="453"/>
      <c r="BM7" s="453"/>
      <c r="BN7" s="453"/>
      <c r="BO7" s="453"/>
      <c r="BP7" s="453"/>
      <c r="BQ7" s="453"/>
      <c r="BR7" s="453"/>
      <c r="BS7" s="453"/>
      <c r="BT7" s="453"/>
      <c r="BU7" s="453"/>
      <c r="BV7" s="453"/>
      <c r="BW7" s="453"/>
      <c r="BX7" s="453"/>
      <c r="BY7" s="453"/>
      <c r="BZ7" s="453"/>
      <c r="CA7" s="453"/>
      <c r="CB7" s="453"/>
      <c r="CC7" s="453"/>
      <c r="CD7" s="453"/>
      <c r="CE7" s="453"/>
      <c r="CF7" s="453"/>
      <c r="CG7" s="453"/>
      <c r="CH7" s="453"/>
      <c r="CI7" s="453"/>
      <c r="CJ7" s="453"/>
      <c r="CK7" s="453"/>
      <c r="CL7" s="453"/>
      <c r="CM7" s="453"/>
    </row>
    <row r="8" spans="1:91" ht="16.149999999999999" customHeight="1">
      <c r="B8" s="559" t="s">
        <v>167</v>
      </c>
      <c r="G8" s="454"/>
      <c r="H8" s="455"/>
      <c r="I8" s="455"/>
      <c r="J8" s="455"/>
      <c r="K8" s="455"/>
      <c r="L8" s="455"/>
      <c r="M8" s="455"/>
      <c r="N8" s="455"/>
      <c r="O8" s="455"/>
      <c r="P8" s="455"/>
      <c r="Q8" s="455"/>
      <c r="R8" s="455"/>
      <c r="S8" s="455"/>
      <c r="T8" s="455"/>
      <c r="U8" s="455"/>
      <c r="V8" s="455"/>
      <c r="W8" s="455"/>
      <c r="X8" s="455"/>
      <c r="Y8" s="455"/>
      <c r="Z8" s="455"/>
      <c r="AA8" s="455"/>
      <c r="AB8" s="455"/>
      <c r="AC8" s="455"/>
      <c r="AD8" s="455"/>
      <c r="AE8" s="455"/>
      <c r="AF8" s="455"/>
      <c r="AG8" s="455"/>
      <c r="AH8" s="455"/>
      <c r="AI8" s="455"/>
      <c r="AJ8" s="455"/>
      <c r="AK8" s="455"/>
      <c r="AL8" s="455"/>
      <c r="AM8" s="455"/>
      <c r="AN8" s="455"/>
      <c r="AO8" s="455"/>
      <c r="AP8" s="455"/>
      <c r="AQ8" s="455"/>
      <c r="AR8" s="455"/>
      <c r="AS8" s="455"/>
      <c r="AT8" s="455"/>
      <c r="AU8" s="455"/>
      <c r="AV8" s="455"/>
      <c r="AW8" s="455"/>
      <c r="AX8" s="455"/>
      <c r="AY8" s="455"/>
      <c r="AZ8" s="455"/>
      <c r="BA8" s="455"/>
      <c r="BB8" s="455"/>
      <c r="BC8" s="455"/>
      <c r="BD8" s="455"/>
      <c r="BE8" s="455"/>
      <c r="BF8" s="455"/>
      <c r="BG8" s="455"/>
      <c r="BH8" s="455"/>
      <c r="BI8" s="455"/>
      <c r="BJ8" s="455"/>
      <c r="BK8" s="455"/>
      <c r="BL8" s="455"/>
      <c r="BM8" s="455"/>
      <c r="BN8" s="455"/>
      <c r="BO8" s="455"/>
      <c r="BP8" s="455"/>
      <c r="BQ8" s="455"/>
      <c r="BR8" s="455"/>
      <c r="BS8" s="455"/>
      <c r="BT8" s="455"/>
      <c r="BU8" s="455"/>
      <c r="BV8" s="455"/>
      <c r="BW8" s="455"/>
      <c r="BX8" s="455"/>
      <c r="BY8" s="455"/>
      <c r="BZ8" s="455"/>
      <c r="CA8" s="455"/>
      <c r="CB8" s="455"/>
      <c r="CC8" s="455"/>
      <c r="CD8" s="455"/>
      <c r="CE8" s="455"/>
      <c r="CF8" s="455"/>
      <c r="CG8" s="455"/>
      <c r="CH8" s="455"/>
      <c r="CI8" s="455"/>
      <c r="CJ8" s="455"/>
      <c r="CK8" s="455"/>
      <c r="CL8" s="455"/>
      <c r="CM8" s="455"/>
    </row>
    <row r="9" spans="1:91" ht="16.149999999999999" customHeight="1">
      <c r="A9" s="545"/>
      <c r="B9" s="545"/>
      <c r="C9" s="456" t="s">
        <v>168</v>
      </c>
      <c r="D9" s="545"/>
      <c r="E9" s="545"/>
      <c r="F9" s="545"/>
      <c r="G9" s="457"/>
      <c r="H9" s="458"/>
      <c r="I9" s="458"/>
      <c r="J9" s="458"/>
      <c r="K9" s="458"/>
      <c r="L9" s="458"/>
      <c r="M9" s="458"/>
      <c r="N9" s="458"/>
      <c r="O9" s="458"/>
      <c r="P9" s="458"/>
      <c r="Q9" s="458"/>
      <c r="R9" s="458"/>
      <c r="S9" s="458"/>
      <c r="T9" s="458"/>
      <c r="U9" s="458"/>
      <c r="V9" s="458"/>
      <c r="W9" s="458"/>
      <c r="X9" s="458"/>
      <c r="Y9" s="458"/>
      <c r="Z9" s="458"/>
      <c r="AA9" s="458"/>
      <c r="AB9" s="458"/>
      <c r="AC9" s="458"/>
      <c r="AD9" s="458"/>
      <c r="AE9" s="458"/>
      <c r="AF9" s="458"/>
      <c r="AG9" s="458"/>
      <c r="AH9" s="458"/>
      <c r="AI9" s="458"/>
      <c r="AJ9" s="458"/>
      <c r="AK9" s="458"/>
      <c r="AL9" s="458"/>
      <c r="AM9" s="458"/>
      <c r="AN9" s="458"/>
      <c r="AO9" s="458"/>
      <c r="AP9" s="458"/>
      <c r="AQ9" s="458"/>
      <c r="AR9" s="458"/>
      <c r="AS9" s="458"/>
      <c r="AT9" s="458"/>
      <c r="AU9" s="458"/>
      <c r="AV9" s="458"/>
      <c r="AW9" s="458"/>
      <c r="AX9" s="458"/>
      <c r="AY9" s="458"/>
      <c r="AZ9" s="458"/>
      <c r="BA9" s="458"/>
      <c r="BB9" s="458"/>
      <c r="BC9" s="458"/>
      <c r="BD9" s="458"/>
      <c r="BE9" s="458"/>
      <c r="BF9" s="458"/>
      <c r="BG9" s="458"/>
      <c r="BH9" s="458"/>
      <c r="BI9" s="458"/>
      <c r="BJ9" s="458"/>
      <c r="BK9" s="458"/>
      <c r="BL9" s="458"/>
      <c r="BM9" s="458"/>
      <c r="BN9" s="458"/>
      <c r="BO9" s="458"/>
      <c r="BP9" s="458"/>
      <c r="BQ9" s="458"/>
      <c r="BR9" s="458"/>
      <c r="BS9" s="458"/>
      <c r="BT9" s="458"/>
      <c r="BU9" s="458"/>
      <c r="BV9" s="458"/>
      <c r="BW9" s="458"/>
      <c r="BX9" s="458"/>
      <c r="BY9" s="458"/>
      <c r="BZ9" s="458"/>
      <c r="CA9" s="458"/>
      <c r="CB9" s="458"/>
      <c r="CC9" s="458"/>
      <c r="CD9" s="458"/>
      <c r="CE9" s="458"/>
      <c r="CF9" s="458"/>
      <c r="CG9" s="458"/>
      <c r="CH9" s="458"/>
      <c r="CI9" s="458"/>
      <c r="CJ9" s="458"/>
      <c r="CK9" s="458"/>
      <c r="CL9" s="458"/>
      <c r="CM9" s="458"/>
    </row>
    <row r="10" spans="1:91" ht="16.149999999999999" customHeight="1">
      <c r="D10" s="667" t="s">
        <v>562</v>
      </c>
      <c r="E10" s="667"/>
      <c r="G10" s="459"/>
      <c r="H10" s="455"/>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5"/>
      <c r="AJ10" s="455"/>
      <c r="AK10" s="455"/>
      <c r="AL10" s="455"/>
      <c r="AM10" s="455"/>
      <c r="AN10" s="455"/>
      <c r="AO10" s="455"/>
      <c r="AP10" s="455"/>
      <c r="AQ10" s="455"/>
      <c r="AR10" s="455"/>
      <c r="AS10" s="455"/>
      <c r="AT10" s="455"/>
      <c r="AU10" s="455"/>
      <c r="AV10" s="455"/>
      <c r="AW10" s="455"/>
      <c r="AX10" s="455"/>
      <c r="AY10" s="455"/>
      <c r="AZ10" s="455"/>
      <c r="BA10" s="455"/>
      <c r="BB10" s="455"/>
      <c r="BC10" s="455"/>
      <c r="BD10" s="455"/>
      <c r="BE10" s="455"/>
      <c r="BF10" s="455"/>
      <c r="BG10" s="455"/>
      <c r="BH10" s="455"/>
      <c r="BI10" s="455"/>
      <c r="BJ10" s="455"/>
      <c r="BK10" s="455"/>
      <c r="BL10" s="455"/>
      <c r="BM10" s="455"/>
      <c r="BN10" s="455"/>
      <c r="BO10" s="455"/>
      <c r="BP10" s="455"/>
      <c r="BQ10" s="455"/>
      <c r="BR10" s="455"/>
      <c r="BS10" s="455"/>
      <c r="BT10" s="455"/>
      <c r="BU10" s="455"/>
      <c r="BV10" s="455"/>
      <c r="BW10" s="455"/>
      <c r="BX10" s="455"/>
      <c r="BY10" s="455"/>
      <c r="BZ10" s="455"/>
      <c r="CA10" s="455"/>
      <c r="CB10" s="455"/>
      <c r="CC10" s="455"/>
      <c r="CD10" s="455"/>
      <c r="CE10" s="455"/>
      <c r="CF10" s="455"/>
      <c r="CG10" s="455"/>
      <c r="CH10" s="455"/>
      <c r="CI10" s="455"/>
      <c r="CJ10" s="455"/>
      <c r="CK10" s="455"/>
      <c r="CL10" s="455"/>
      <c r="CM10" s="455"/>
    </row>
    <row r="11" spans="1:91" s="484" customFormat="1" ht="16.149999999999999" customHeight="1">
      <c r="D11" s="668"/>
      <c r="E11" s="669" t="s">
        <v>169</v>
      </c>
      <c r="G11" s="460"/>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1"/>
      <c r="AY11" s="461"/>
      <c r="AZ11" s="461"/>
      <c r="BA11" s="461"/>
      <c r="BB11" s="461"/>
      <c r="BC11" s="461"/>
      <c r="BD11" s="461"/>
      <c r="BE11" s="461"/>
      <c r="BF11" s="461"/>
      <c r="BG11" s="461"/>
      <c r="BH11" s="461"/>
      <c r="BI11" s="461"/>
      <c r="BJ11" s="461"/>
      <c r="BK11" s="461"/>
      <c r="BL11" s="461"/>
      <c r="BM11" s="461"/>
      <c r="BN11" s="461"/>
      <c r="BO11" s="461"/>
      <c r="BP11" s="461"/>
      <c r="BQ11" s="461"/>
      <c r="BR11" s="461"/>
      <c r="BS11" s="461"/>
      <c r="BT11" s="461"/>
      <c r="BU11" s="461"/>
      <c r="BV11" s="461"/>
      <c r="BW11" s="461"/>
      <c r="BX11" s="461"/>
      <c r="BY11" s="461"/>
      <c r="BZ11" s="461"/>
      <c r="CA11" s="461"/>
      <c r="CB11" s="461"/>
      <c r="CC11" s="461"/>
      <c r="CD11" s="461"/>
      <c r="CE11" s="461"/>
      <c r="CF11" s="461"/>
      <c r="CG11" s="461"/>
      <c r="CH11" s="461"/>
      <c r="CI11" s="461"/>
      <c r="CJ11" s="461"/>
      <c r="CK11" s="461"/>
      <c r="CL11" s="461"/>
      <c r="CM11" s="461"/>
    </row>
    <row r="12" spans="1:91" s="484" customFormat="1" ht="16.149999999999999" customHeight="1">
      <c r="A12" s="462"/>
      <c r="B12" s="462"/>
      <c r="C12" s="462"/>
      <c r="D12" s="462"/>
      <c r="E12" s="463"/>
      <c r="F12" s="451" t="s">
        <v>170</v>
      </c>
      <c r="G12" s="464" t="s">
        <v>6</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5"/>
      <c r="AY12" s="465"/>
      <c r="AZ12" s="465"/>
      <c r="BA12" s="465"/>
      <c r="BB12" s="465"/>
      <c r="BC12" s="465"/>
      <c r="BD12" s="465"/>
      <c r="BE12" s="465"/>
      <c r="BF12" s="465"/>
      <c r="BG12" s="465"/>
      <c r="BH12" s="465"/>
      <c r="BI12" s="465"/>
      <c r="BJ12" s="465"/>
      <c r="BK12" s="465"/>
      <c r="BL12" s="465"/>
      <c r="BM12" s="465"/>
      <c r="BN12" s="465"/>
      <c r="BO12" s="465"/>
      <c r="BP12" s="465"/>
      <c r="BQ12" s="465"/>
      <c r="BR12" s="465"/>
      <c r="BS12" s="465"/>
      <c r="BT12" s="465"/>
      <c r="BU12" s="465"/>
      <c r="BV12" s="465"/>
      <c r="BW12" s="465"/>
      <c r="BX12" s="465"/>
      <c r="BY12" s="465"/>
      <c r="BZ12" s="465"/>
      <c r="CA12" s="465"/>
      <c r="CB12" s="465"/>
      <c r="CC12" s="465"/>
      <c r="CD12" s="465"/>
      <c r="CE12" s="465"/>
      <c r="CF12" s="465"/>
      <c r="CG12" s="465"/>
      <c r="CH12" s="465"/>
      <c r="CI12" s="465"/>
      <c r="CJ12" s="465"/>
      <c r="CK12" s="465"/>
      <c r="CL12" s="465"/>
      <c r="CM12" s="465"/>
    </row>
    <row r="13" spans="1:91" s="670" customFormat="1" ht="16.149999999999999" customHeight="1">
      <c r="A13" s="466"/>
      <c r="B13" s="466"/>
      <c r="C13" s="466"/>
      <c r="D13" s="467"/>
      <c r="E13" s="468"/>
      <c r="F13" s="469" t="s">
        <v>171</v>
      </c>
      <c r="G13" s="470" t="s">
        <v>65</v>
      </c>
      <c r="H13" s="471"/>
      <c r="I13" s="471"/>
      <c r="J13" s="471"/>
      <c r="K13" s="471"/>
      <c r="L13" s="471"/>
      <c r="M13" s="471"/>
      <c r="N13" s="471"/>
      <c r="O13" s="471"/>
      <c r="P13" s="471"/>
      <c r="Q13" s="471"/>
      <c r="R13" s="471"/>
      <c r="S13" s="471"/>
      <c r="T13" s="471"/>
      <c r="U13" s="471"/>
      <c r="V13" s="471"/>
      <c r="W13" s="471"/>
      <c r="X13" s="471"/>
      <c r="Y13" s="471"/>
      <c r="Z13" s="471"/>
      <c r="AA13" s="471"/>
      <c r="AB13" s="471"/>
      <c r="AC13" s="471"/>
      <c r="AD13" s="471"/>
      <c r="AE13" s="471"/>
      <c r="AF13" s="471"/>
      <c r="AG13" s="471"/>
      <c r="AH13" s="471"/>
      <c r="AI13" s="471"/>
      <c r="AJ13" s="471"/>
      <c r="AK13" s="471"/>
      <c r="AL13" s="471"/>
      <c r="AM13" s="471"/>
      <c r="AN13" s="471"/>
      <c r="AO13" s="471"/>
      <c r="AP13" s="471"/>
      <c r="AQ13" s="471"/>
      <c r="AR13" s="471"/>
      <c r="AS13" s="471"/>
      <c r="AT13" s="471"/>
      <c r="AU13" s="471"/>
      <c r="AV13" s="471"/>
      <c r="AW13" s="471"/>
      <c r="AX13" s="471"/>
      <c r="AY13" s="471"/>
      <c r="AZ13" s="471"/>
      <c r="BA13" s="471"/>
      <c r="BB13" s="471"/>
      <c r="BC13" s="471"/>
      <c r="BD13" s="471"/>
      <c r="BE13" s="471"/>
      <c r="BF13" s="471"/>
      <c r="BG13" s="471"/>
      <c r="BH13" s="471"/>
      <c r="BI13" s="471"/>
      <c r="BJ13" s="471"/>
      <c r="BK13" s="471"/>
      <c r="BL13" s="471"/>
      <c r="BM13" s="471"/>
      <c r="BN13" s="471"/>
      <c r="BO13" s="471"/>
      <c r="BP13" s="471"/>
      <c r="BQ13" s="471"/>
      <c r="BR13" s="471"/>
      <c r="BS13" s="471"/>
      <c r="BT13" s="471"/>
      <c r="BU13" s="471"/>
      <c r="BV13" s="471"/>
      <c r="BW13" s="471"/>
      <c r="BX13" s="471"/>
      <c r="BY13" s="471"/>
      <c r="BZ13" s="471"/>
      <c r="CA13" s="471"/>
      <c r="CB13" s="471"/>
      <c r="CC13" s="471"/>
      <c r="CD13" s="471"/>
      <c r="CE13" s="471"/>
      <c r="CF13" s="471"/>
      <c r="CG13" s="471"/>
      <c r="CH13" s="471"/>
      <c r="CI13" s="471"/>
      <c r="CJ13" s="471"/>
      <c r="CK13" s="471"/>
      <c r="CL13" s="471"/>
      <c r="CM13" s="471"/>
    </row>
    <row r="14" spans="1:91" s="484" customFormat="1" ht="16.149999999999999" customHeight="1">
      <c r="A14" s="472"/>
      <c r="B14" s="472"/>
      <c r="C14" s="472"/>
      <c r="D14" s="472"/>
      <c r="E14" s="468"/>
      <c r="F14" s="473" t="s">
        <v>563</v>
      </c>
      <c r="G14" s="474" t="s">
        <v>10</v>
      </c>
      <c r="H14" s="475"/>
      <c r="I14" s="475"/>
      <c r="J14" s="475"/>
      <c r="K14" s="475"/>
      <c r="L14" s="475"/>
      <c r="M14" s="475"/>
      <c r="N14" s="475"/>
      <c r="O14" s="475"/>
      <c r="P14" s="475"/>
      <c r="Q14" s="475"/>
      <c r="R14" s="475"/>
      <c r="S14" s="475"/>
      <c r="T14" s="475"/>
      <c r="U14" s="475"/>
      <c r="V14" s="475"/>
      <c r="W14" s="475"/>
      <c r="X14" s="475"/>
      <c r="Y14" s="475"/>
      <c r="Z14" s="475"/>
      <c r="AA14" s="475"/>
      <c r="AB14" s="475"/>
      <c r="AC14" s="475"/>
      <c r="AD14" s="475"/>
      <c r="AE14" s="475"/>
      <c r="AF14" s="475"/>
      <c r="AG14" s="475"/>
      <c r="AH14" s="475"/>
      <c r="AI14" s="475"/>
      <c r="AJ14" s="475"/>
      <c r="AK14" s="475"/>
      <c r="AL14" s="475"/>
      <c r="AM14" s="475"/>
      <c r="AN14" s="475"/>
      <c r="AO14" s="475"/>
      <c r="AP14" s="475"/>
      <c r="AQ14" s="475"/>
      <c r="AR14" s="475"/>
      <c r="AS14" s="475"/>
      <c r="AT14" s="475"/>
      <c r="AU14" s="475"/>
      <c r="AV14" s="475"/>
      <c r="AW14" s="475"/>
      <c r="AX14" s="475"/>
      <c r="AY14" s="475"/>
      <c r="AZ14" s="475"/>
      <c r="BA14" s="475"/>
      <c r="BB14" s="475"/>
      <c r="BC14" s="475"/>
      <c r="BD14" s="475"/>
      <c r="BE14" s="475"/>
      <c r="BF14" s="475"/>
      <c r="BG14" s="475"/>
      <c r="BH14" s="475"/>
      <c r="BI14" s="475"/>
      <c r="BJ14" s="475"/>
      <c r="BK14" s="475"/>
      <c r="BL14" s="475"/>
      <c r="BM14" s="475"/>
      <c r="BN14" s="475"/>
      <c r="BO14" s="475"/>
      <c r="BP14" s="475"/>
      <c r="BQ14" s="475"/>
      <c r="BR14" s="475"/>
      <c r="BS14" s="475"/>
      <c r="BT14" s="475"/>
      <c r="BU14" s="475"/>
      <c r="BV14" s="475"/>
      <c r="BW14" s="475"/>
      <c r="BX14" s="475"/>
      <c r="BY14" s="475"/>
      <c r="BZ14" s="475"/>
      <c r="CA14" s="475"/>
      <c r="CB14" s="475"/>
      <c r="CC14" s="475"/>
      <c r="CD14" s="475"/>
      <c r="CE14" s="475"/>
      <c r="CF14" s="475"/>
      <c r="CG14" s="475"/>
      <c r="CH14" s="475"/>
      <c r="CI14" s="475"/>
      <c r="CJ14" s="475"/>
      <c r="CK14" s="475"/>
      <c r="CL14" s="475"/>
      <c r="CM14" s="475"/>
    </row>
    <row r="15" spans="1:91" s="484" customFormat="1" ht="16.149999999999999" customHeight="1">
      <c r="A15" s="472"/>
      <c r="B15" s="472"/>
      <c r="C15" s="472"/>
      <c r="D15" s="476"/>
      <c r="E15" s="477" t="s">
        <v>172</v>
      </c>
      <c r="F15" s="478"/>
      <c r="G15" s="474" t="s">
        <v>12</v>
      </c>
      <c r="H15" s="475"/>
      <c r="I15" s="475"/>
      <c r="J15" s="475"/>
      <c r="K15" s="475"/>
      <c r="L15" s="475"/>
      <c r="M15" s="475"/>
      <c r="N15" s="475"/>
      <c r="O15" s="475"/>
      <c r="P15" s="475"/>
      <c r="Q15" s="475"/>
      <c r="R15" s="475"/>
      <c r="S15" s="475"/>
      <c r="T15" s="475"/>
      <c r="U15" s="475"/>
      <c r="V15" s="475"/>
      <c r="W15" s="475"/>
      <c r="X15" s="475"/>
      <c r="Y15" s="475"/>
      <c r="Z15" s="475"/>
      <c r="AA15" s="475"/>
      <c r="AB15" s="475"/>
      <c r="AC15" s="475"/>
      <c r="AD15" s="475"/>
      <c r="AE15" s="475"/>
      <c r="AF15" s="475"/>
      <c r="AG15" s="475"/>
      <c r="AH15" s="475"/>
      <c r="AI15" s="475"/>
      <c r="AJ15" s="475"/>
      <c r="AK15" s="475"/>
      <c r="AL15" s="475"/>
      <c r="AM15" s="475"/>
      <c r="AN15" s="475"/>
      <c r="AO15" s="475"/>
      <c r="AP15" s="475"/>
      <c r="AQ15" s="475"/>
      <c r="AR15" s="475"/>
      <c r="AS15" s="475"/>
      <c r="AT15" s="475"/>
      <c r="AU15" s="475"/>
      <c r="AV15" s="475"/>
      <c r="AW15" s="475"/>
      <c r="AX15" s="475"/>
      <c r="AY15" s="475"/>
      <c r="AZ15" s="475"/>
      <c r="BA15" s="475"/>
      <c r="BB15" s="475"/>
      <c r="BC15" s="475"/>
      <c r="BD15" s="475"/>
      <c r="BE15" s="475"/>
      <c r="BF15" s="475"/>
      <c r="BG15" s="475"/>
      <c r="BH15" s="475"/>
      <c r="BI15" s="475"/>
      <c r="BJ15" s="475"/>
      <c r="BK15" s="475"/>
      <c r="BL15" s="475"/>
      <c r="BM15" s="475"/>
      <c r="BN15" s="475"/>
      <c r="BO15" s="475"/>
      <c r="BP15" s="475"/>
      <c r="BQ15" s="475"/>
      <c r="BR15" s="475"/>
      <c r="BS15" s="475"/>
      <c r="BT15" s="475"/>
      <c r="BU15" s="475"/>
      <c r="BV15" s="475"/>
      <c r="BW15" s="475"/>
      <c r="BX15" s="475"/>
      <c r="BY15" s="475"/>
      <c r="BZ15" s="475"/>
      <c r="CA15" s="475"/>
      <c r="CB15" s="475"/>
      <c r="CC15" s="475"/>
      <c r="CD15" s="475"/>
      <c r="CE15" s="475"/>
      <c r="CF15" s="475"/>
      <c r="CG15" s="475"/>
      <c r="CH15" s="475"/>
      <c r="CI15" s="475"/>
      <c r="CJ15" s="475"/>
      <c r="CK15" s="475"/>
      <c r="CL15" s="475"/>
      <c r="CM15" s="475"/>
    </row>
    <row r="16" spans="1:91" s="484" customFormat="1" ht="16.149999999999999" customHeight="1">
      <c r="A16" s="479"/>
      <c r="B16" s="479"/>
      <c r="C16" s="479"/>
      <c r="D16" s="480" t="s">
        <v>567</v>
      </c>
      <c r="E16" s="481"/>
      <c r="F16" s="482"/>
      <c r="G16" s="483"/>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461"/>
      <c r="AM16" s="461"/>
      <c r="AN16" s="461"/>
      <c r="AO16" s="461"/>
      <c r="AP16" s="461"/>
      <c r="AQ16" s="461"/>
      <c r="AR16" s="461"/>
      <c r="AS16" s="461"/>
      <c r="AT16" s="461"/>
      <c r="AU16" s="461"/>
      <c r="AV16" s="461"/>
      <c r="AW16" s="461"/>
      <c r="AX16" s="461"/>
      <c r="AY16" s="461"/>
      <c r="AZ16" s="461"/>
      <c r="BA16" s="461"/>
      <c r="BB16" s="461"/>
      <c r="BC16" s="461"/>
      <c r="BD16" s="461"/>
      <c r="BE16" s="461"/>
      <c r="BF16" s="461"/>
      <c r="BG16" s="461"/>
      <c r="BH16" s="461"/>
      <c r="BI16" s="461"/>
      <c r="BJ16" s="461"/>
      <c r="BK16" s="461"/>
      <c r="BL16" s="461"/>
      <c r="BM16" s="461"/>
      <c r="BN16" s="461"/>
      <c r="BO16" s="461"/>
      <c r="BP16" s="461"/>
      <c r="BQ16" s="461"/>
      <c r="BR16" s="461"/>
      <c r="BS16" s="461"/>
      <c r="BT16" s="461"/>
      <c r="BU16" s="461"/>
      <c r="BV16" s="461"/>
      <c r="BW16" s="461"/>
      <c r="BX16" s="461"/>
      <c r="BY16" s="461"/>
      <c r="BZ16" s="461"/>
      <c r="CA16" s="461"/>
      <c r="CB16" s="461"/>
      <c r="CC16" s="461"/>
      <c r="CD16" s="461"/>
      <c r="CE16" s="461"/>
      <c r="CF16" s="461"/>
      <c r="CG16" s="461"/>
      <c r="CH16" s="461"/>
      <c r="CI16" s="461"/>
      <c r="CJ16" s="461"/>
      <c r="CK16" s="461"/>
      <c r="CL16" s="461"/>
      <c r="CM16" s="461"/>
    </row>
    <row r="17" spans="1:91" s="484" customFormat="1" ht="30.75" customHeight="1">
      <c r="D17" s="485"/>
      <c r="E17" s="734" t="s">
        <v>566</v>
      </c>
      <c r="F17" s="734"/>
      <c r="G17" s="460"/>
      <c r="H17" s="461"/>
      <c r="I17" s="461"/>
      <c r="J17" s="461"/>
      <c r="K17" s="461"/>
      <c r="L17" s="461"/>
      <c r="M17" s="461"/>
      <c r="N17" s="461"/>
      <c r="O17" s="461"/>
      <c r="P17" s="461"/>
      <c r="Q17" s="461"/>
      <c r="R17" s="461"/>
      <c r="S17" s="461"/>
      <c r="T17" s="461"/>
      <c r="U17" s="461"/>
      <c r="V17" s="461"/>
      <c r="W17" s="461"/>
      <c r="X17" s="461"/>
      <c r="Y17" s="461"/>
      <c r="Z17" s="461"/>
      <c r="AA17" s="461"/>
      <c r="AB17" s="461"/>
      <c r="AC17" s="461"/>
      <c r="AD17" s="461"/>
      <c r="AE17" s="461"/>
      <c r="AF17" s="461"/>
      <c r="AG17" s="461"/>
      <c r="AH17" s="461"/>
      <c r="AI17" s="461"/>
      <c r="AJ17" s="461"/>
      <c r="AK17" s="461"/>
      <c r="AL17" s="461"/>
      <c r="AM17" s="461"/>
      <c r="AN17" s="461"/>
      <c r="AO17" s="461"/>
      <c r="AP17" s="461"/>
      <c r="AQ17" s="461"/>
      <c r="AR17" s="461"/>
      <c r="AS17" s="461"/>
      <c r="AT17" s="461"/>
      <c r="AU17" s="461"/>
      <c r="AV17" s="461"/>
      <c r="AW17" s="461"/>
      <c r="AX17" s="461"/>
      <c r="AY17" s="461"/>
      <c r="AZ17" s="461"/>
      <c r="BA17" s="461"/>
      <c r="BB17" s="461"/>
      <c r="BC17" s="461"/>
      <c r="BD17" s="461"/>
      <c r="BE17" s="461"/>
      <c r="BF17" s="461"/>
      <c r="BG17" s="461"/>
      <c r="BH17" s="461"/>
      <c r="BI17" s="461"/>
      <c r="BJ17" s="461"/>
      <c r="BK17" s="461"/>
      <c r="BL17" s="461"/>
      <c r="BM17" s="461"/>
      <c r="BN17" s="461"/>
      <c r="BO17" s="461"/>
      <c r="BP17" s="461"/>
      <c r="BQ17" s="461"/>
      <c r="BR17" s="461"/>
      <c r="BS17" s="461"/>
      <c r="BT17" s="461"/>
      <c r="BU17" s="461"/>
      <c r="BV17" s="461"/>
      <c r="BW17" s="461"/>
      <c r="BX17" s="461"/>
      <c r="BY17" s="461"/>
      <c r="BZ17" s="461"/>
      <c r="CA17" s="461"/>
      <c r="CB17" s="461"/>
      <c r="CC17" s="461"/>
      <c r="CD17" s="461"/>
      <c r="CE17" s="461"/>
      <c r="CF17" s="461"/>
      <c r="CG17" s="461"/>
      <c r="CH17" s="461"/>
      <c r="CI17" s="461"/>
      <c r="CJ17" s="461"/>
      <c r="CK17" s="461"/>
      <c r="CL17" s="461"/>
      <c r="CM17" s="461"/>
    </row>
    <row r="18" spans="1:91" s="484" customFormat="1" ht="16.149999999999999" customHeight="1">
      <c r="A18" s="486"/>
      <c r="B18" s="486"/>
      <c r="C18" s="486"/>
      <c r="D18" s="487"/>
      <c r="E18" s="488"/>
      <c r="F18" s="489" t="s">
        <v>565</v>
      </c>
      <c r="G18" s="490" t="s">
        <v>82</v>
      </c>
      <c r="H18" s="461"/>
      <c r="I18" s="461"/>
      <c r="J18" s="461"/>
      <c r="K18" s="461"/>
      <c r="L18" s="461"/>
      <c r="M18" s="461"/>
      <c r="N18" s="461"/>
      <c r="O18" s="461"/>
      <c r="P18" s="461"/>
      <c r="Q18" s="461"/>
      <c r="R18" s="461"/>
      <c r="S18" s="461"/>
      <c r="T18" s="461"/>
      <c r="U18" s="461"/>
      <c r="V18" s="461"/>
      <c r="W18" s="461"/>
      <c r="X18" s="461"/>
      <c r="Y18" s="461"/>
      <c r="Z18" s="461"/>
      <c r="AA18" s="461"/>
      <c r="AB18" s="461"/>
      <c r="AC18" s="461"/>
      <c r="AD18" s="461"/>
      <c r="AE18" s="461"/>
      <c r="AF18" s="461"/>
      <c r="AG18" s="461"/>
      <c r="AH18" s="461"/>
      <c r="AI18" s="461"/>
      <c r="AJ18" s="461"/>
      <c r="AK18" s="461"/>
      <c r="AL18" s="461"/>
      <c r="AM18" s="461"/>
      <c r="AN18" s="461"/>
      <c r="AO18" s="461"/>
      <c r="AP18" s="461"/>
      <c r="AQ18" s="461"/>
      <c r="AR18" s="461"/>
      <c r="AS18" s="461"/>
      <c r="AT18" s="461"/>
      <c r="AU18" s="461"/>
      <c r="AV18" s="461"/>
      <c r="AW18" s="461"/>
      <c r="AX18" s="461"/>
      <c r="AY18" s="461"/>
      <c r="AZ18" s="461"/>
      <c r="BA18" s="461"/>
      <c r="BB18" s="461"/>
      <c r="BC18" s="461"/>
      <c r="BD18" s="461"/>
      <c r="BE18" s="461"/>
      <c r="BF18" s="461"/>
      <c r="BG18" s="461"/>
      <c r="BH18" s="461"/>
      <c r="BI18" s="461"/>
      <c r="BJ18" s="461"/>
      <c r="BK18" s="461"/>
      <c r="BL18" s="461"/>
      <c r="BM18" s="461"/>
      <c r="BN18" s="461"/>
      <c r="BO18" s="461"/>
      <c r="BP18" s="461"/>
      <c r="BQ18" s="461"/>
      <c r="BR18" s="461"/>
      <c r="BS18" s="461"/>
      <c r="BT18" s="461"/>
      <c r="BU18" s="461"/>
      <c r="BV18" s="461"/>
      <c r="BW18" s="461"/>
      <c r="BX18" s="461"/>
      <c r="BY18" s="461"/>
      <c r="BZ18" s="461"/>
      <c r="CA18" s="461"/>
      <c r="CB18" s="461"/>
      <c r="CC18" s="461"/>
      <c r="CD18" s="461"/>
      <c r="CE18" s="461"/>
      <c r="CF18" s="461"/>
      <c r="CG18" s="461"/>
      <c r="CH18" s="461"/>
      <c r="CI18" s="461"/>
      <c r="CJ18" s="461"/>
      <c r="CK18" s="461"/>
      <c r="CL18" s="461"/>
      <c r="CM18" s="461"/>
    </row>
    <row r="19" spans="1:91" s="484" customFormat="1" ht="16.149999999999999" customHeight="1">
      <c r="A19" s="462"/>
      <c r="B19" s="462"/>
      <c r="C19" s="462"/>
      <c r="D19" s="491"/>
      <c r="E19" s="492"/>
      <c r="F19" s="493" t="s">
        <v>564</v>
      </c>
      <c r="G19" s="464" t="s">
        <v>232</v>
      </c>
      <c r="H19" s="494"/>
      <c r="I19" s="475"/>
      <c r="J19" s="475"/>
      <c r="K19" s="475"/>
      <c r="L19" s="475"/>
      <c r="M19" s="475"/>
      <c r="N19" s="475"/>
      <c r="O19" s="475"/>
      <c r="P19" s="475"/>
      <c r="Q19" s="475"/>
      <c r="R19" s="475"/>
      <c r="S19" s="475"/>
      <c r="T19" s="475"/>
      <c r="U19" s="475"/>
      <c r="V19" s="475"/>
      <c r="W19" s="475"/>
      <c r="X19" s="475"/>
      <c r="Y19" s="475"/>
      <c r="Z19" s="475"/>
      <c r="AA19" s="475"/>
      <c r="AB19" s="475"/>
      <c r="AC19" s="475"/>
      <c r="AD19" s="475"/>
      <c r="AE19" s="475"/>
      <c r="AF19" s="475"/>
      <c r="AG19" s="475"/>
      <c r="AH19" s="475"/>
      <c r="AI19" s="475"/>
      <c r="AJ19" s="475"/>
      <c r="AK19" s="475"/>
      <c r="AL19" s="475"/>
      <c r="AM19" s="475"/>
      <c r="AN19" s="475"/>
      <c r="AO19" s="475"/>
      <c r="AP19" s="475"/>
      <c r="AQ19" s="475"/>
      <c r="AR19" s="475"/>
      <c r="AS19" s="475"/>
      <c r="AT19" s="475"/>
      <c r="AU19" s="475"/>
      <c r="AV19" s="475"/>
      <c r="AW19" s="475"/>
      <c r="AX19" s="475"/>
      <c r="AY19" s="475"/>
      <c r="AZ19" s="475"/>
      <c r="BA19" s="475"/>
      <c r="BB19" s="475"/>
      <c r="BC19" s="475"/>
      <c r="BD19" s="475"/>
      <c r="BE19" s="475"/>
      <c r="BF19" s="475"/>
      <c r="BG19" s="475"/>
      <c r="BH19" s="475"/>
      <c r="BI19" s="475"/>
      <c r="BJ19" s="475"/>
      <c r="BK19" s="475"/>
      <c r="BL19" s="475"/>
      <c r="BM19" s="475"/>
      <c r="BN19" s="475"/>
      <c r="BO19" s="475"/>
      <c r="BP19" s="475"/>
      <c r="BQ19" s="475"/>
      <c r="BR19" s="475"/>
      <c r="BS19" s="475"/>
      <c r="BT19" s="475"/>
      <c r="BU19" s="475"/>
      <c r="BV19" s="475"/>
      <c r="BW19" s="475"/>
      <c r="BX19" s="475"/>
      <c r="BY19" s="475"/>
      <c r="BZ19" s="475"/>
      <c r="CA19" s="475"/>
      <c r="CB19" s="475"/>
      <c r="CC19" s="475"/>
      <c r="CD19" s="475"/>
      <c r="CE19" s="475"/>
      <c r="CF19" s="475"/>
      <c r="CG19" s="475"/>
      <c r="CH19" s="475"/>
      <c r="CI19" s="475"/>
      <c r="CJ19" s="475"/>
      <c r="CK19" s="475"/>
      <c r="CL19" s="475"/>
      <c r="CM19" s="475"/>
    </row>
    <row r="20" spans="1:91" s="484" customFormat="1" ht="27" customHeight="1">
      <c r="B20" s="671"/>
      <c r="C20" s="671"/>
      <c r="D20" s="732" t="s">
        <v>173</v>
      </c>
      <c r="E20" s="732"/>
      <c r="F20" s="732"/>
      <c r="G20" s="460"/>
      <c r="H20" s="461"/>
      <c r="I20" s="461"/>
      <c r="J20" s="461"/>
      <c r="K20" s="461"/>
      <c r="L20" s="461"/>
      <c r="M20" s="461"/>
      <c r="N20" s="461"/>
      <c r="O20" s="461"/>
      <c r="P20" s="461"/>
      <c r="Q20" s="461"/>
      <c r="R20" s="461"/>
      <c r="S20" s="461"/>
      <c r="T20" s="461"/>
      <c r="U20" s="461"/>
      <c r="V20" s="461"/>
      <c r="W20" s="461"/>
      <c r="X20" s="461"/>
      <c r="Y20" s="461"/>
      <c r="Z20" s="461"/>
      <c r="AA20" s="461"/>
      <c r="AB20" s="461"/>
      <c r="AC20" s="461"/>
      <c r="AD20" s="461"/>
      <c r="AE20" s="461"/>
      <c r="AF20" s="461"/>
      <c r="AG20" s="461"/>
      <c r="AH20" s="461"/>
      <c r="AI20" s="461"/>
      <c r="AJ20" s="461"/>
      <c r="AK20" s="461"/>
      <c r="AL20" s="461"/>
      <c r="AM20" s="461"/>
      <c r="AN20" s="461"/>
      <c r="AO20" s="461"/>
      <c r="AP20" s="461"/>
      <c r="AQ20" s="461"/>
      <c r="AR20" s="461"/>
      <c r="AS20" s="461"/>
      <c r="AT20" s="461"/>
      <c r="AU20" s="461"/>
      <c r="AV20" s="461"/>
      <c r="AW20" s="461"/>
      <c r="AX20" s="461"/>
      <c r="AY20" s="461"/>
      <c r="AZ20" s="461"/>
      <c r="BA20" s="461"/>
      <c r="BB20" s="461"/>
      <c r="BC20" s="461"/>
      <c r="BD20" s="461"/>
      <c r="BE20" s="461"/>
      <c r="BF20" s="461"/>
      <c r="BG20" s="461"/>
      <c r="BH20" s="461"/>
      <c r="BI20" s="461"/>
      <c r="BJ20" s="461"/>
      <c r="BK20" s="461"/>
      <c r="BL20" s="461"/>
      <c r="BM20" s="461"/>
      <c r="BN20" s="461"/>
      <c r="BO20" s="461"/>
      <c r="BP20" s="461"/>
      <c r="BQ20" s="461"/>
      <c r="BR20" s="461"/>
      <c r="BS20" s="461"/>
      <c r="BT20" s="461"/>
      <c r="BU20" s="461"/>
      <c r="BV20" s="461"/>
      <c r="BW20" s="461"/>
      <c r="BX20" s="461"/>
      <c r="BY20" s="461"/>
      <c r="BZ20" s="461"/>
      <c r="CA20" s="461"/>
      <c r="CB20" s="461"/>
      <c r="CC20" s="461"/>
      <c r="CD20" s="461"/>
      <c r="CE20" s="461"/>
      <c r="CF20" s="461"/>
      <c r="CG20" s="461"/>
      <c r="CH20" s="461"/>
      <c r="CI20" s="461"/>
      <c r="CJ20" s="461"/>
      <c r="CK20" s="461"/>
      <c r="CL20" s="461"/>
      <c r="CM20" s="461"/>
    </row>
    <row r="21" spans="1:91" s="484" customFormat="1" ht="16.149999999999999" customHeight="1">
      <c r="A21" s="462"/>
      <c r="B21" s="495"/>
      <c r="C21" s="495"/>
      <c r="D21" s="491"/>
      <c r="E21" s="493" t="s">
        <v>174</v>
      </c>
      <c r="F21" s="493"/>
      <c r="G21" s="464" t="s">
        <v>14</v>
      </c>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5"/>
      <c r="AY21" s="465"/>
      <c r="AZ21" s="465"/>
      <c r="BA21" s="465"/>
      <c r="BB21" s="465"/>
      <c r="BC21" s="465"/>
      <c r="BD21" s="465"/>
      <c r="BE21" s="465"/>
      <c r="BF21" s="465"/>
      <c r="BG21" s="465"/>
      <c r="BH21" s="465"/>
      <c r="BI21" s="465"/>
      <c r="BJ21" s="465"/>
      <c r="BK21" s="465"/>
      <c r="BL21" s="465"/>
      <c r="BM21" s="465"/>
      <c r="BN21" s="465"/>
      <c r="BO21" s="465"/>
      <c r="BP21" s="465"/>
      <c r="BQ21" s="465"/>
      <c r="BR21" s="465"/>
      <c r="BS21" s="465"/>
      <c r="BT21" s="465"/>
      <c r="BU21" s="465"/>
      <c r="BV21" s="465"/>
      <c r="BW21" s="465"/>
      <c r="BX21" s="465"/>
      <c r="BY21" s="465"/>
      <c r="BZ21" s="465"/>
      <c r="CA21" s="465"/>
      <c r="CB21" s="465"/>
      <c r="CC21" s="465"/>
      <c r="CD21" s="465"/>
      <c r="CE21" s="465"/>
      <c r="CF21" s="465"/>
      <c r="CG21" s="465"/>
      <c r="CH21" s="465"/>
      <c r="CI21" s="465"/>
      <c r="CJ21" s="465"/>
      <c r="CK21" s="465"/>
      <c r="CL21" s="465"/>
      <c r="CM21" s="465"/>
    </row>
    <row r="22" spans="1:91" s="484" customFormat="1" ht="16.149999999999999" customHeight="1">
      <c r="A22" s="462"/>
      <c r="B22" s="495"/>
      <c r="C22" s="495"/>
      <c r="D22" s="491"/>
      <c r="E22" s="477" t="s">
        <v>172</v>
      </c>
      <c r="F22" s="493"/>
      <c r="G22" s="464" t="s">
        <v>16</v>
      </c>
      <c r="H22" s="475"/>
      <c r="I22" s="475"/>
      <c r="J22" s="475"/>
      <c r="K22" s="475"/>
      <c r="L22" s="475"/>
      <c r="M22" s="475"/>
      <c r="N22" s="475"/>
      <c r="O22" s="475"/>
      <c r="P22" s="475"/>
      <c r="Q22" s="475"/>
      <c r="R22" s="475"/>
      <c r="S22" s="475"/>
      <c r="T22" s="475"/>
      <c r="U22" s="475"/>
      <c r="V22" s="475"/>
      <c r="W22" s="475"/>
      <c r="X22" s="475"/>
      <c r="Y22" s="475"/>
      <c r="Z22" s="475"/>
      <c r="AA22" s="475"/>
      <c r="AB22" s="475"/>
      <c r="AC22" s="475"/>
      <c r="AD22" s="475"/>
      <c r="AE22" s="475"/>
      <c r="AF22" s="475"/>
      <c r="AG22" s="475"/>
      <c r="AH22" s="475"/>
      <c r="AI22" s="475"/>
      <c r="AJ22" s="475"/>
      <c r="AK22" s="475"/>
      <c r="AL22" s="475"/>
      <c r="AM22" s="475"/>
      <c r="AN22" s="475"/>
      <c r="AO22" s="475"/>
      <c r="AP22" s="475"/>
      <c r="AQ22" s="475"/>
      <c r="AR22" s="475"/>
      <c r="AS22" s="475"/>
      <c r="AT22" s="475"/>
      <c r="AU22" s="475"/>
      <c r="AV22" s="475"/>
      <c r="AW22" s="475"/>
      <c r="AX22" s="475"/>
      <c r="AY22" s="475"/>
      <c r="AZ22" s="475"/>
      <c r="BA22" s="475"/>
      <c r="BB22" s="475"/>
      <c r="BC22" s="475"/>
      <c r="BD22" s="475"/>
      <c r="BE22" s="475"/>
      <c r="BF22" s="475"/>
      <c r="BG22" s="475"/>
      <c r="BH22" s="475"/>
      <c r="BI22" s="475"/>
      <c r="BJ22" s="475"/>
      <c r="BK22" s="475"/>
      <c r="BL22" s="475"/>
      <c r="BM22" s="475"/>
      <c r="BN22" s="475"/>
      <c r="BO22" s="475"/>
      <c r="BP22" s="475"/>
      <c r="BQ22" s="475"/>
      <c r="BR22" s="475"/>
      <c r="BS22" s="475"/>
      <c r="BT22" s="475"/>
      <c r="BU22" s="475"/>
      <c r="BV22" s="475"/>
      <c r="BW22" s="475"/>
      <c r="BX22" s="475"/>
      <c r="BY22" s="475"/>
      <c r="BZ22" s="475"/>
      <c r="CA22" s="475"/>
      <c r="CB22" s="475"/>
      <c r="CC22" s="475"/>
      <c r="CD22" s="475"/>
      <c r="CE22" s="475"/>
      <c r="CF22" s="475"/>
      <c r="CG22" s="475"/>
      <c r="CH22" s="475"/>
      <c r="CI22" s="475"/>
      <c r="CJ22" s="475"/>
      <c r="CK22" s="475"/>
      <c r="CL22" s="475"/>
      <c r="CM22" s="475"/>
    </row>
    <row r="23" spans="1:91" s="484" customFormat="1" ht="16.149999999999999" customHeight="1">
      <c r="A23" s="479"/>
      <c r="B23" s="496"/>
      <c r="C23" s="496"/>
      <c r="D23" s="497" t="s">
        <v>175</v>
      </c>
      <c r="E23" s="497"/>
      <c r="F23" s="479"/>
      <c r="G23" s="483"/>
      <c r="H23" s="461"/>
      <c r="I23" s="461"/>
      <c r="J23" s="461"/>
      <c r="K23" s="461"/>
      <c r="L23" s="461"/>
      <c r="M23" s="461"/>
      <c r="N23" s="461"/>
      <c r="O23" s="461"/>
      <c r="P23" s="461"/>
      <c r="Q23" s="461"/>
      <c r="R23" s="461"/>
      <c r="S23" s="461"/>
      <c r="T23" s="461"/>
      <c r="U23" s="461"/>
      <c r="V23" s="461"/>
      <c r="W23" s="461"/>
      <c r="X23" s="461"/>
      <c r="Y23" s="461"/>
      <c r="Z23" s="461"/>
      <c r="AA23" s="461"/>
      <c r="AB23" s="461"/>
      <c r="AC23" s="461"/>
      <c r="AD23" s="461"/>
      <c r="AE23" s="461"/>
      <c r="AF23" s="461"/>
      <c r="AG23" s="461"/>
      <c r="AH23" s="461"/>
      <c r="AI23" s="461"/>
      <c r="AJ23" s="461"/>
      <c r="AK23" s="461"/>
      <c r="AL23" s="461"/>
      <c r="AM23" s="461"/>
      <c r="AN23" s="461"/>
      <c r="AO23" s="461"/>
      <c r="AP23" s="461"/>
      <c r="AQ23" s="461"/>
      <c r="AR23" s="461"/>
      <c r="AS23" s="461"/>
      <c r="AT23" s="461"/>
      <c r="AU23" s="461"/>
      <c r="AV23" s="461"/>
      <c r="AW23" s="461"/>
      <c r="AX23" s="461"/>
      <c r="AY23" s="461"/>
      <c r="AZ23" s="461"/>
      <c r="BA23" s="461"/>
      <c r="BB23" s="461"/>
      <c r="BC23" s="461"/>
      <c r="BD23" s="461"/>
      <c r="BE23" s="461"/>
      <c r="BF23" s="461"/>
      <c r="BG23" s="461"/>
      <c r="BH23" s="461"/>
      <c r="BI23" s="461"/>
      <c r="BJ23" s="461"/>
      <c r="BK23" s="461"/>
      <c r="BL23" s="461"/>
      <c r="BM23" s="461"/>
      <c r="BN23" s="461"/>
      <c r="BO23" s="461"/>
      <c r="BP23" s="461"/>
      <c r="BQ23" s="461"/>
      <c r="BR23" s="461"/>
      <c r="BS23" s="461"/>
      <c r="BT23" s="461"/>
      <c r="BU23" s="461"/>
      <c r="BV23" s="461"/>
      <c r="BW23" s="461"/>
      <c r="BX23" s="461"/>
      <c r="BY23" s="461"/>
      <c r="BZ23" s="461"/>
      <c r="CA23" s="461"/>
      <c r="CB23" s="461"/>
      <c r="CC23" s="461"/>
      <c r="CD23" s="461"/>
      <c r="CE23" s="461"/>
      <c r="CF23" s="461"/>
      <c r="CG23" s="461"/>
      <c r="CH23" s="461"/>
      <c r="CI23" s="461"/>
      <c r="CJ23" s="461"/>
      <c r="CK23" s="461"/>
      <c r="CL23" s="461"/>
      <c r="CM23" s="461"/>
    </row>
    <row r="24" spans="1:91" s="484" customFormat="1" ht="16.149999999999999" customHeight="1">
      <c r="A24" s="462"/>
      <c r="B24" s="495"/>
      <c r="C24" s="495"/>
      <c r="D24" s="463"/>
      <c r="E24" s="462" t="s">
        <v>174</v>
      </c>
      <c r="F24" s="462"/>
      <c r="G24" s="464" t="s">
        <v>18</v>
      </c>
      <c r="H24" s="465"/>
      <c r="I24" s="465"/>
      <c r="J24" s="465"/>
      <c r="K24" s="465"/>
      <c r="L24" s="465"/>
      <c r="M24" s="465"/>
      <c r="N24" s="465"/>
      <c r="O24" s="465"/>
      <c r="P24" s="465"/>
      <c r="Q24" s="465"/>
      <c r="R24" s="465"/>
      <c r="S24" s="465"/>
      <c r="T24" s="465"/>
      <c r="U24" s="465"/>
      <c r="V24" s="465"/>
      <c r="W24" s="465"/>
      <c r="X24" s="465"/>
      <c r="Y24" s="465"/>
      <c r="Z24" s="465"/>
      <c r="AA24" s="465"/>
      <c r="AB24" s="465"/>
      <c r="AC24" s="465"/>
      <c r="AD24" s="465"/>
      <c r="AE24" s="465"/>
      <c r="AF24" s="465"/>
      <c r="AG24" s="465"/>
      <c r="AH24" s="465"/>
      <c r="AI24" s="465"/>
      <c r="AJ24" s="465"/>
      <c r="AK24" s="465"/>
      <c r="AL24" s="465"/>
      <c r="AM24" s="465"/>
      <c r="AN24" s="465"/>
      <c r="AO24" s="465"/>
      <c r="AP24" s="465"/>
      <c r="AQ24" s="465"/>
      <c r="AR24" s="465"/>
      <c r="AS24" s="465"/>
      <c r="AT24" s="465"/>
      <c r="AU24" s="465"/>
      <c r="AV24" s="465"/>
      <c r="AW24" s="465"/>
      <c r="AX24" s="465"/>
      <c r="AY24" s="465"/>
      <c r="AZ24" s="465"/>
      <c r="BA24" s="465"/>
      <c r="BB24" s="465"/>
      <c r="BC24" s="465"/>
      <c r="BD24" s="465"/>
      <c r="BE24" s="465"/>
      <c r="BF24" s="465"/>
      <c r="BG24" s="465"/>
      <c r="BH24" s="465"/>
      <c r="BI24" s="465"/>
      <c r="BJ24" s="465"/>
      <c r="BK24" s="465"/>
      <c r="BL24" s="465"/>
      <c r="BM24" s="465"/>
      <c r="BN24" s="465"/>
      <c r="BO24" s="465"/>
      <c r="BP24" s="465"/>
      <c r="BQ24" s="465"/>
      <c r="BR24" s="465"/>
      <c r="BS24" s="465"/>
      <c r="BT24" s="465"/>
      <c r="BU24" s="465"/>
      <c r="BV24" s="465"/>
      <c r="BW24" s="465"/>
      <c r="BX24" s="465"/>
      <c r="BY24" s="465"/>
      <c r="BZ24" s="465"/>
      <c r="CA24" s="465"/>
      <c r="CB24" s="465"/>
      <c r="CC24" s="465"/>
      <c r="CD24" s="465"/>
      <c r="CE24" s="465"/>
      <c r="CF24" s="465"/>
      <c r="CG24" s="465"/>
      <c r="CH24" s="465"/>
      <c r="CI24" s="465"/>
      <c r="CJ24" s="465"/>
      <c r="CK24" s="465"/>
      <c r="CL24" s="465"/>
      <c r="CM24" s="465"/>
    </row>
    <row r="25" spans="1:91" s="484" customFormat="1" ht="16.149999999999999" customHeight="1">
      <c r="A25" s="472"/>
      <c r="B25" s="498"/>
      <c r="C25" s="498"/>
      <c r="D25" s="468"/>
      <c r="E25" s="472" t="s">
        <v>176</v>
      </c>
      <c r="F25" s="472"/>
      <c r="G25" s="474" t="s">
        <v>20</v>
      </c>
      <c r="H25" s="475"/>
      <c r="I25" s="475"/>
      <c r="J25" s="475"/>
      <c r="K25" s="475"/>
      <c r="L25" s="475"/>
      <c r="M25" s="475"/>
      <c r="N25" s="475"/>
      <c r="O25" s="475"/>
      <c r="P25" s="475"/>
      <c r="Q25" s="475"/>
      <c r="R25" s="475"/>
      <c r="S25" s="475"/>
      <c r="T25" s="475"/>
      <c r="U25" s="475"/>
      <c r="V25" s="475"/>
      <c r="W25" s="475"/>
      <c r="X25" s="475"/>
      <c r="Y25" s="475"/>
      <c r="Z25" s="475"/>
      <c r="AA25" s="475"/>
      <c r="AB25" s="475"/>
      <c r="AC25" s="475"/>
      <c r="AD25" s="475"/>
      <c r="AE25" s="475"/>
      <c r="AF25" s="475"/>
      <c r="AG25" s="475"/>
      <c r="AH25" s="475"/>
      <c r="AI25" s="475"/>
      <c r="AJ25" s="475"/>
      <c r="AK25" s="475"/>
      <c r="AL25" s="475"/>
      <c r="AM25" s="475"/>
      <c r="AN25" s="475"/>
      <c r="AO25" s="475"/>
      <c r="AP25" s="475"/>
      <c r="AQ25" s="475"/>
      <c r="AR25" s="475"/>
      <c r="AS25" s="475"/>
      <c r="AT25" s="475"/>
      <c r="AU25" s="475"/>
      <c r="AV25" s="475"/>
      <c r="AW25" s="475"/>
      <c r="AX25" s="475"/>
      <c r="AY25" s="475"/>
      <c r="AZ25" s="475"/>
      <c r="BA25" s="475"/>
      <c r="BB25" s="475"/>
      <c r="BC25" s="475"/>
      <c r="BD25" s="475"/>
      <c r="BE25" s="475"/>
      <c r="BF25" s="475"/>
      <c r="BG25" s="475"/>
      <c r="BH25" s="475"/>
      <c r="BI25" s="475"/>
      <c r="BJ25" s="475"/>
      <c r="BK25" s="475"/>
      <c r="BL25" s="475"/>
      <c r="BM25" s="475"/>
      <c r="BN25" s="475"/>
      <c r="BO25" s="475"/>
      <c r="BP25" s="475"/>
      <c r="BQ25" s="475"/>
      <c r="BR25" s="475"/>
      <c r="BS25" s="475"/>
      <c r="BT25" s="475"/>
      <c r="BU25" s="475"/>
      <c r="BV25" s="475"/>
      <c r="BW25" s="475"/>
      <c r="BX25" s="475"/>
      <c r="BY25" s="475"/>
      <c r="BZ25" s="475"/>
      <c r="CA25" s="475"/>
      <c r="CB25" s="475"/>
      <c r="CC25" s="475"/>
      <c r="CD25" s="475"/>
      <c r="CE25" s="475"/>
      <c r="CF25" s="475"/>
      <c r="CG25" s="475"/>
      <c r="CH25" s="475"/>
      <c r="CI25" s="475"/>
      <c r="CJ25" s="475"/>
      <c r="CK25" s="475"/>
      <c r="CL25" s="475"/>
      <c r="CM25" s="475"/>
    </row>
    <row r="26" spans="1:91" s="484" customFormat="1" ht="32.25" customHeight="1">
      <c r="A26" s="472"/>
      <c r="B26" s="498"/>
      <c r="C26" s="498"/>
      <c r="D26" s="733" t="s">
        <v>516</v>
      </c>
      <c r="E26" s="733"/>
      <c r="F26" s="733"/>
      <c r="G26" s="474" t="s">
        <v>77</v>
      </c>
      <c r="H26" s="475"/>
      <c r="I26" s="475"/>
      <c r="J26" s="475"/>
      <c r="K26" s="475"/>
      <c r="L26" s="475"/>
      <c r="M26" s="475"/>
      <c r="N26" s="475"/>
      <c r="O26" s="475"/>
      <c r="P26" s="475"/>
      <c r="Q26" s="475"/>
      <c r="R26" s="475"/>
      <c r="S26" s="475"/>
      <c r="T26" s="475"/>
      <c r="U26" s="475"/>
      <c r="V26" s="475"/>
      <c r="W26" s="475"/>
      <c r="X26" s="475"/>
      <c r="Y26" s="475"/>
      <c r="Z26" s="475"/>
      <c r="AA26" s="475"/>
      <c r="AB26" s="475"/>
      <c r="AC26" s="475"/>
      <c r="AD26" s="475"/>
      <c r="AE26" s="475"/>
      <c r="AF26" s="475"/>
      <c r="AG26" s="475"/>
      <c r="AH26" s="475"/>
      <c r="AI26" s="475"/>
      <c r="AJ26" s="475"/>
      <c r="AK26" s="475"/>
      <c r="AL26" s="475"/>
      <c r="AM26" s="475"/>
      <c r="AN26" s="475"/>
      <c r="AO26" s="475"/>
      <c r="AP26" s="475"/>
      <c r="AQ26" s="475"/>
      <c r="AR26" s="475"/>
      <c r="AS26" s="475"/>
      <c r="AT26" s="475"/>
      <c r="AU26" s="475"/>
      <c r="AV26" s="475"/>
      <c r="AW26" s="475"/>
      <c r="AX26" s="475"/>
      <c r="AY26" s="475"/>
      <c r="AZ26" s="475"/>
      <c r="BA26" s="475"/>
      <c r="BB26" s="475"/>
      <c r="BC26" s="475"/>
      <c r="BD26" s="475"/>
      <c r="BE26" s="475"/>
      <c r="BF26" s="475"/>
      <c r="BG26" s="475"/>
      <c r="BH26" s="475"/>
      <c r="BI26" s="475"/>
      <c r="BJ26" s="475"/>
      <c r="BK26" s="475"/>
      <c r="BL26" s="475"/>
      <c r="BM26" s="475"/>
      <c r="BN26" s="475"/>
      <c r="BO26" s="475"/>
      <c r="BP26" s="475"/>
      <c r="BQ26" s="475"/>
      <c r="BR26" s="475"/>
      <c r="BS26" s="475"/>
      <c r="BT26" s="475"/>
      <c r="BU26" s="475"/>
      <c r="BV26" s="475"/>
      <c r="BW26" s="475"/>
      <c r="BX26" s="475"/>
      <c r="BY26" s="475"/>
      <c r="BZ26" s="475"/>
      <c r="CA26" s="475"/>
      <c r="CB26" s="475"/>
      <c r="CC26" s="475"/>
      <c r="CD26" s="475"/>
      <c r="CE26" s="475"/>
      <c r="CF26" s="475"/>
      <c r="CG26" s="475"/>
      <c r="CH26" s="475"/>
      <c r="CI26" s="475"/>
      <c r="CJ26" s="475"/>
      <c r="CK26" s="475"/>
      <c r="CL26" s="475"/>
      <c r="CM26" s="475"/>
    </row>
    <row r="27" spans="1:91" s="484" customFormat="1" ht="16.149999999999999" customHeight="1">
      <c r="A27" s="478"/>
      <c r="B27" s="499"/>
      <c r="C27" s="500"/>
      <c r="D27" s="501" t="s">
        <v>177</v>
      </c>
      <c r="E27" s="478"/>
      <c r="F27" s="478"/>
      <c r="G27" s="502" t="s">
        <v>178</v>
      </c>
      <c r="H27" s="503"/>
      <c r="I27" s="503"/>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3"/>
      <c r="AL27" s="503"/>
      <c r="AM27" s="503"/>
      <c r="AN27" s="503"/>
      <c r="AO27" s="503"/>
      <c r="AP27" s="503"/>
      <c r="AQ27" s="503"/>
      <c r="AR27" s="503"/>
      <c r="AS27" s="503"/>
      <c r="AT27" s="503"/>
      <c r="AU27" s="503"/>
      <c r="AV27" s="503"/>
      <c r="AW27" s="503"/>
      <c r="AX27" s="503"/>
      <c r="AY27" s="503"/>
      <c r="AZ27" s="503"/>
      <c r="BA27" s="503"/>
      <c r="BB27" s="503"/>
      <c r="BC27" s="503"/>
      <c r="BD27" s="503"/>
      <c r="BE27" s="503"/>
      <c r="BF27" s="503"/>
      <c r="BG27" s="503"/>
      <c r="BH27" s="503"/>
      <c r="BI27" s="503"/>
      <c r="BJ27" s="503"/>
      <c r="BK27" s="503"/>
      <c r="BL27" s="503"/>
      <c r="BM27" s="503"/>
      <c r="BN27" s="503"/>
      <c r="BO27" s="503"/>
      <c r="BP27" s="503"/>
      <c r="BQ27" s="503"/>
      <c r="BR27" s="503"/>
      <c r="BS27" s="503"/>
      <c r="BT27" s="503"/>
      <c r="BU27" s="503"/>
      <c r="BV27" s="503"/>
      <c r="BW27" s="503"/>
      <c r="BX27" s="503"/>
      <c r="BY27" s="503"/>
      <c r="BZ27" s="503"/>
      <c r="CA27" s="503"/>
      <c r="CB27" s="503"/>
      <c r="CC27" s="503"/>
      <c r="CD27" s="503"/>
      <c r="CE27" s="503"/>
      <c r="CF27" s="503"/>
      <c r="CG27" s="503"/>
      <c r="CH27" s="503"/>
      <c r="CI27" s="503"/>
      <c r="CJ27" s="503"/>
      <c r="CK27" s="503"/>
      <c r="CL27" s="503"/>
      <c r="CM27" s="503"/>
    </row>
    <row r="28" spans="1:91" s="484" customFormat="1" ht="27.6" customHeight="1">
      <c r="A28" s="478"/>
      <c r="B28" s="499"/>
      <c r="C28" s="730" t="s">
        <v>179</v>
      </c>
      <c r="D28" s="730"/>
      <c r="E28" s="730"/>
      <c r="F28" s="730"/>
      <c r="G28" s="502" t="s">
        <v>24</v>
      </c>
      <c r="H28" s="503"/>
      <c r="I28" s="503"/>
      <c r="J28" s="503"/>
      <c r="K28" s="503"/>
      <c r="L28" s="503"/>
      <c r="M28" s="503"/>
      <c r="N28" s="503"/>
      <c r="O28" s="503"/>
      <c r="P28" s="503"/>
      <c r="Q28" s="503"/>
      <c r="R28" s="503"/>
      <c r="S28" s="503"/>
      <c r="T28" s="503"/>
      <c r="U28" s="503"/>
      <c r="V28" s="503"/>
      <c r="W28" s="503"/>
      <c r="X28" s="503"/>
      <c r="Y28" s="503"/>
      <c r="Z28" s="503"/>
      <c r="AA28" s="503"/>
      <c r="AB28" s="503"/>
      <c r="AC28" s="503"/>
      <c r="AD28" s="503"/>
      <c r="AE28" s="503"/>
      <c r="AF28" s="503"/>
      <c r="AG28" s="503"/>
      <c r="AH28" s="503"/>
      <c r="AI28" s="503"/>
      <c r="AJ28" s="503"/>
      <c r="AK28" s="503"/>
      <c r="AL28" s="503"/>
      <c r="AM28" s="503"/>
      <c r="AN28" s="503"/>
      <c r="AO28" s="503"/>
      <c r="AP28" s="503"/>
      <c r="AQ28" s="503"/>
      <c r="AR28" s="503"/>
      <c r="AS28" s="503"/>
      <c r="AT28" s="503"/>
      <c r="AU28" s="503"/>
      <c r="AV28" s="503"/>
      <c r="AW28" s="503"/>
      <c r="AX28" s="503"/>
      <c r="AY28" s="503"/>
      <c r="AZ28" s="503"/>
      <c r="BA28" s="503"/>
      <c r="BB28" s="503"/>
      <c r="BC28" s="503"/>
      <c r="BD28" s="503"/>
      <c r="BE28" s="503"/>
      <c r="BF28" s="503"/>
      <c r="BG28" s="503"/>
      <c r="BH28" s="503"/>
      <c r="BI28" s="503"/>
      <c r="BJ28" s="503"/>
      <c r="BK28" s="503"/>
      <c r="BL28" s="503"/>
      <c r="BM28" s="503"/>
      <c r="BN28" s="503"/>
      <c r="BO28" s="503"/>
      <c r="BP28" s="503"/>
      <c r="BQ28" s="503"/>
      <c r="BR28" s="503"/>
      <c r="BS28" s="503"/>
      <c r="BT28" s="503"/>
      <c r="BU28" s="503"/>
      <c r="BV28" s="503"/>
      <c r="BW28" s="503"/>
      <c r="BX28" s="503"/>
      <c r="BY28" s="503"/>
      <c r="BZ28" s="503"/>
      <c r="CA28" s="503"/>
      <c r="CB28" s="503"/>
      <c r="CC28" s="503"/>
      <c r="CD28" s="503"/>
      <c r="CE28" s="503"/>
      <c r="CF28" s="503"/>
      <c r="CG28" s="503"/>
      <c r="CH28" s="503"/>
      <c r="CI28" s="503"/>
      <c r="CJ28" s="503"/>
      <c r="CK28" s="503"/>
      <c r="CL28" s="503"/>
      <c r="CM28" s="503"/>
    </row>
    <row r="29" spans="1:91" s="484" customFormat="1" ht="16.149999999999999" customHeight="1">
      <c r="A29" s="482"/>
      <c r="B29" s="504"/>
      <c r="C29" s="505" t="s">
        <v>180</v>
      </c>
      <c r="D29" s="506"/>
      <c r="E29" s="482"/>
      <c r="F29" s="482"/>
      <c r="G29" s="507"/>
      <c r="H29" s="508"/>
      <c r="I29" s="508"/>
      <c r="J29" s="508"/>
      <c r="K29" s="508"/>
      <c r="L29" s="508"/>
      <c r="M29" s="508"/>
      <c r="N29" s="508"/>
      <c r="O29" s="508"/>
      <c r="P29" s="508"/>
      <c r="Q29" s="508"/>
      <c r="R29" s="508"/>
      <c r="S29" s="508"/>
      <c r="T29" s="508"/>
      <c r="U29" s="508"/>
      <c r="V29" s="508"/>
      <c r="W29" s="508"/>
      <c r="X29" s="508"/>
      <c r="Y29" s="508"/>
      <c r="Z29" s="508"/>
      <c r="AA29" s="508"/>
      <c r="AB29" s="508"/>
      <c r="AC29" s="508"/>
      <c r="AD29" s="508"/>
      <c r="AE29" s="508"/>
      <c r="AF29" s="508"/>
      <c r="AG29" s="508"/>
      <c r="AH29" s="508"/>
      <c r="AI29" s="508"/>
      <c r="AJ29" s="508"/>
      <c r="AK29" s="508"/>
      <c r="AL29" s="508"/>
      <c r="AM29" s="508"/>
      <c r="AN29" s="508"/>
      <c r="AO29" s="508"/>
      <c r="AP29" s="508"/>
      <c r="AQ29" s="508"/>
      <c r="AR29" s="508"/>
      <c r="AS29" s="508"/>
      <c r="AT29" s="508"/>
      <c r="AU29" s="508"/>
      <c r="AV29" s="508"/>
      <c r="AW29" s="508"/>
      <c r="AX29" s="508"/>
      <c r="AY29" s="508"/>
      <c r="AZ29" s="508"/>
      <c r="BA29" s="508"/>
      <c r="BB29" s="508"/>
      <c r="BC29" s="508"/>
      <c r="BD29" s="508"/>
      <c r="BE29" s="508"/>
      <c r="BF29" s="508"/>
      <c r="BG29" s="508"/>
      <c r="BH29" s="508"/>
      <c r="BI29" s="508"/>
      <c r="BJ29" s="508"/>
      <c r="BK29" s="508"/>
      <c r="BL29" s="508"/>
      <c r="BM29" s="508"/>
      <c r="BN29" s="508"/>
      <c r="BO29" s="508"/>
      <c r="BP29" s="508"/>
      <c r="BQ29" s="508"/>
      <c r="BR29" s="508"/>
      <c r="BS29" s="508"/>
      <c r="BT29" s="508"/>
      <c r="BU29" s="508"/>
      <c r="BV29" s="508"/>
      <c r="BW29" s="508"/>
      <c r="BX29" s="508"/>
      <c r="BY29" s="508"/>
      <c r="BZ29" s="508"/>
      <c r="CA29" s="508"/>
      <c r="CB29" s="508"/>
      <c r="CC29" s="508"/>
      <c r="CD29" s="508"/>
      <c r="CE29" s="508"/>
      <c r="CF29" s="508"/>
      <c r="CG29" s="508"/>
      <c r="CH29" s="508"/>
      <c r="CI29" s="508"/>
      <c r="CJ29" s="508"/>
      <c r="CK29" s="508"/>
      <c r="CL29" s="508"/>
      <c r="CM29" s="508"/>
    </row>
    <row r="30" spans="1:91" s="484" customFormat="1" ht="16.149999999999999" customHeight="1">
      <c r="A30" s="509"/>
      <c r="B30" s="510"/>
      <c r="C30" s="505"/>
      <c r="D30" s="511" t="s">
        <v>562</v>
      </c>
      <c r="E30" s="509"/>
      <c r="F30" s="509"/>
      <c r="G30" s="512"/>
      <c r="H30" s="513"/>
      <c r="I30" s="513"/>
      <c r="J30" s="513"/>
      <c r="K30" s="513"/>
      <c r="L30" s="513"/>
      <c r="M30" s="513"/>
      <c r="N30" s="51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513"/>
      <c r="AL30" s="513"/>
      <c r="AM30" s="513"/>
      <c r="AN30" s="513"/>
      <c r="AO30" s="513"/>
      <c r="AP30" s="513"/>
      <c r="AQ30" s="513"/>
      <c r="AR30" s="513"/>
      <c r="AS30" s="513"/>
      <c r="AT30" s="513"/>
      <c r="AU30" s="513"/>
      <c r="AV30" s="513"/>
      <c r="AW30" s="513"/>
      <c r="AX30" s="513"/>
      <c r="AY30" s="513"/>
      <c r="AZ30" s="513"/>
      <c r="BA30" s="513"/>
      <c r="BB30" s="513"/>
      <c r="BC30" s="513"/>
      <c r="BD30" s="513"/>
      <c r="BE30" s="513"/>
      <c r="BF30" s="513"/>
      <c r="BG30" s="513"/>
      <c r="BH30" s="513"/>
      <c r="BI30" s="513"/>
      <c r="BJ30" s="513"/>
      <c r="BK30" s="513"/>
      <c r="BL30" s="513"/>
      <c r="BM30" s="513"/>
      <c r="BN30" s="513"/>
      <c r="BO30" s="513"/>
      <c r="BP30" s="513"/>
      <c r="BQ30" s="513"/>
      <c r="BR30" s="513"/>
      <c r="BS30" s="513"/>
      <c r="BT30" s="513"/>
      <c r="BU30" s="513"/>
      <c r="BV30" s="513"/>
      <c r="BW30" s="513"/>
      <c r="BX30" s="513"/>
      <c r="BY30" s="513"/>
      <c r="BZ30" s="513"/>
      <c r="CA30" s="513"/>
      <c r="CB30" s="513"/>
      <c r="CC30" s="513"/>
      <c r="CD30" s="513"/>
      <c r="CE30" s="513"/>
      <c r="CF30" s="513"/>
      <c r="CG30" s="513"/>
      <c r="CH30" s="513"/>
      <c r="CI30" s="513"/>
      <c r="CJ30" s="513"/>
      <c r="CK30" s="513"/>
      <c r="CL30" s="513"/>
      <c r="CM30" s="513"/>
    </row>
    <row r="31" spans="1:91" s="484" customFormat="1" ht="16.149999999999999" customHeight="1">
      <c r="A31" s="509"/>
      <c r="B31" s="510"/>
      <c r="C31" s="505"/>
      <c r="D31" s="514"/>
      <c r="E31" s="509" t="s">
        <v>169</v>
      </c>
      <c r="F31" s="509"/>
      <c r="G31" s="512"/>
      <c r="H31" s="513"/>
      <c r="I31" s="513"/>
      <c r="J31" s="513"/>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513"/>
      <c r="AH31" s="513"/>
      <c r="AI31" s="513"/>
      <c r="AJ31" s="513"/>
      <c r="AK31" s="513"/>
      <c r="AL31" s="513"/>
      <c r="AM31" s="513"/>
      <c r="AN31" s="513"/>
      <c r="AO31" s="513"/>
      <c r="AP31" s="513"/>
      <c r="AQ31" s="513"/>
      <c r="AR31" s="513"/>
      <c r="AS31" s="513"/>
      <c r="AT31" s="513"/>
      <c r="AU31" s="513"/>
      <c r="AV31" s="513"/>
      <c r="AW31" s="513"/>
      <c r="AX31" s="513"/>
      <c r="AY31" s="513"/>
      <c r="AZ31" s="513"/>
      <c r="BA31" s="513"/>
      <c r="BB31" s="513"/>
      <c r="BC31" s="513"/>
      <c r="BD31" s="513"/>
      <c r="BE31" s="513"/>
      <c r="BF31" s="513"/>
      <c r="BG31" s="513"/>
      <c r="BH31" s="513"/>
      <c r="BI31" s="513"/>
      <c r="BJ31" s="513"/>
      <c r="BK31" s="513"/>
      <c r="BL31" s="513"/>
      <c r="BM31" s="513"/>
      <c r="BN31" s="513"/>
      <c r="BO31" s="513"/>
      <c r="BP31" s="513"/>
      <c r="BQ31" s="513"/>
      <c r="BR31" s="513"/>
      <c r="BS31" s="513"/>
      <c r="BT31" s="513"/>
      <c r="BU31" s="513"/>
      <c r="BV31" s="513"/>
      <c r="BW31" s="513"/>
      <c r="BX31" s="513"/>
      <c r="BY31" s="513"/>
      <c r="BZ31" s="513"/>
      <c r="CA31" s="513"/>
      <c r="CB31" s="513"/>
      <c r="CC31" s="513"/>
      <c r="CD31" s="513"/>
      <c r="CE31" s="513"/>
      <c r="CF31" s="513"/>
      <c r="CG31" s="513"/>
      <c r="CH31" s="513"/>
      <c r="CI31" s="513"/>
      <c r="CJ31" s="513"/>
      <c r="CK31" s="513"/>
      <c r="CL31" s="513"/>
      <c r="CM31" s="513"/>
    </row>
    <row r="32" spans="1:91" s="484" customFormat="1" ht="16.149999999999999" customHeight="1">
      <c r="A32" s="489"/>
      <c r="B32" s="515"/>
      <c r="C32" s="516"/>
      <c r="D32" s="517"/>
      <c r="E32" s="489"/>
      <c r="F32" s="518" t="s">
        <v>568</v>
      </c>
      <c r="G32" s="519" t="s">
        <v>37</v>
      </c>
      <c r="H32" s="520"/>
      <c r="I32" s="521"/>
      <c r="J32" s="521"/>
      <c r="K32" s="521"/>
      <c r="L32" s="521"/>
      <c r="M32" s="521"/>
      <c r="N32" s="521"/>
      <c r="O32" s="521"/>
      <c r="P32" s="521"/>
      <c r="Q32" s="521"/>
      <c r="R32" s="521"/>
      <c r="S32" s="521"/>
      <c r="T32" s="521"/>
      <c r="U32" s="521"/>
      <c r="V32" s="521"/>
      <c r="W32" s="521"/>
      <c r="X32" s="521"/>
      <c r="Y32" s="521"/>
      <c r="Z32" s="521"/>
      <c r="AA32" s="521"/>
      <c r="AB32" s="521"/>
      <c r="AC32" s="521"/>
      <c r="AD32" s="521"/>
      <c r="AE32" s="521"/>
      <c r="AF32" s="521"/>
      <c r="AG32" s="521"/>
      <c r="AH32" s="521"/>
      <c r="AI32" s="521"/>
      <c r="AJ32" s="521"/>
      <c r="AK32" s="521"/>
      <c r="AL32" s="521"/>
      <c r="AM32" s="521"/>
      <c r="AN32" s="521"/>
      <c r="AO32" s="521"/>
      <c r="AP32" s="521"/>
      <c r="AQ32" s="521"/>
      <c r="AR32" s="521"/>
      <c r="AS32" s="521"/>
      <c r="AT32" s="521"/>
      <c r="AU32" s="521"/>
      <c r="AV32" s="521"/>
      <c r="AW32" s="521"/>
      <c r="AX32" s="521"/>
      <c r="AY32" s="521"/>
      <c r="AZ32" s="521"/>
      <c r="BA32" s="521"/>
      <c r="BB32" s="521"/>
      <c r="BC32" s="521"/>
      <c r="BD32" s="521"/>
      <c r="BE32" s="521"/>
      <c r="BF32" s="521"/>
      <c r="BG32" s="521"/>
      <c r="BH32" s="521"/>
      <c r="BI32" s="521"/>
      <c r="BJ32" s="521"/>
      <c r="BK32" s="521"/>
      <c r="BL32" s="521"/>
      <c r="BM32" s="521"/>
      <c r="BN32" s="521"/>
      <c r="BO32" s="521"/>
      <c r="BP32" s="521"/>
      <c r="BQ32" s="521"/>
      <c r="BR32" s="521"/>
      <c r="BS32" s="521"/>
      <c r="BT32" s="521"/>
      <c r="BU32" s="521"/>
      <c r="BV32" s="521"/>
      <c r="BW32" s="521"/>
      <c r="BX32" s="521"/>
      <c r="BY32" s="521"/>
      <c r="BZ32" s="521"/>
      <c r="CA32" s="521"/>
      <c r="CB32" s="521"/>
      <c r="CC32" s="521"/>
      <c r="CD32" s="521"/>
      <c r="CE32" s="521"/>
      <c r="CF32" s="521"/>
      <c r="CG32" s="521"/>
      <c r="CH32" s="521"/>
      <c r="CI32" s="521"/>
      <c r="CJ32" s="521"/>
      <c r="CK32" s="521"/>
      <c r="CL32" s="521"/>
      <c r="CM32" s="521"/>
    </row>
    <row r="33" spans="1:91" s="509" customFormat="1" ht="16.149999999999999" customHeight="1">
      <c r="A33" s="493"/>
      <c r="B33" s="522"/>
      <c r="C33" s="522"/>
      <c r="D33" s="523" t="s">
        <v>181</v>
      </c>
      <c r="E33" s="493"/>
      <c r="F33" s="493"/>
      <c r="G33" s="524" t="s">
        <v>43</v>
      </c>
      <c r="H33" s="521"/>
      <c r="I33" s="521"/>
      <c r="J33" s="521"/>
      <c r="K33" s="521"/>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1"/>
      <c r="AI33" s="521"/>
      <c r="AJ33" s="521"/>
      <c r="AK33" s="521"/>
      <c r="AL33" s="521"/>
      <c r="AM33" s="521"/>
      <c r="AN33" s="521"/>
      <c r="AO33" s="521"/>
      <c r="AP33" s="521"/>
      <c r="AQ33" s="521"/>
      <c r="AR33" s="521"/>
      <c r="AS33" s="521"/>
      <c r="AT33" s="521"/>
      <c r="AU33" s="521"/>
      <c r="AV33" s="521"/>
      <c r="AW33" s="521"/>
      <c r="AX33" s="521"/>
      <c r="AY33" s="521"/>
      <c r="AZ33" s="521"/>
      <c r="BA33" s="521"/>
      <c r="BB33" s="521"/>
      <c r="BC33" s="521"/>
      <c r="BD33" s="521"/>
      <c r="BE33" s="521"/>
      <c r="BF33" s="521"/>
      <c r="BG33" s="521"/>
      <c r="BH33" s="521"/>
      <c r="BI33" s="521"/>
      <c r="BJ33" s="521"/>
      <c r="BK33" s="521"/>
      <c r="BL33" s="521"/>
      <c r="BM33" s="521"/>
      <c r="BN33" s="521"/>
      <c r="BO33" s="521"/>
      <c r="BP33" s="521"/>
      <c r="BQ33" s="521"/>
      <c r="BR33" s="521"/>
      <c r="BS33" s="521"/>
      <c r="BT33" s="521"/>
      <c r="BU33" s="521"/>
      <c r="BV33" s="521"/>
      <c r="BW33" s="521"/>
      <c r="BX33" s="521"/>
      <c r="BY33" s="521"/>
      <c r="BZ33" s="521"/>
      <c r="CA33" s="521"/>
      <c r="CB33" s="521"/>
      <c r="CC33" s="521"/>
      <c r="CD33" s="521"/>
      <c r="CE33" s="521"/>
      <c r="CF33" s="521"/>
      <c r="CG33" s="521"/>
      <c r="CH33" s="521"/>
      <c r="CI33" s="521"/>
      <c r="CJ33" s="521"/>
      <c r="CK33" s="521"/>
      <c r="CL33" s="521"/>
      <c r="CM33" s="521"/>
    </row>
    <row r="34" spans="1:91" s="509" customFormat="1" ht="27" customHeight="1">
      <c r="A34" s="478"/>
      <c r="B34" s="499"/>
      <c r="C34" s="499"/>
      <c r="D34" s="731" t="s">
        <v>182</v>
      </c>
      <c r="E34" s="731"/>
      <c r="F34" s="731"/>
      <c r="G34" s="502" t="s">
        <v>72</v>
      </c>
      <c r="H34" s="521"/>
      <c r="I34" s="521"/>
      <c r="J34" s="521"/>
      <c r="K34" s="521"/>
      <c r="L34" s="521"/>
      <c r="M34" s="521"/>
      <c r="N34" s="521"/>
      <c r="O34" s="521"/>
      <c r="P34" s="521"/>
      <c r="Q34" s="521"/>
      <c r="R34" s="521"/>
      <c r="S34" s="521"/>
      <c r="T34" s="521"/>
      <c r="U34" s="521"/>
      <c r="V34" s="521"/>
      <c r="W34" s="521"/>
      <c r="X34" s="521"/>
      <c r="Y34" s="521"/>
      <c r="Z34" s="521"/>
      <c r="AA34" s="521"/>
      <c r="AB34" s="521"/>
      <c r="AC34" s="521"/>
      <c r="AD34" s="521"/>
      <c r="AE34" s="521"/>
      <c r="AF34" s="521"/>
      <c r="AG34" s="521"/>
      <c r="AH34" s="521"/>
      <c r="AI34" s="521"/>
      <c r="AJ34" s="521"/>
      <c r="AK34" s="521"/>
      <c r="AL34" s="521"/>
      <c r="AM34" s="521"/>
      <c r="AN34" s="521"/>
      <c r="AO34" s="521"/>
      <c r="AP34" s="521"/>
      <c r="AQ34" s="521"/>
      <c r="AR34" s="521"/>
      <c r="AS34" s="521"/>
      <c r="AT34" s="521"/>
      <c r="AU34" s="521"/>
      <c r="AV34" s="521"/>
      <c r="AW34" s="521"/>
      <c r="AX34" s="521"/>
      <c r="AY34" s="521"/>
      <c r="AZ34" s="521"/>
      <c r="BA34" s="521"/>
      <c r="BB34" s="521"/>
      <c r="BC34" s="521"/>
      <c r="BD34" s="521"/>
      <c r="BE34" s="521"/>
      <c r="BF34" s="521"/>
      <c r="BG34" s="521"/>
      <c r="BH34" s="521"/>
      <c r="BI34" s="521"/>
      <c r="BJ34" s="521"/>
      <c r="BK34" s="521"/>
      <c r="BL34" s="521"/>
      <c r="BM34" s="521"/>
      <c r="BN34" s="521"/>
      <c r="BO34" s="521"/>
      <c r="BP34" s="521"/>
      <c r="BQ34" s="521"/>
      <c r="BR34" s="521"/>
      <c r="BS34" s="521"/>
      <c r="BT34" s="521"/>
      <c r="BU34" s="521"/>
      <c r="BV34" s="521"/>
      <c r="BW34" s="521"/>
      <c r="BX34" s="521"/>
      <c r="BY34" s="521"/>
      <c r="BZ34" s="521"/>
      <c r="CA34" s="521"/>
      <c r="CB34" s="521"/>
      <c r="CC34" s="521"/>
      <c r="CD34" s="521"/>
      <c r="CE34" s="521"/>
      <c r="CF34" s="521"/>
      <c r="CG34" s="521"/>
      <c r="CH34" s="521"/>
      <c r="CI34" s="521"/>
      <c r="CJ34" s="521"/>
      <c r="CK34" s="521"/>
      <c r="CL34" s="521"/>
      <c r="CM34" s="521"/>
    </row>
    <row r="35" spans="1:91" s="509" customFormat="1" ht="16.149999999999999" customHeight="1">
      <c r="B35" s="510"/>
      <c r="C35" s="510"/>
      <c r="D35" s="525" t="s">
        <v>183</v>
      </c>
      <c r="E35" s="696"/>
      <c r="F35" s="696"/>
      <c r="G35" s="512" t="s">
        <v>80</v>
      </c>
      <c r="H35" s="521"/>
      <c r="I35" s="521"/>
      <c r="J35" s="521"/>
      <c r="K35" s="521"/>
      <c r="L35" s="521"/>
      <c r="M35" s="521"/>
      <c r="N35" s="521"/>
      <c r="O35" s="521"/>
      <c r="P35" s="521"/>
      <c r="Q35" s="521"/>
      <c r="R35" s="521"/>
      <c r="S35" s="521"/>
      <c r="T35" s="521"/>
      <c r="U35" s="521"/>
      <c r="V35" s="521"/>
      <c r="W35" s="521"/>
      <c r="X35" s="521"/>
      <c r="Y35" s="521"/>
      <c r="Z35" s="521"/>
      <c r="AA35" s="521"/>
      <c r="AB35" s="521"/>
      <c r="AC35" s="521"/>
      <c r="AD35" s="521"/>
      <c r="AE35" s="521"/>
      <c r="AF35" s="521"/>
      <c r="AG35" s="521"/>
      <c r="AH35" s="521"/>
      <c r="AI35" s="521"/>
      <c r="AJ35" s="521"/>
      <c r="AK35" s="521"/>
      <c r="AL35" s="521"/>
      <c r="AM35" s="521"/>
      <c r="AN35" s="521"/>
      <c r="AO35" s="521"/>
      <c r="AP35" s="521"/>
      <c r="AQ35" s="521"/>
      <c r="AR35" s="521"/>
      <c r="AS35" s="521"/>
      <c r="AT35" s="521"/>
      <c r="AU35" s="521"/>
      <c r="AV35" s="521"/>
      <c r="AW35" s="521"/>
      <c r="AX35" s="521"/>
      <c r="AY35" s="521"/>
      <c r="AZ35" s="521"/>
      <c r="BA35" s="521"/>
      <c r="BB35" s="521"/>
      <c r="BC35" s="521"/>
      <c r="BD35" s="521"/>
      <c r="BE35" s="521"/>
      <c r="BF35" s="521"/>
      <c r="BG35" s="521"/>
      <c r="BH35" s="521"/>
      <c r="BI35" s="521"/>
      <c r="BJ35" s="521"/>
      <c r="BK35" s="521"/>
      <c r="BL35" s="521"/>
      <c r="BM35" s="521"/>
      <c r="BN35" s="521"/>
      <c r="BO35" s="521"/>
      <c r="BP35" s="521"/>
      <c r="BQ35" s="521"/>
      <c r="BR35" s="521"/>
      <c r="BS35" s="521"/>
      <c r="BT35" s="521"/>
      <c r="BU35" s="521"/>
      <c r="BV35" s="521"/>
      <c r="BW35" s="521"/>
      <c r="BX35" s="521"/>
      <c r="BY35" s="521"/>
      <c r="BZ35" s="521"/>
      <c r="CA35" s="521"/>
      <c r="CB35" s="521"/>
      <c r="CC35" s="521"/>
      <c r="CD35" s="521"/>
      <c r="CE35" s="521"/>
      <c r="CF35" s="521"/>
      <c r="CG35" s="521"/>
      <c r="CH35" s="521"/>
      <c r="CI35" s="521"/>
      <c r="CJ35" s="521"/>
      <c r="CK35" s="521"/>
      <c r="CL35" s="521"/>
      <c r="CM35" s="521"/>
    </row>
    <row r="36" spans="1:91" s="509" customFormat="1" ht="16.149999999999999" customHeight="1">
      <c r="A36" s="478"/>
      <c r="B36" s="499"/>
      <c r="C36" s="499"/>
      <c r="D36" s="526" t="s">
        <v>184</v>
      </c>
      <c r="E36" s="478"/>
      <c r="F36" s="478"/>
      <c r="G36" s="502" t="s">
        <v>74</v>
      </c>
      <c r="H36" s="503"/>
      <c r="I36" s="503"/>
      <c r="J36" s="503"/>
      <c r="K36" s="503"/>
      <c r="L36" s="503"/>
      <c r="M36" s="503"/>
      <c r="N36" s="503"/>
      <c r="O36" s="503"/>
      <c r="P36" s="503"/>
      <c r="Q36" s="503"/>
      <c r="R36" s="503"/>
      <c r="S36" s="503"/>
      <c r="T36" s="503"/>
      <c r="U36" s="503"/>
      <c r="V36" s="503"/>
      <c r="W36" s="503"/>
      <c r="X36" s="503"/>
      <c r="Y36" s="503"/>
      <c r="Z36" s="503"/>
      <c r="AA36" s="503"/>
      <c r="AB36" s="503"/>
      <c r="AC36" s="503"/>
      <c r="AD36" s="503"/>
      <c r="AE36" s="503"/>
      <c r="AF36" s="503"/>
      <c r="AG36" s="503"/>
      <c r="AH36" s="503"/>
      <c r="AI36" s="503"/>
      <c r="AJ36" s="503"/>
      <c r="AK36" s="503"/>
      <c r="AL36" s="503"/>
      <c r="AM36" s="503"/>
      <c r="AN36" s="503"/>
      <c r="AO36" s="503"/>
      <c r="AP36" s="503"/>
      <c r="AQ36" s="503"/>
      <c r="AR36" s="503"/>
      <c r="AS36" s="503"/>
      <c r="AT36" s="503"/>
      <c r="AU36" s="503"/>
      <c r="AV36" s="503"/>
      <c r="AW36" s="503"/>
      <c r="AX36" s="503"/>
      <c r="AY36" s="503"/>
      <c r="AZ36" s="503"/>
      <c r="BA36" s="503"/>
      <c r="BB36" s="503"/>
      <c r="BC36" s="503"/>
      <c r="BD36" s="503"/>
      <c r="BE36" s="503"/>
      <c r="BF36" s="503"/>
      <c r="BG36" s="503"/>
      <c r="BH36" s="503"/>
      <c r="BI36" s="503"/>
      <c r="BJ36" s="503"/>
      <c r="BK36" s="503"/>
      <c r="BL36" s="503"/>
      <c r="BM36" s="503"/>
      <c r="BN36" s="503"/>
      <c r="BO36" s="503"/>
      <c r="BP36" s="503"/>
      <c r="BQ36" s="503"/>
      <c r="BR36" s="503"/>
      <c r="BS36" s="503"/>
      <c r="BT36" s="503"/>
      <c r="BU36" s="503"/>
      <c r="BV36" s="503"/>
      <c r="BW36" s="503"/>
      <c r="BX36" s="503"/>
      <c r="BY36" s="503"/>
      <c r="BZ36" s="503"/>
      <c r="CA36" s="503"/>
      <c r="CB36" s="503"/>
      <c r="CC36" s="503"/>
      <c r="CD36" s="503"/>
      <c r="CE36" s="503"/>
      <c r="CF36" s="503"/>
      <c r="CG36" s="503"/>
      <c r="CH36" s="503"/>
      <c r="CI36" s="503"/>
      <c r="CJ36" s="503"/>
      <c r="CK36" s="503"/>
      <c r="CL36" s="503"/>
      <c r="CM36" s="503"/>
    </row>
    <row r="37" spans="1:91" s="509" customFormat="1" ht="16.149999999999999" customHeight="1">
      <c r="A37" s="478"/>
      <c r="B37" s="499"/>
      <c r="C37" s="527" t="s">
        <v>185</v>
      </c>
      <c r="D37" s="526"/>
      <c r="E37" s="478"/>
      <c r="F37" s="478"/>
      <c r="G37" s="502" t="s">
        <v>93</v>
      </c>
      <c r="H37" s="521"/>
      <c r="I37" s="521"/>
      <c r="J37" s="521"/>
      <c r="K37" s="521"/>
      <c r="L37" s="521"/>
      <c r="M37" s="521"/>
      <c r="N37" s="521"/>
      <c r="O37" s="521"/>
      <c r="P37" s="521"/>
      <c r="Q37" s="521"/>
      <c r="R37" s="521"/>
      <c r="S37" s="521"/>
      <c r="T37" s="521"/>
      <c r="U37" s="521"/>
      <c r="V37" s="521"/>
      <c r="W37" s="521"/>
      <c r="X37" s="521"/>
      <c r="Y37" s="521"/>
      <c r="Z37" s="521"/>
      <c r="AA37" s="521"/>
      <c r="AB37" s="521"/>
      <c r="AC37" s="521"/>
      <c r="AD37" s="521"/>
      <c r="AE37" s="521"/>
      <c r="AF37" s="521"/>
      <c r="AG37" s="521"/>
      <c r="AH37" s="521"/>
      <c r="AI37" s="521"/>
      <c r="AJ37" s="521"/>
      <c r="AK37" s="521"/>
      <c r="AL37" s="521"/>
      <c r="AM37" s="521"/>
      <c r="AN37" s="521"/>
      <c r="AO37" s="521"/>
      <c r="AP37" s="521"/>
      <c r="AQ37" s="521"/>
      <c r="AR37" s="521"/>
      <c r="AS37" s="521"/>
      <c r="AT37" s="521"/>
      <c r="AU37" s="521"/>
      <c r="AV37" s="521"/>
      <c r="AW37" s="521"/>
      <c r="AX37" s="521"/>
      <c r="AY37" s="521"/>
      <c r="AZ37" s="521"/>
      <c r="BA37" s="521"/>
      <c r="BB37" s="521"/>
      <c r="BC37" s="521"/>
      <c r="BD37" s="521"/>
      <c r="BE37" s="521"/>
      <c r="BF37" s="521"/>
      <c r="BG37" s="521"/>
      <c r="BH37" s="521"/>
      <c r="BI37" s="521"/>
      <c r="BJ37" s="521"/>
      <c r="BK37" s="521"/>
      <c r="BL37" s="521"/>
      <c r="BM37" s="521"/>
      <c r="BN37" s="521"/>
      <c r="BO37" s="521"/>
      <c r="BP37" s="521"/>
      <c r="BQ37" s="521"/>
      <c r="BR37" s="521"/>
      <c r="BS37" s="521"/>
      <c r="BT37" s="521"/>
      <c r="BU37" s="521"/>
      <c r="BV37" s="521"/>
      <c r="BW37" s="521"/>
      <c r="BX37" s="521"/>
      <c r="BY37" s="521"/>
      <c r="BZ37" s="521"/>
      <c r="CA37" s="521"/>
      <c r="CB37" s="521"/>
      <c r="CC37" s="521"/>
      <c r="CD37" s="521"/>
      <c r="CE37" s="521"/>
      <c r="CF37" s="521"/>
      <c r="CG37" s="521"/>
      <c r="CH37" s="521"/>
      <c r="CI37" s="521"/>
      <c r="CJ37" s="521"/>
      <c r="CK37" s="521"/>
      <c r="CL37" s="521"/>
      <c r="CM37" s="521"/>
    </row>
    <row r="38" spans="1:91" s="484" customFormat="1" ht="16.149999999999999" customHeight="1">
      <c r="A38" s="472"/>
      <c r="B38" s="528" t="s">
        <v>186</v>
      </c>
      <c r="C38" s="528"/>
      <c r="D38" s="472"/>
      <c r="E38" s="472"/>
      <c r="F38" s="472"/>
      <c r="G38" s="474" t="s">
        <v>29</v>
      </c>
      <c r="H38" s="465"/>
      <c r="I38" s="465"/>
      <c r="J38" s="465"/>
      <c r="K38" s="465"/>
      <c r="L38" s="465"/>
      <c r="M38" s="465"/>
      <c r="N38" s="465"/>
      <c r="O38" s="465"/>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5"/>
      <c r="AU38" s="465"/>
      <c r="AV38" s="465"/>
      <c r="AW38" s="465"/>
      <c r="AX38" s="465"/>
      <c r="AY38" s="465"/>
      <c r="AZ38" s="465"/>
      <c r="BA38" s="465"/>
      <c r="BB38" s="465"/>
      <c r="BC38" s="465"/>
      <c r="BD38" s="465"/>
      <c r="BE38" s="465"/>
      <c r="BF38" s="465"/>
      <c r="BG38" s="465"/>
      <c r="BH38" s="465"/>
      <c r="BI38" s="465"/>
      <c r="BJ38" s="465"/>
      <c r="BK38" s="465"/>
      <c r="BL38" s="465"/>
      <c r="BM38" s="465"/>
      <c r="BN38" s="465"/>
      <c r="BO38" s="465"/>
      <c r="BP38" s="465"/>
      <c r="BQ38" s="465"/>
      <c r="BR38" s="465"/>
      <c r="BS38" s="465"/>
      <c r="BT38" s="465"/>
      <c r="BU38" s="465"/>
      <c r="BV38" s="465"/>
      <c r="BW38" s="465"/>
      <c r="BX38" s="465"/>
      <c r="BY38" s="465"/>
      <c r="BZ38" s="465"/>
      <c r="CA38" s="465"/>
      <c r="CB38" s="465"/>
      <c r="CC38" s="465"/>
      <c r="CD38" s="465"/>
      <c r="CE38" s="465"/>
      <c r="CF38" s="465"/>
      <c r="CG38" s="465"/>
      <c r="CH38" s="465"/>
      <c r="CI38" s="465"/>
      <c r="CJ38" s="465"/>
      <c r="CK38" s="465"/>
      <c r="CL38" s="465"/>
      <c r="CM38" s="465"/>
    </row>
    <row r="39" spans="1:91" s="484" customFormat="1" ht="16.149999999999999" customHeight="1">
      <c r="A39" s="529" t="s">
        <v>187</v>
      </c>
      <c r="B39" s="498"/>
      <c r="C39" s="498"/>
      <c r="D39" s="472"/>
      <c r="E39" s="472"/>
      <c r="F39" s="472"/>
      <c r="G39" s="474" t="s">
        <v>147</v>
      </c>
      <c r="H39" s="475"/>
      <c r="I39" s="475"/>
      <c r="J39" s="475"/>
      <c r="K39" s="475"/>
      <c r="L39" s="475"/>
      <c r="M39" s="475"/>
      <c r="N39" s="475"/>
      <c r="O39" s="475"/>
      <c r="P39" s="475"/>
      <c r="Q39" s="475"/>
      <c r="R39" s="475"/>
      <c r="S39" s="475"/>
      <c r="T39" s="475"/>
      <c r="U39" s="475"/>
      <c r="V39" s="475"/>
      <c r="W39" s="475"/>
      <c r="X39" s="475"/>
      <c r="Y39" s="475"/>
      <c r="Z39" s="475"/>
      <c r="AA39" s="475"/>
      <c r="AB39" s="475"/>
      <c r="AC39" s="475"/>
      <c r="AD39" s="475"/>
      <c r="AE39" s="475"/>
      <c r="AF39" s="475"/>
      <c r="AG39" s="475"/>
      <c r="AH39" s="475"/>
      <c r="AI39" s="475"/>
      <c r="AJ39" s="475"/>
      <c r="AK39" s="475"/>
      <c r="AL39" s="475"/>
      <c r="AM39" s="475"/>
      <c r="AN39" s="475"/>
      <c r="AO39" s="475"/>
      <c r="AP39" s="475"/>
      <c r="AQ39" s="475"/>
      <c r="AR39" s="475"/>
      <c r="AS39" s="475"/>
      <c r="AT39" s="475"/>
      <c r="AU39" s="475"/>
      <c r="AV39" s="475"/>
      <c r="AW39" s="475"/>
      <c r="AX39" s="475"/>
      <c r="AY39" s="475"/>
      <c r="AZ39" s="475"/>
      <c r="BA39" s="475"/>
      <c r="BB39" s="475"/>
      <c r="BC39" s="475"/>
      <c r="BD39" s="475"/>
      <c r="BE39" s="475"/>
      <c r="BF39" s="475"/>
      <c r="BG39" s="475"/>
      <c r="BH39" s="475"/>
      <c r="BI39" s="475"/>
      <c r="BJ39" s="475"/>
      <c r="BK39" s="475"/>
      <c r="BL39" s="475"/>
      <c r="BM39" s="475"/>
      <c r="BN39" s="475"/>
      <c r="BO39" s="475"/>
      <c r="BP39" s="475"/>
      <c r="BQ39" s="475"/>
      <c r="BR39" s="475"/>
      <c r="BS39" s="475"/>
      <c r="BT39" s="475"/>
      <c r="BU39" s="475"/>
      <c r="BV39" s="475"/>
      <c r="BW39" s="475"/>
      <c r="BX39" s="475"/>
      <c r="BY39" s="475"/>
      <c r="BZ39" s="475"/>
      <c r="CA39" s="475"/>
      <c r="CB39" s="475"/>
      <c r="CC39" s="475"/>
      <c r="CD39" s="475"/>
      <c r="CE39" s="475"/>
      <c r="CF39" s="475"/>
      <c r="CG39" s="475"/>
      <c r="CH39" s="475"/>
      <c r="CI39" s="475"/>
      <c r="CJ39" s="475"/>
      <c r="CK39" s="475"/>
      <c r="CL39" s="475"/>
      <c r="CM39" s="475"/>
    </row>
    <row r="40" spans="1:91" s="509" customFormat="1" ht="16.149999999999999" customHeight="1">
      <c r="A40" s="583" t="s">
        <v>162</v>
      </c>
      <c r="B40" s="401"/>
      <c r="C40" s="401"/>
      <c r="G40" s="512"/>
      <c r="H40" s="508"/>
      <c r="I40" s="508"/>
      <c r="J40" s="508"/>
      <c r="K40" s="508"/>
      <c r="L40" s="508"/>
      <c r="M40" s="508"/>
      <c r="N40" s="508"/>
      <c r="O40" s="508"/>
      <c r="P40" s="508"/>
      <c r="Q40" s="508"/>
      <c r="R40" s="508"/>
      <c r="S40" s="508"/>
      <c r="T40" s="508"/>
      <c r="U40" s="508"/>
      <c r="V40" s="508"/>
      <c r="W40" s="508"/>
      <c r="X40" s="508"/>
      <c r="Y40" s="508"/>
      <c r="Z40" s="508"/>
      <c r="AA40" s="508"/>
      <c r="AB40" s="508"/>
      <c r="AC40" s="508"/>
      <c r="AD40" s="508"/>
      <c r="AE40" s="508"/>
      <c r="AF40" s="508"/>
      <c r="AG40" s="508"/>
      <c r="AH40" s="508"/>
      <c r="AI40" s="508"/>
      <c r="AJ40" s="508"/>
      <c r="AK40" s="508"/>
      <c r="AL40" s="508"/>
      <c r="AM40" s="508"/>
      <c r="AN40" s="508"/>
      <c r="AO40" s="508"/>
      <c r="AP40" s="508"/>
      <c r="AQ40" s="508"/>
      <c r="AR40" s="508"/>
      <c r="AS40" s="508"/>
      <c r="AT40" s="508"/>
      <c r="AU40" s="508"/>
      <c r="AV40" s="508"/>
      <c r="AW40" s="508"/>
      <c r="AX40" s="508"/>
      <c r="AY40" s="508"/>
      <c r="AZ40" s="508"/>
      <c r="BA40" s="508"/>
      <c r="BB40" s="508"/>
      <c r="BC40" s="508"/>
      <c r="BD40" s="508"/>
      <c r="BE40" s="508"/>
      <c r="BF40" s="508"/>
      <c r="BG40" s="508"/>
      <c r="BH40" s="508"/>
      <c r="BI40" s="508"/>
      <c r="BJ40" s="508"/>
      <c r="BK40" s="508"/>
      <c r="BL40" s="508"/>
      <c r="BM40" s="508"/>
      <c r="BN40" s="508"/>
      <c r="BO40" s="508"/>
      <c r="BP40" s="508"/>
      <c r="BQ40" s="508"/>
      <c r="BR40" s="508"/>
      <c r="BS40" s="508"/>
      <c r="BT40" s="508"/>
      <c r="BU40" s="508"/>
      <c r="BV40" s="508"/>
      <c r="BW40" s="508"/>
      <c r="BX40" s="508"/>
      <c r="BY40" s="508"/>
      <c r="BZ40" s="508"/>
      <c r="CA40" s="508"/>
      <c r="CB40" s="508"/>
      <c r="CC40" s="508"/>
      <c r="CD40" s="508"/>
      <c r="CE40" s="508"/>
      <c r="CF40" s="508"/>
      <c r="CG40" s="508"/>
      <c r="CH40" s="508"/>
      <c r="CI40" s="508"/>
      <c r="CJ40" s="508"/>
      <c r="CK40" s="508"/>
      <c r="CL40" s="508"/>
      <c r="CM40" s="508"/>
    </row>
    <row r="41" spans="1:91" s="509" customFormat="1" ht="16.149999999999999" customHeight="1">
      <c r="A41" s="410"/>
      <c r="B41" s="410" t="s">
        <v>163</v>
      </c>
      <c r="C41" s="410"/>
      <c r="D41" s="493"/>
      <c r="E41" s="493"/>
      <c r="F41" s="493"/>
      <c r="G41" s="524" t="s">
        <v>188</v>
      </c>
      <c r="H41" s="521"/>
      <c r="I41" s="521"/>
      <c r="J41" s="521"/>
      <c r="K41" s="521"/>
      <c r="L41" s="521"/>
      <c r="M41" s="521"/>
      <c r="N41" s="521"/>
      <c r="O41" s="521"/>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c r="AU41" s="521"/>
      <c r="AV41" s="521"/>
      <c r="AW41" s="521"/>
      <c r="AX41" s="521"/>
      <c r="AY41" s="521"/>
      <c r="AZ41" s="521"/>
      <c r="BA41" s="521"/>
      <c r="BB41" s="521"/>
      <c r="BC41" s="521"/>
      <c r="BD41" s="521"/>
      <c r="BE41" s="521"/>
      <c r="BF41" s="521"/>
      <c r="BG41" s="521"/>
      <c r="BH41" s="521"/>
      <c r="BI41" s="521"/>
      <c r="BJ41" s="521"/>
      <c r="BK41" s="521"/>
      <c r="BL41" s="521"/>
      <c r="BM41" s="521"/>
      <c r="BN41" s="521"/>
      <c r="BO41" s="521"/>
      <c r="BP41" s="521"/>
      <c r="BQ41" s="521"/>
      <c r="BR41" s="521"/>
      <c r="BS41" s="521"/>
      <c r="BT41" s="521"/>
      <c r="BU41" s="521"/>
      <c r="BV41" s="521"/>
      <c r="BW41" s="521"/>
      <c r="BX41" s="521"/>
      <c r="BY41" s="521"/>
      <c r="BZ41" s="521"/>
      <c r="CA41" s="521"/>
      <c r="CB41" s="521"/>
      <c r="CC41" s="521"/>
      <c r="CD41" s="521"/>
      <c r="CE41" s="521"/>
      <c r="CF41" s="521"/>
      <c r="CG41" s="521"/>
      <c r="CH41" s="521"/>
      <c r="CI41" s="521"/>
      <c r="CJ41" s="521"/>
      <c r="CK41" s="521"/>
      <c r="CL41" s="521"/>
      <c r="CM41" s="521"/>
    </row>
    <row r="42" spans="1:91" s="545" customFormat="1" ht="16.149999999999999" customHeight="1">
      <c r="A42" s="402"/>
      <c r="B42" s="402" t="s">
        <v>164</v>
      </c>
      <c r="C42" s="402"/>
      <c r="D42" s="530"/>
      <c r="E42" s="530"/>
      <c r="F42" s="530"/>
      <c r="G42" s="531" t="s">
        <v>189</v>
      </c>
      <c r="H42" s="532"/>
      <c r="I42" s="532"/>
      <c r="J42" s="532"/>
      <c r="K42" s="532"/>
      <c r="L42" s="532"/>
      <c r="M42" s="532"/>
      <c r="N42" s="532"/>
      <c r="O42" s="532"/>
      <c r="P42" s="532"/>
      <c r="Q42" s="532"/>
      <c r="R42" s="532"/>
      <c r="S42" s="532"/>
      <c r="T42" s="532"/>
      <c r="U42" s="532"/>
      <c r="V42" s="532"/>
      <c r="W42" s="532"/>
      <c r="X42" s="532"/>
      <c r="Y42" s="532"/>
      <c r="Z42" s="532"/>
      <c r="AA42" s="532"/>
      <c r="AB42" s="532"/>
      <c r="AC42" s="532"/>
      <c r="AD42" s="532"/>
      <c r="AE42" s="532"/>
      <c r="AF42" s="532"/>
      <c r="AG42" s="532"/>
      <c r="AH42" s="532"/>
      <c r="AI42" s="532"/>
      <c r="AJ42" s="532"/>
      <c r="AK42" s="532"/>
      <c r="AL42" s="532"/>
      <c r="AM42" s="532"/>
      <c r="AN42" s="532"/>
      <c r="AO42" s="532"/>
      <c r="AP42" s="532"/>
      <c r="AQ42" s="532"/>
      <c r="AR42" s="532"/>
      <c r="AS42" s="532"/>
      <c r="AT42" s="532"/>
      <c r="AU42" s="532"/>
      <c r="AV42" s="532"/>
      <c r="AW42" s="532"/>
      <c r="AX42" s="532"/>
      <c r="AY42" s="532"/>
      <c r="AZ42" s="532"/>
      <c r="BA42" s="532"/>
      <c r="BB42" s="532"/>
      <c r="BC42" s="532"/>
      <c r="BD42" s="532"/>
      <c r="BE42" s="532"/>
      <c r="BF42" s="532"/>
      <c r="BG42" s="532"/>
      <c r="BH42" s="532"/>
      <c r="BI42" s="532"/>
      <c r="BJ42" s="532"/>
      <c r="BK42" s="532"/>
      <c r="BL42" s="532"/>
      <c r="BM42" s="532"/>
      <c r="BN42" s="532"/>
      <c r="BO42" s="532"/>
      <c r="BP42" s="532"/>
      <c r="BQ42" s="532"/>
      <c r="BR42" s="532"/>
      <c r="BS42" s="532"/>
      <c r="BT42" s="532"/>
      <c r="BU42" s="532"/>
      <c r="BV42" s="532"/>
      <c r="BW42" s="532"/>
      <c r="BX42" s="532"/>
      <c r="BY42" s="532"/>
      <c r="BZ42" s="532"/>
      <c r="CA42" s="532"/>
      <c r="CB42" s="532"/>
      <c r="CC42" s="532"/>
      <c r="CD42" s="532"/>
      <c r="CE42" s="532"/>
      <c r="CF42" s="532"/>
      <c r="CG42" s="532"/>
      <c r="CH42" s="532"/>
      <c r="CI42" s="532"/>
      <c r="CJ42" s="532"/>
      <c r="CK42" s="532"/>
      <c r="CL42" s="532"/>
      <c r="CM42" s="532"/>
    </row>
    <row r="43" spans="1:91" ht="17.25" customHeight="1">
      <c r="A43" s="533"/>
      <c r="B43" s="534"/>
      <c r="C43" s="534"/>
      <c r="D43" s="530"/>
      <c r="E43" s="530"/>
      <c r="F43" s="530"/>
      <c r="G43" s="535"/>
      <c r="H43" s="536"/>
      <c r="I43" s="536"/>
      <c r="J43" s="536"/>
      <c r="K43" s="536"/>
      <c r="L43" s="536"/>
      <c r="M43" s="536"/>
      <c r="N43" s="536"/>
      <c r="O43" s="536"/>
      <c r="P43" s="536"/>
      <c r="Q43" s="536"/>
      <c r="R43" s="536"/>
      <c r="S43" s="536"/>
      <c r="T43" s="536"/>
      <c r="U43" s="536"/>
      <c r="V43" s="536"/>
      <c r="W43" s="536"/>
      <c r="X43" s="536"/>
      <c r="Y43" s="536"/>
      <c r="Z43" s="536"/>
      <c r="AA43" s="536"/>
      <c r="AB43" s="536"/>
      <c r="AC43" s="536"/>
      <c r="AD43" s="536"/>
      <c r="AE43" s="536"/>
      <c r="AF43" s="536"/>
      <c r="AG43" s="536"/>
      <c r="AH43" s="536"/>
      <c r="AI43" s="536"/>
      <c r="AJ43" s="536"/>
      <c r="AK43" s="536"/>
      <c r="AL43" s="536"/>
      <c r="AM43" s="536"/>
      <c r="AN43" s="536"/>
      <c r="AO43" s="536"/>
      <c r="AP43" s="536"/>
      <c r="AQ43" s="536"/>
      <c r="AR43" s="536"/>
      <c r="AS43" s="536"/>
      <c r="AT43" s="536"/>
      <c r="AU43" s="536"/>
      <c r="AV43" s="536"/>
      <c r="AW43" s="536"/>
      <c r="AX43" s="536"/>
      <c r="AY43" s="536"/>
      <c r="AZ43" s="536"/>
      <c r="BA43" s="536"/>
      <c r="BB43" s="536"/>
      <c r="BC43" s="536"/>
      <c r="BD43" s="536"/>
      <c r="BE43" s="536"/>
      <c r="BF43" s="536"/>
      <c r="BG43" s="536"/>
      <c r="BH43" s="536"/>
      <c r="BI43" s="536"/>
      <c r="BJ43" s="536"/>
      <c r="BK43" s="536"/>
      <c r="BL43" s="536"/>
      <c r="BM43" s="536"/>
      <c r="BN43" s="536"/>
      <c r="BO43" s="536"/>
      <c r="BP43" s="536"/>
      <c r="BQ43" s="536"/>
      <c r="BR43" s="536"/>
      <c r="BS43" s="536"/>
      <c r="BT43" s="536"/>
      <c r="BU43" s="536"/>
      <c r="BV43" s="536"/>
      <c r="BW43" s="536"/>
      <c r="BX43" s="536"/>
      <c r="BY43" s="536"/>
      <c r="BZ43" s="536"/>
      <c r="CA43" s="536"/>
      <c r="CB43" s="536"/>
      <c r="CC43" s="536"/>
      <c r="CD43" s="536"/>
      <c r="CE43" s="536"/>
      <c r="CF43" s="536"/>
      <c r="CG43" s="536"/>
      <c r="CH43" s="536"/>
      <c r="CI43" s="536"/>
      <c r="CJ43" s="536"/>
      <c r="CK43" s="536"/>
      <c r="CL43" s="536"/>
      <c r="CM43" s="536"/>
    </row>
    <row r="44" spans="1:91" ht="16.149999999999999" customHeight="1">
      <c r="A44" s="672" t="s">
        <v>106</v>
      </c>
      <c r="B44" s="545"/>
      <c r="C44" s="545"/>
      <c r="D44" s="545"/>
      <c r="E44" s="545"/>
      <c r="F44" s="545"/>
      <c r="G44" s="457"/>
      <c r="H44" s="455"/>
      <c r="I44" s="455"/>
      <c r="J44" s="455"/>
      <c r="K44" s="455"/>
      <c r="L44" s="455"/>
      <c r="M44" s="455"/>
      <c r="N44" s="455"/>
      <c r="O44" s="455"/>
      <c r="P44" s="455"/>
      <c r="Q44" s="455"/>
      <c r="R44" s="455"/>
      <c r="S44" s="455"/>
      <c r="T44" s="455"/>
      <c r="U44" s="455"/>
      <c r="V44" s="455"/>
      <c r="W44" s="455"/>
      <c r="X44" s="455"/>
      <c r="Y44" s="455"/>
      <c r="Z44" s="455"/>
      <c r="AA44" s="455"/>
      <c r="AB44" s="455"/>
      <c r="AC44" s="455"/>
      <c r="AD44" s="455"/>
      <c r="AE44" s="455"/>
      <c r="AF44" s="455"/>
      <c r="AG44" s="455"/>
      <c r="AH44" s="455"/>
      <c r="AI44" s="455"/>
      <c r="AJ44" s="455"/>
      <c r="AK44" s="455"/>
      <c r="AL44" s="455"/>
      <c r="AM44" s="455"/>
      <c r="AN44" s="455"/>
      <c r="AO44" s="455"/>
      <c r="AP44" s="455"/>
      <c r="AQ44" s="455"/>
      <c r="AR44" s="455"/>
      <c r="AS44" s="455"/>
      <c r="AT44" s="455"/>
      <c r="AU44" s="455"/>
      <c r="AV44" s="455"/>
      <c r="AW44" s="455"/>
      <c r="AX44" s="455"/>
      <c r="AY44" s="455"/>
      <c r="AZ44" s="455"/>
      <c r="BA44" s="455"/>
      <c r="BB44" s="455"/>
      <c r="BC44" s="455"/>
      <c r="BD44" s="455"/>
      <c r="BE44" s="455"/>
      <c r="BF44" s="455"/>
      <c r="BG44" s="455"/>
      <c r="BH44" s="455"/>
      <c r="BI44" s="455"/>
      <c r="BJ44" s="455"/>
      <c r="BK44" s="455"/>
      <c r="BL44" s="455"/>
      <c r="BM44" s="455"/>
      <c r="BN44" s="455"/>
      <c r="BO44" s="455"/>
      <c r="BP44" s="455"/>
      <c r="BQ44" s="455"/>
      <c r="BR44" s="455"/>
      <c r="BS44" s="455"/>
      <c r="BT44" s="455"/>
      <c r="BU44" s="455"/>
      <c r="BV44" s="455"/>
      <c r="BW44" s="455"/>
      <c r="BX44" s="455"/>
      <c r="BY44" s="455"/>
      <c r="BZ44" s="455"/>
      <c r="CA44" s="455"/>
      <c r="CB44" s="455"/>
      <c r="CC44" s="455"/>
      <c r="CD44" s="455"/>
      <c r="CE44" s="455"/>
      <c r="CF44" s="455"/>
      <c r="CG44" s="455"/>
      <c r="CH44" s="455"/>
      <c r="CI44" s="455"/>
      <c r="CJ44" s="455"/>
      <c r="CK44" s="455"/>
      <c r="CL44" s="455"/>
      <c r="CM44" s="455"/>
    </row>
    <row r="45" spans="1:91" ht="16.149999999999999" customHeight="1">
      <c r="A45" s="672"/>
      <c r="B45" s="545" t="s">
        <v>190</v>
      </c>
      <c r="C45" s="545"/>
      <c r="D45" s="545"/>
      <c r="E45" s="545"/>
      <c r="F45" s="545"/>
      <c r="G45" s="457"/>
      <c r="H45" s="455"/>
      <c r="I45" s="455"/>
      <c r="J45" s="455"/>
      <c r="K45" s="455"/>
      <c r="L45" s="455"/>
      <c r="M45" s="455"/>
      <c r="N45" s="455"/>
      <c r="O45" s="455"/>
      <c r="P45" s="455"/>
      <c r="Q45" s="455"/>
      <c r="R45" s="455"/>
      <c r="S45" s="455"/>
      <c r="T45" s="455"/>
      <c r="U45" s="455"/>
      <c r="V45" s="455"/>
      <c r="W45" s="455"/>
      <c r="X45" s="455"/>
      <c r="Y45" s="455"/>
      <c r="Z45" s="455"/>
      <c r="AA45" s="455"/>
      <c r="AB45" s="455"/>
      <c r="AC45" s="455"/>
      <c r="AD45" s="455"/>
      <c r="AE45" s="455"/>
      <c r="AF45" s="455"/>
      <c r="AG45" s="455"/>
      <c r="AH45" s="455"/>
      <c r="AI45" s="455"/>
      <c r="AJ45" s="455"/>
      <c r="AK45" s="455"/>
      <c r="AL45" s="455"/>
      <c r="AM45" s="455"/>
      <c r="AN45" s="455"/>
      <c r="AO45" s="455"/>
      <c r="AP45" s="455"/>
      <c r="AQ45" s="455"/>
      <c r="AR45" s="455"/>
      <c r="AS45" s="455"/>
      <c r="AT45" s="455"/>
      <c r="AU45" s="455"/>
      <c r="AV45" s="455"/>
      <c r="AW45" s="455"/>
      <c r="AX45" s="455"/>
      <c r="AY45" s="455"/>
      <c r="AZ45" s="455"/>
      <c r="BA45" s="455"/>
      <c r="BB45" s="455"/>
      <c r="BC45" s="455"/>
      <c r="BD45" s="455"/>
      <c r="BE45" s="455"/>
      <c r="BF45" s="455"/>
      <c r="BG45" s="455"/>
      <c r="BH45" s="455"/>
      <c r="BI45" s="455"/>
      <c r="BJ45" s="455"/>
      <c r="BK45" s="455"/>
      <c r="BL45" s="455"/>
      <c r="BM45" s="455"/>
      <c r="BN45" s="455"/>
      <c r="BO45" s="455"/>
      <c r="BP45" s="455"/>
      <c r="BQ45" s="455"/>
      <c r="BR45" s="455"/>
      <c r="BS45" s="455"/>
      <c r="BT45" s="455"/>
      <c r="BU45" s="455"/>
      <c r="BV45" s="455"/>
      <c r="BW45" s="455"/>
      <c r="BX45" s="455"/>
      <c r="BY45" s="455"/>
      <c r="BZ45" s="455"/>
      <c r="CA45" s="455"/>
      <c r="CB45" s="455"/>
      <c r="CC45" s="455"/>
      <c r="CD45" s="455"/>
      <c r="CE45" s="455"/>
      <c r="CF45" s="455"/>
      <c r="CG45" s="455"/>
      <c r="CH45" s="455"/>
      <c r="CI45" s="455"/>
      <c r="CJ45" s="455"/>
      <c r="CK45" s="455"/>
      <c r="CL45" s="455"/>
      <c r="CM45" s="455"/>
    </row>
    <row r="46" spans="1:91" ht="16.149999999999999" customHeight="1">
      <c r="A46" s="672"/>
      <c r="B46" s="545"/>
      <c r="C46" s="456" t="s">
        <v>168</v>
      </c>
      <c r="D46" s="545"/>
      <c r="E46" s="545"/>
      <c r="F46" s="545"/>
      <c r="G46" s="457"/>
      <c r="H46" s="458"/>
      <c r="I46" s="458"/>
      <c r="J46" s="458"/>
      <c r="K46" s="458"/>
      <c r="L46" s="458"/>
      <c r="M46" s="458"/>
      <c r="N46" s="458"/>
      <c r="O46" s="458"/>
      <c r="P46" s="458"/>
      <c r="Q46" s="458"/>
      <c r="R46" s="458"/>
      <c r="S46" s="458"/>
      <c r="T46" s="458"/>
      <c r="U46" s="458"/>
      <c r="V46" s="458"/>
      <c r="W46" s="458"/>
      <c r="X46" s="458"/>
      <c r="Y46" s="458"/>
      <c r="Z46" s="458"/>
      <c r="AA46" s="458"/>
      <c r="AB46" s="458"/>
      <c r="AC46" s="458"/>
      <c r="AD46" s="458"/>
      <c r="AE46" s="458"/>
      <c r="AF46" s="458"/>
      <c r="AG46" s="458"/>
      <c r="AH46" s="458"/>
      <c r="AI46" s="458"/>
      <c r="AJ46" s="458"/>
      <c r="AK46" s="458"/>
      <c r="AL46" s="458"/>
      <c r="AM46" s="458"/>
      <c r="AN46" s="458"/>
      <c r="AO46" s="458"/>
      <c r="AP46" s="458"/>
      <c r="AQ46" s="458"/>
      <c r="AR46" s="458"/>
      <c r="AS46" s="458"/>
      <c r="AT46" s="458"/>
      <c r="AU46" s="458"/>
      <c r="AV46" s="458"/>
      <c r="AW46" s="458"/>
      <c r="AX46" s="458"/>
      <c r="AY46" s="458"/>
      <c r="AZ46" s="458"/>
      <c r="BA46" s="458"/>
      <c r="BB46" s="458"/>
      <c r="BC46" s="458"/>
      <c r="BD46" s="458"/>
      <c r="BE46" s="458"/>
      <c r="BF46" s="458"/>
      <c r="BG46" s="458"/>
      <c r="BH46" s="458"/>
      <c r="BI46" s="458"/>
      <c r="BJ46" s="458"/>
      <c r="BK46" s="458"/>
      <c r="BL46" s="458"/>
      <c r="BM46" s="458"/>
      <c r="BN46" s="458"/>
      <c r="BO46" s="458"/>
      <c r="BP46" s="458"/>
      <c r="BQ46" s="458"/>
      <c r="BR46" s="458"/>
      <c r="BS46" s="458"/>
      <c r="BT46" s="458"/>
      <c r="BU46" s="458"/>
      <c r="BV46" s="458"/>
      <c r="BW46" s="458"/>
      <c r="BX46" s="458"/>
      <c r="BY46" s="458"/>
      <c r="BZ46" s="458"/>
      <c r="CA46" s="458"/>
      <c r="CB46" s="458"/>
      <c r="CC46" s="458"/>
      <c r="CD46" s="458"/>
      <c r="CE46" s="458"/>
      <c r="CF46" s="458"/>
      <c r="CG46" s="458"/>
      <c r="CH46" s="458"/>
      <c r="CI46" s="458"/>
      <c r="CJ46" s="458"/>
      <c r="CK46" s="458"/>
      <c r="CL46" s="458"/>
      <c r="CM46" s="458"/>
    </row>
    <row r="47" spans="1:91" ht="16.149999999999999" customHeight="1">
      <c r="A47" s="545"/>
      <c r="B47" s="545"/>
      <c r="C47" s="545"/>
      <c r="D47" s="673" t="s">
        <v>562</v>
      </c>
      <c r="E47" s="673"/>
      <c r="F47" s="545"/>
      <c r="G47" s="537"/>
      <c r="H47" s="532"/>
      <c r="I47" s="532"/>
      <c r="J47" s="532"/>
      <c r="K47" s="532"/>
      <c r="L47" s="532"/>
      <c r="M47" s="532"/>
      <c r="N47" s="532"/>
      <c r="O47" s="532"/>
      <c r="P47" s="532"/>
      <c r="Q47" s="532"/>
      <c r="R47" s="532"/>
      <c r="S47" s="532"/>
      <c r="T47" s="532"/>
      <c r="U47" s="532"/>
      <c r="V47" s="532"/>
      <c r="W47" s="532"/>
      <c r="X47" s="532"/>
      <c r="Y47" s="532"/>
      <c r="Z47" s="532"/>
      <c r="AA47" s="532"/>
      <c r="AB47" s="532"/>
      <c r="AC47" s="532"/>
      <c r="AD47" s="532"/>
      <c r="AE47" s="532"/>
      <c r="AF47" s="532"/>
      <c r="AG47" s="532"/>
      <c r="AH47" s="532"/>
      <c r="AI47" s="532"/>
      <c r="AJ47" s="532"/>
      <c r="AK47" s="532"/>
      <c r="AL47" s="532"/>
      <c r="AM47" s="532"/>
      <c r="AN47" s="532"/>
      <c r="AO47" s="532"/>
      <c r="AP47" s="532"/>
      <c r="AQ47" s="532"/>
      <c r="AR47" s="532"/>
      <c r="AS47" s="532"/>
      <c r="AT47" s="532"/>
      <c r="AU47" s="532"/>
      <c r="AV47" s="532"/>
      <c r="AW47" s="532"/>
      <c r="AX47" s="532"/>
      <c r="AY47" s="532"/>
      <c r="AZ47" s="532"/>
      <c r="BA47" s="532"/>
      <c r="BB47" s="532"/>
      <c r="BC47" s="532"/>
      <c r="BD47" s="532"/>
      <c r="BE47" s="532"/>
      <c r="BF47" s="532"/>
      <c r="BG47" s="532"/>
      <c r="BH47" s="532"/>
      <c r="BI47" s="532"/>
      <c r="BJ47" s="532"/>
      <c r="BK47" s="532"/>
      <c r="BL47" s="532"/>
      <c r="BM47" s="532"/>
      <c r="BN47" s="532"/>
      <c r="BO47" s="532"/>
      <c r="BP47" s="532"/>
      <c r="BQ47" s="532"/>
      <c r="BR47" s="532"/>
      <c r="BS47" s="532"/>
      <c r="BT47" s="532"/>
      <c r="BU47" s="532"/>
      <c r="BV47" s="532"/>
      <c r="BW47" s="532"/>
      <c r="BX47" s="532"/>
      <c r="BY47" s="532"/>
      <c r="BZ47" s="532"/>
      <c r="CA47" s="532"/>
      <c r="CB47" s="532"/>
      <c r="CC47" s="532"/>
      <c r="CD47" s="532"/>
      <c r="CE47" s="532"/>
      <c r="CF47" s="532"/>
      <c r="CG47" s="532"/>
      <c r="CH47" s="532"/>
      <c r="CI47" s="532"/>
      <c r="CJ47" s="532"/>
      <c r="CK47" s="532"/>
      <c r="CL47" s="532"/>
      <c r="CM47" s="532"/>
    </row>
    <row r="48" spans="1:91" ht="16.149999999999999" customHeight="1">
      <c r="A48" s="538"/>
      <c r="B48" s="538"/>
      <c r="C48" s="538"/>
      <c r="D48" s="491"/>
      <c r="E48" s="522" t="s">
        <v>170</v>
      </c>
      <c r="F48" s="538"/>
      <c r="G48" s="539" t="s">
        <v>101</v>
      </c>
      <c r="H48" s="540"/>
      <c r="I48" s="540"/>
      <c r="J48" s="540"/>
      <c r="K48" s="540"/>
      <c r="L48" s="540"/>
      <c r="M48" s="540"/>
      <c r="N48" s="540"/>
      <c r="O48" s="540"/>
      <c r="P48" s="540"/>
      <c r="Q48" s="540"/>
      <c r="R48" s="540"/>
      <c r="S48" s="540"/>
      <c r="T48" s="540"/>
      <c r="U48" s="540"/>
      <c r="V48" s="540"/>
      <c r="W48" s="540"/>
      <c r="X48" s="540"/>
      <c r="Y48" s="540"/>
      <c r="Z48" s="540"/>
      <c r="AA48" s="540"/>
      <c r="AB48" s="540"/>
      <c r="AC48" s="540"/>
      <c r="AD48" s="540"/>
      <c r="AE48" s="540"/>
      <c r="AF48" s="540"/>
      <c r="AG48" s="540"/>
      <c r="AH48" s="540"/>
      <c r="AI48" s="540"/>
      <c r="AJ48" s="540"/>
      <c r="AK48" s="540"/>
      <c r="AL48" s="540"/>
      <c r="AM48" s="540"/>
      <c r="AN48" s="540"/>
      <c r="AO48" s="540"/>
      <c r="AP48" s="540"/>
      <c r="AQ48" s="540"/>
      <c r="AR48" s="540"/>
      <c r="AS48" s="540"/>
      <c r="AT48" s="540"/>
      <c r="AU48" s="540"/>
      <c r="AV48" s="540"/>
      <c r="AW48" s="540"/>
      <c r="AX48" s="540"/>
      <c r="AY48" s="540"/>
      <c r="AZ48" s="540"/>
      <c r="BA48" s="540"/>
      <c r="BB48" s="540"/>
      <c r="BC48" s="540"/>
      <c r="BD48" s="540"/>
      <c r="BE48" s="540"/>
      <c r="BF48" s="540"/>
      <c r="BG48" s="540"/>
      <c r="BH48" s="540"/>
      <c r="BI48" s="540"/>
      <c r="BJ48" s="540"/>
      <c r="BK48" s="540"/>
      <c r="BL48" s="540"/>
      <c r="BM48" s="540"/>
      <c r="BN48" s="540"/>
      <c r="BO48" s="540"/>
      <c r="BP48" s="540"/>
      <c r="BQ48" s="540"/>
      <c r="BR48" s="540"/>
      <c r="BS48" s="540"/>
      <c r="BT48" s="540"/>
      <c r="BU48" s="540"/>
      <c r="BV48" s="540"/>
      <c r="BW48" s="540"/>
      <c r="BX48" s="540"/>
      <c r="BY48" s="540"/>
      <c r="BZ48" s="540"/>
      <c r="CA48" s="540"/>
      <c r="CB48" s="540"/>
      <c r="CC48" s="540"/>
      <c r="CD48" s="540"/>
      <c r="CE48" s="540"/>
      <c r="CF48" s="540"/>
      <c r="CG48" s="540"/>
      <c r="CH48" s="540"/>
      <c r="CI48" s="540"/>
      <c r="CJ48" s="540"/>
      <c r="CK48" s="540"/>
      <c r="CL48" s="540"/>
      <c r="CM48" s="540"/>
    </row>
    <row r="49" spans="1:91" ht="16.149999999999999" customHeight="1">
      <c r="A49" s="541"/>
      <c r="B49" s="541"/>
      <c r="C49" s="541"/>
      <c r="D49" s="476"/>
      <c r="E49" s="542" t="s">
        <v>171</v>
      </c>
      <c r="F49" s="541"/>
      <c r="G49" s="543" t="s">
        <v>49</v>
      </c>
      <c r="H49" s="540"/>
      <c r="I49" s="540"/>
      <c r="J49" s="540"/>
      <c r="K49" s="540"/>
      <c r="L49" s="540"/>
      <c r="M49" s="540"/>
      <c r="N49" s="540"/>
      <c r="O49" s="540"/>
      <c r="P49" s="540"/>
      <c r="Q49" s="540"/>
      <c r="R49" s="540"/>
      <c r="S49" s="540"/>
      <c r="T49" s="540"/>
      <c r="U49" s="540"/>
      <c r="V49" s="540"/>
      <c r="W49" s="540"/>
      <c r="X49" s="540"/>
      <c r="Y49" s="540"/>
      <c r="Z49" s="540"/>
      <c r="AA49" s="540"/>
      <c r="AB49" s="540"/>
      <c r="AC49" s="540"/>
      <c r="AD49" s="540"/>
      <c r="AE49" s="540"/>
      <c r="AF49" s="540"/>
      <c r="AG49" s="540"/>
      <c r="AH49" s="540"/>
      <c r="AI49" s="540"/>
      <c r="AJ49" s="540"/>
      <c r="AK49" s="540"/>
      <c r="AL49" s="540"/>
      <c r="AM49" s="540"/>
      <c r="AN49" s="540"/>
      <c r="AO49" s="540"/>
      <c r="AP49" s="540"/>
      <c r="AQ49" s="540"/>
      <c r="AR49" s="540"/>
      <c r="AS49" s="540"/>
      <c r="AT49" s="540"/>
      <c r="AU49" s="540"/>
      <c r="AV49" s="540"/>
      <c r="AW49" s="540"/>
      <c r="AX49" s="540"/>
      <c r="AY49" s="540"/>
      <c r="AZ49" s="540"/>
      <c r="BA49" s="540"/>
      <c r="BB49" s="540"/>
      <c r="BC49" s="540"/>
      <c r="BD49" s="540"/>
      <c r="BE49" s="540"/>
      <c r="BF49" s="540"/>
      <c r="BG49" s="540"/>
      <c r="BH49" s="540"/>
      <c r="BI49" s="540"/>
      <c r="BJ49" s="540"/>
      <c r="BK49" s="540"/>
      <c r="BL49" s="540"/>
      <c r="BM49" s="540"/>
      <c r="BN49" s="540"/>
      <c r="BO49" s="540"/>
      <c r="BP49" s="540"/>
      <c r="BQ49" s="540"/>
      <c r="BR49" s="540"/>
      <c r="BS49" s="540"/>
      <c r="BT49" s="540"/>
      <c r="BU49" s="540"/>
      <c r="BV49" s="540"/>
      <c r="BW49" s="540"/>
      <c r="BX49" s="540"/>
      <c r="BY49" s="540"/>
      <c r="BZ49" s="540"/>
      <c r="CA49" s="540"/>
      <c r="CB49" s="540"/>
      <c r="CC49" s="540"/>
      <c r="CD49" s="540"/>
      <c r="CE49" s="540"/>
      <c r="CF49" s="540"/>
      <c r="CG49" s="540"/>
      <c r="CH49" s="540"/>
      <c r="CI49" s="540"/>
      <c r="CJ49" s="540"/>
      <c r="CK49" s="540"/>
      <c r="CL49" s="540"/>
      <c r="CM49" s="540"/>
    </row>
    <row r="50" spans="1:91" ht="16.149999999999999" customHeight="1">
      <c r="A50" s="541"/>
      <c r="B50" s="541"/>
      <c r="C50" s="541"/>
      <c r="D50" s="476"/>
      <c r="E50" s="499" t="s">
        <v>563</v>
      </c>
      <c r="F50" s="541"/>
      <c r="G50" s="543" t="s">
        <v>52</v>
      </c>
      <c r="H50" s="540"/>
      <c r="I50" s="540"/>
      <c r="J50" s="540"/>
      <c r="K50" s="540"/>
      <c r="L50" s="540"/>
      <c r="M50" s="540"/>
      <c r="N50" s="540"/>
      <c r="O50" s="540"/>
      <c r="P50" s="540"/>
      <c r="Q50" s="540"/>
      <c r="R50" s="540"/>
      <c r="S50" s="540"/>
      <c r="T50" s="540"/>
      <c r="U50" s="540"/>
      <c r="V50" s="540"/>
      <c r="W50" s="540"/>
      <c r="X50" s="540"/>
      <c r="Y50" s="540"/>
      <c r="Z50" s="540"/>
      <c r="AA50" s="540"/>
      <c r="AB50" s="540"/>
      <c r="AC50" s="540"/>
      <c r="AD50" s="540"/>
      <c r="AE50" s="540"/>
      <c r="AF50" s="540"/>
      <c r="AG50" s="540"/>
      <c r="AH50" s="540"/>
      <c r="AI50" s="540"/>
      <c r="AJ50" s="540"/>
      <c r="AK50" s="540"/>
      <c r="AL50" s="540"/>
      <c r="AM50" s="540"/>
      <c r="AN50" s="540"/>
      <c r="AO50" s="540"/>
      <c r="AP50" s="540"/>
      <c r="AQ50" s="540"/>
      <c r="AR50" s="540"/>
      <c r="AS50" s="540"/>
      <c r="AT50" s="540"/>
      <c r="AU50" s="540"/>
      <c r="AV50" s="540"/>
      <c r="AW50" s="540"/>
      <c r="AX50" s="540"/>
      <c r="AY50" s="540"/>
      <c r="AZ50" s="540"/>
      <c r="BA50" s="540"/>
      <c r="BB50" s="540"/>
      <c r="BC50" s="540"/>
      <c r="BD50" s="540"/>
      <c r="BE50" s="540"/>
      <c r="BF50" s="540"/>
      <c r="BG50" s="540"/>
      <c r="BH50" s="540"/>
      <c r="BI50" s="540"/>
      <c r="BJ50" s="540"/>
      <c r="BK50" s="540"/>
      <c r="BL50" s="540"/>
      <c r="BM50" s="540"/>
      <c r="BN50" s="540"/>
      <c r="BO50" s="540"/>
      <c r="BP50" s="540"/>
      <c r="BQ50" s="540"/>
      <c r="BR50" s="540"/>
      <c r="BS50" s="540"/>
      <c r="BT50" s="540"/>
      <c r="BU50" s="540"/>
      <c r="BV50" s="540"/>
      <c r="BW50" s="540"/>
      <c r="BX50" s="540"/>
      <c r="BY50" s="540"/>
      <c r="BZ50" s="540"/>
      <c r="CA50" s="540"/>
      <c r="CB50" s="540"/>
      <c r="CC50" s="540"/>
      <c r="CD50" s="540"/>
      <c r="CE50" s="540"/>
      <c r="CF50" s="540"/>
      <c r="CG50" s="540"/>
      <c r="CH50" s="540"/>
      <c r="CI50" s="540"/>
      <c r="CJ50" s="540"/>
      <c r="CK50" s="540"/>
      <c r="CL50" s="540"/>
      <c r="CM50" s="540"/>
    </row>
    <row r="51" spans="1:91" ht="16.149999999999999" customHeight="1">
      <c r="A51" s="538"/>
      <c r="B51" s="538"/>
      <c r="C51" s="538"/>
      <c r="D51" s="691" t="s">
        <v>567</v>
      </c>
      <c r="E51" s="499"/>
      <c r="F51" s="541"/>
      <c r="G51" s="690" t="s">
        <v>381</v>
      </c>
      <c r="H51" s="532"/>
      <c r="I51" s="532"/>
      <c r="J51" s="532"/>
      <c r="K51" s="532"/>
      <c r="L51" s="532"/>
      <c r="M51" s="532"/>
      <c r="N51" s="532"/>
      <c r="O51" s="532"/>
      <c r="P51" s="532"/>
      <c r="Q51" s="532"/>
      <c r="R51" s="532"/>
      <c r="S51" s="532"/>
      <c r="T51" s="532"/>
      <c r="U51" s="532"/>
      <c r="V51" s="532"/>
      <c r="W51" s="532"/>
      <c r="X51" s="532"/>
      <c r="Y51" s="532"/>
      <c r="Z51" s="532"/>
      <c r="AA51" s="532"/>
      <c r="AB51" s="532"/>
      <c r="AC51" s="532"/>
      <c r="AD51" s="532"/>
      <c r="AE51" s="532"/>
      <c r="AF51" s="532"/>
      <c r="AG51" s="532"/>
      <c r="AH51" s="532"/>
      <c r="AI51" s="532"/>
      <c r="AJ51" s="532"/>
      <c r="AK51" s="532"/>
      <c r="AL51" s="532"/>
      <c r="AM51" s="532"/>
      <c r="AN51" s="532"/>
      <c r="AO51" s="532"/>
      <c r="AP51" s="532"/>
      <c r="AQ51" s="532"/>
      <c r="AR51" s="532"/>
      <c r="AS51" s="532"/>
      <c r="AT51" s="532"/>
      <c r="AU51" s="532"/>
      <c r="AV51" s="532"/>
      <c r="AW51" s="532"/>
      <c r="AX51" s="532"/>
      <c r="AY51" s="532"/>
      <c r="AZ51" s="532"/>
      <c r="BA51" s="532"/>
      <c r="BB51" s="532"/>
      <c r="BC51" s="532"/>
      <c r="BD51" s="532"/>
      <c r="BE51" s="532"/>
      <c r="BF51" s="532"/>
      <c r="BG51" s="532"/>
      <c r="BH51" s="532"/>
      <c r="BI51" s="532"/>
      <c r="BJ51" s="532"/>
      <c r="BK51" s="532"/>
      <c r="BL51" s="532"/>
      <c r="BM51" s="532"/>
      <c r="BN51" s="532"/>
      <c r="BO51" s="532"/>
      <c r="BP51" s="532"/>
      <c r="BQ51" s="532"/>
      <c r="BR51" s="532"/>
      <c r="BS51" s="532"/>
      <c r="BT51" s="532"/>
      <c r="BU51" s="532"/>
      <c r="BV51" s="532"/>
      <c r="BW51" s="532"/>
      <c r="BX51" s="532"/>
      <c r="BY51" s="532"/>
      <c r="BZ51" s="532"/>
      <c r="CA51" s="532"/>
      <c r="CB51" s="532"/>
      <c r="CC51" s="532"/>
      <c r="CD51" s="532"/>
      <c r="CE51" s="532"/>
      <c r="CF51" s="532"/>
      <c r="CG51" s="532"/>
      <c r="CH51" s="532"/>
      <c r="CI51" s="532"/>
      <c r="CJ51" s="532"/>
      <c r="CK51" s="532"/>
      <c r="CL51" s="532"/>
      <c r="CM51" s="532"/>
    </row>
    <row r="52" spans="1:91" ht="27.6" customHeight="1">
      <c r="A52" s="538"/>
      <c r="B52" s="538"/>
      <c r="C52" s="538"/>
      <c r="D52" s="731" t="s">
        <v>173</v>
      </c>
      <c r="E52" s="731"/>
      <c r="F52" s="731"/>
      <c r="G52" s="539" t="s">
        <v>105</v>
      </c>
      <c r="H52" s="532"/>
      <c r="I52" s="532"/>
      <c r="J52" s="532"/>
      <c r="K52" s="532"/>
      <c r="L52" s="532"/>
      <c r="M52" s="532"/>
      <c r="N52" s="532"/>
      <c r="O52" s="532"/>
      <c r="P52" s="532"/>
      <c r="Q52" s="532"/>
      <c r="R52" s="532"/>
      <c r="S52" s="532"/>
      <c r="T52" s="532"/>
      <c r="U52" s="532"/>
      <c r="V52" s="532"/>
      <c r="W52" s="532"/>
      <c r="X52" s="532"/>
      <c r="Y52" s="532"/>
      <c r="Z52" s="532"/>
      <c r="AA52" s="532"/>
      <c r="AB52" s="532"/>
      <c r="AC52" s="532"/>
      <c r="AD52" s="532"/>
      <c r="AE52" s="532"/>
      <c r="AF52" s="532"/>
      <c r="AG52" s="532"/>
      <c r="AH52" s="532"/>
      <c r="AI52" s="532"/>
      <c r="AJ52" s="532"/>
      <c r="AK52" s="532"/>
      <c r="AL52" s="532"/>
      <c r="AM52" s="532"/>
      <c r="AN52" s="532"/>
      <c r="AO52" s="532"/>
      <c r="AP52" s="532"/>
      <c r="AQ52" s="532"/>
      <c r="AR52" s="532"/>
      <c r="AS52" s="532"/>
      <c r="AT52" s="532"/>
      <c r="AU52" s="532"/>
      <c r="AV52" s="532"/>
      <c r="AW52" s="532"/>
      <c r="AX52" s="532"/>
      <c r="AY52" s="532"/>
      <c r="AZ52" s="532"/>
      <c r="BA52" s="532"/>
      <c r="BB52" s="532"/>
      <c r="BC52" s="532"/>
      <c r="BD52" s="532"/>
      <c r="BE52" s="532"/>
      <c r="BF52" s="532"/>
      <c r="BG52" s="532"/>
      <c r="BH52" s="532"/>
      <c r="BI52" s="532"/>
      <c r="BJ52" s="532"/>
      <c r="BK52" s="532"/>
      <c r="BL52" s="532"/>
      <c r="BM52" s="532"/>
      <c r="BN52" s="532"/>
      <c r="BO52" s="532"/>
      <c r="BP52" s="532"/>
      <c r="BQ52" s="532"/>
      <c r="BR52" s="532"/>
      <c r="BS52" s="532"/>
      <c r="BT52" s="532"/>
      <c r="BU52" s="532"/>
      <c r="BV52" s="532"/>
      <c r="BW52" s="532"/>
      <c r="BX52" s="532"/>
      <c r="BY52" s="532"/>
      <c r="BZ52" s="532"/>
      <c r="CA52" s="532"/>
      <c r="CB52" s="532"/>
      <c r="CC52" s="532"/>
      <c r="CD52" s="532"/>
      <c r="CE52" s="532"/>
      <c r="CF52" s="532"/>
      <c r="CG52" s="532"/>
      <c r="CH52" s="532"/>
      <c r="CI52" s="532"/>
      <c r="CJ52" s="532"/>
      <c r="CK52" s="532"/>
      <c r="CL52" s="532"/>
      <c r="CM52" s="532"/>
    </row>
    <row r="53" spans="1:91" ht="16.149999999999999" customHeight="1">
      <c r="A53" s="538"/>
      <c r="B53" s="538"/>
      <c r="C53" s="538"/>
      <c r="D53" s="544" t="s">
        <v>191</v>
      </c>
      <c r="E53" s="544"/>
      <c r="F53" s="538"/>
      <c r="G53" s="539" t="s">
        <v>192</v>
      </c>
      <c r="H53" s="532"/>
      <c r="I53" s="532"/>
      <c r="J53" s="532"/>
      <c r="K53" s="532"/>
      <c r="L53" s="532"/>
      <c r="M53" s="532"/>
      <c r="N53" s="532"/>
      <c r="O53" s="532"/>
      <c r="P53" s="532"/>
      <c r="Q53" s="532"/>
      <c r="R53" s="532"/>
      <c r="S53" s="532"/>
      <c r="T53" s="532"/>
      <c r="U53" s="532"/>
      <c r="V53" s="532"/>
      <c r="W53" s="532"/>
      <c r="X53" s="532"/>
      <c r="Y53" s="532"/>
      <c r="Z53" s="532"/>
      <c r="AA53" s="532"/>
      <c r="AB53" s="532"/>
      <c r="AC53" s="532"/>
      <c r="AD53" s="532"/>
      <c r="AE53" s="532"/>
      <c r="AF53" s="532"/>
      <c r="AG53" s="532"/>
      <c r="AH53" s="532"/>
      <c r="AI53" s="532"/>
      <c r="AJ53" s="532"/>
      <c r="AK53" s="532"/>
      <c r="AL53" s="532"/>
      <c r="AM53" s="532"/>
      <c r="AN53" s="532"/>
      <c r="AO53" s="532"/>
      <c r="AP53" s="532"/>
      <c r="AQ53" s="532"/>
      <c r="AR53" s="532"/>
      <c r="AS53" s="532"/>
      <c r="AT53" s="532"/>
      <c r="AU53" s="532"/>
      <c r="AV53" s="532"/>
      <c r="AW53" s="532"/>
      <c r="AX53" s="532"/>
      <c r="AY53" s="532"/>
      <c r="AZ53" s="532"/>
      <c r="BA53" s="532"/>
      <c r="BB53" s="532"/>
      <c r="BC53" s="532"/>
      <c r="BD53" s="532"/>
      <c r="BE53" s="532"/>
      <c r="BF53" s="532"/>
      <c r="BG53" s="532"/>
      <c r="BH53" s="532"/>
      <c r="BI53" s="532"/>
      <c r="BJ53" s="532"/>
      <c r="BK53" s="532"/>
      <c r="BL53" s="532"/>
      <c r="BM53" s="532"/>
      <c r="BN53" s="532"/>
      <c r="BO53" s="532"/>
      <c r="BP53" s="532"/>
      <c r="BQ53" s="532"/>
      <c r="BR53" s="532"/>
      <c r="BS53" s="532"/>
      <c r="BT53" s="532"/>
      <c r="BU53" s="532"/>
      <c r="BV53" s="532"/>
      <c r="BW53" s="532"/>
      <c r="BX53" s="532"/>
      <c r="BY53" s="532"/>
      <c r="BZ53" s="532"/>
      <c r="CA53" s="532"/>
      <c r="CB53" s="532"/>
      <c r="CC53" s="532"/>
      <c r="CD53" s="532"/>
      <c r="CE53" s="532"/>
      <c r="CF53" s="532"/>
      <c r="CG53" s="532"/>
      <c r="CH53" s="532"/>
      <c r="CI53" s="532"/>
      <c r="CJ53" s="532"/>
      <c r="CK53" s="532"/>
      <c r="CL53" s="532"/>
      <c r="CM53" s="532"/>
    </row>
    <row r="54" spans="1:91" ht="31.5" customHeight="1">
      <c r="A54" s="538"/>
      <c r="B54" s="538"/>
      <c r="C54" s="538"/>
      <c r="D54" s="731" t="s">
        <v>517</v>
      </c>
      <c r="E54" s="731"/>
      <c r="F54" s="731"/>
      <c r="G54" s="539" t="s">
        <v>518</v>
      </c>
      <c r="H54" s="532"/>
      <c r="I54" s="532"/>
      <c r="J54" s="532"/>
      <c r="K54" s="532"/>
      <c r="L54" s="532"/>
      <c r="M54" s="532"/>
      <c r="N54" s="532"/>
      <c r="O54" s="532"/>
      <c r="P54" s="532"/>
      <c r="Q54" s="532"/>
      <c r="R54" s="532"/>
      <c r="S54" s="532"/>
      <c r="T54" s="532"/>
      <c r="U54" s="532"/>
      <c r="V54" s="532"/>
      <c r="W54" s="532"/>
      <c r="X54" s="532"/>
      <c r="Y54" s="532"/>
      <c r="Z54" s="532"/>
      <c r="AA54" s="532"/>
      <c r="AB54" s="532"/>
      <c r="AC54" s="532"/>
      <c r="AD54" s="532"/>
      <c r="AE54" s="532"/>
      <c r="AF54" s="532"/>
      <c r="AG54" s="532"/>
      <c r="AH54" s="532"/>
      <c r="AI54" s="532"/>
      <c r="AJ54" s="532"/>
      <c r="AK54" s="532"/>
      <c r="AL54" s="532"/>
      <c r="AM54" s="532"/>
      <c r="AN54" s="532"/>
      <c r="AO54" s="532"/>
      <c r="AP54" s="532"/>
      <c r="AQ54" s="532"/>
      <c r="AR54" s="532"/>
      <c r="AS54" s="532"/>
      <c r="AT54" s="532"/>
      <c r="AU54" s="532"/>
      <c r="AV54" s="532"/>
      <c r="AW54" s="532"/>
      <c r="AX54" s="532"/>
      <c r="AY54" s="532"/>
      <c r="AZ54" s="532"/>
      <c r="BA54" s="532"/>
      <c r="BB54" s="532"/>
      <c r="BC54" s="532"/>
      <c r="BD54" s="532"/>
      <c r="BE54" s="532"/>
      <c r="BF54" s="532"/>
      <c r="BG54" s="532"/>
      <c r="BH54" s="532"/>
      <c r="BI54" s="532"/>
      <c r="BJ54" s="532"/>
      <c r="BK54" s="532"/>
      <c r="BL54" s="532"/>
      <c r="BM54" s="532"/>
      <c r="BN54" s="532"/>
      <c r="BO54" s="532"/>
      <c r="BP54" s="532"/>
      <c r="BQ54" s="532"/>
      <c r="BR54" s="532"/>
      <c r="BS54" s="532"/>
      <c r="BT54" s="532"/>
      <c r="BU54" s="532"/>
      <c r="BV54" s="532"/>
      <c r="BW54" s="532"/>
      <c r="BX54" s="532"/>
      <c r="BY54" s="532"/>
      <c r="BZ54" s="532"/>
      <c r="CA54" s="532"/>
      <c r="CB54" s="532"/>
      <c r="CC54" s="532"/>
      <c r="CD54" s="532"/>
      <c r="CE54" s="532"/>
      <c r="CF54" s="532"/>
      <c r="CG54" s="532"/>
      <c r="CH54" s="532"/>
      <c r="CI54" s="532"/>
      <c r="CJ54" s="532"/>
      <c r="CK54" s="532"/>
      <c r="CL54" s="532"/>
      <c r="CM54" s="532"/>
    </row>
    <row r="55" spans="1:91" ht="16.149999999999999" customHeight="1">
      <c r="A55" s="538"/>
      <c r="B55" s="538"/>
      <c r="C55" s="500"/>
      <c r="D55" s="501" t="s">
        <v>177</v>
      </c>
      <c r="E55" s="478"/>
      <c r="F55" s="478"/>
      <c r="G55" s="539" t="s">
        <v>193</v>
      </c>
      <c r="H55" s="532"/>
      <c r="I55" s="532"/>
      <c r="J55" s="532"/>
      <c r="K55" s="532"/>
      <c r="L55" s="532"/>
      <c r="M55" s="532"/>
      <c r="N55" s="532"/>
      <c r="O55" s="532"/>
      <c r="P55" s="532"/>
      <c r="Q55" s="532"/>
      <c r="R55" s="532"/>
      <c r="S55" s="532"/>
      <c r="T55" s="532"/>
      <c r="U55" s="532"/>
      <c r="V55" s="532"/>
      <c r="W55" s="532"/>
      <c r="X55" s="532"/>
      <c r="Y55" s="532"/>
      <c r="Z55" s="532"/>
      <c r="AA55" s="532"/>
      <c r="AB55" s="532"/>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532"/>
      <c r="AY55" s="532"/>
      <c r="AZ55" s="532"/>
      <c r="BA55" s="532"/>
      <c r="BB55" s="532"/>
      <c r="BC55" s="532"/>
      <c r="BD55" s="532"/>
      <c r="BE55" s="532"/>
      <c r="BF55" s="532"/>
      <c r="BG55" s="532"/>
      <c r="BH55" s="532"/>
      <c r="BI55" s="532"/>
      <c r="BJ55" s="532"/>
      <c r="BK55" s="532"/>
      <c r="BL55" s="532"/>
      <c r="BM55" s="532"/>
      <c r="BN55" s="532"/>
      <c r="BO55" s="532"/>
      <c r="BP55" s="532"/>
      <c r="BQ55" s="532"/>
      <c r="BR55" s="532"/>
      <c r="BS55" s="532"/>
      <c r="BT55" s="532"/>
      <c r="BU55" s="532"/>
      <c r="BV55" s="532"/>
      <c r="BW55" s="532"/>
      <c r="BX55" s="532"/>
      <c r="BY55" s="532"/>
      <c r="BZ55" s="532"/>
      <c r="CA55" s="532"/>
      <c r="CB55" s="532"/>
      <c r="CC55" s="532"/>
      <c r="CD55" s="532"/>
      <c r="CE55" s="532"/>
      <c r="CF55" s="532"/>
      <c r="CG55" s="532"/>
      <c r="CH55" s="532"/>
      <c r="CI55" s="532"/>
      <c r="CJ55" s="532"/>
      <c r="CK55" s="532"/>
      <c r="CL55" s="532"/>
      <c r="CM55" s="532"/>
    </row>
    <row r="56" spans="1:91" ht="27.6" customHeight="1">
      <c r="A56" s="538"/>
      <c r="B56" s="538"/>
      <c r="C56" s="730" t="s">
        <v>179</v>
      </c>
      <c r="D56" s="730"/>
      <c r="E56" s="730"/>
      <c r="F56" s="730"/>
      <c r="G56" s="539" t="s">
        <v>117</v>
      </c>
      <c r="H56" s="532"/>
      <c r="I56" s="532"/>
      <c r="J56" s="532"/>
      <c r="K56" s="532"/>
      <c r="L56" s="532"/>
      <c r="M56" s="532"/>
      <c r="N56" s="532"/>
      <c r="O56" s="532"/>
      <c r="P56" s="532"/>
      <c r="Q56" s="532"/>
      <c r="R56" s="532"/>
      <c r="S56" s="532"/>
      <c r="T56" s="532"/>
      <c r="U56" s="532"/>
      <c r="V56" s="532"/>
      <c r="W56" s="532"/>
      <c r="X56" s="532"/>
      <c r="Y56" s="532"/>
      <c r="Z56" s="532"/>
      <c r="AA56" s="532"/>
      <c r="AB56" s="532"/>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532"/>
      <c r="AY56" s="532"/>
      <c r="AZ56" s="532"/>
      <c r="BA56" s="532"/>
      <c r="BB56" s="532"/>
      <c r="BC56" s="532"/>
      <c r="BD56" s="532"/>
      <c r="BE56" s="532"/>
      <c r="BF56" s="532"/>
      <c r="BG56" s="532"/>
      <c r="BH56" s="532"/>
      <c r="BI56" s="532"/>
      <c r="BJ56" s="532"/>
      <c r="BK56" s="532"/>
      <c r="BL56" s="532"/>
      <c r="BM56" s="532"/>
      <c r="BN56" s="532"/>
      <c r="BO56" s="532"/>
      <c r="BP56" s="532"/>
      <c r="BQ56" s="532"/>
      <c r="BR56" s="532"/>
      <c r="BS56" s="532"/>
      <c r="BT56" s="532"/>
      <c r="BU56" s="532"/>
      <c r="BV56" s="532"/>
      <c r="BW56" s="532"/>
      <c r="BX56" s="532"/>
      <c r="BY56" s="532"/>
      <c r="BZ56" s="532"/>
      <c r="CA56" s="532"/>
      <c r="CB56" s="532"/>
      <c r="CC56" s="532"/>
      <c r="CD56" s="532"/>
      <c r="CE56" s="532"/>
      <c r="CF56" s="532"/>
      <c r="CG56" s="532"/>
      <c r="CH56" s="532"/>
      <c r="CI56" s="532"/>
      <c r="CJ56" s="532"/>
      <c r="CK56" s="532"/>
      <c r="CL56" s="532"/>
      <c r="CM56" s="532"/>
    </row>
    <row r="57" spans="1:91" ht="16.149999999999999" customHeight="1">
      <c r="A57" s="545"/>
      <c r="B57" s="545"/>
      <c r="C57" s="505" t="s">
        <v>180</v>
      </c>
      <c r="D57" s="546"/>
      <c r="E57" s="482"/>
      <c r="F57" s="482"/>
      <c r="G57" s="547"/>
      <c r="H57" s="458"/>
      <c r="I57" s="458"/>
      <c r="J57" s="458"/>
      <c r="K57" s="458"/>
      <c r="L57" s="458"/>
      <c r="M57" s="458"/>
      <c r="N57" s="458"/>
      <c r="O57" s="458"/>
      <c r="P57" s="458"/>
      <c r="Q57" s="458"/>
      <c r="R57" s="458"/>
      <c r="S57" s="458"/>
      <c r="T57" s="458"/>
      <c r="U57" s="458"/>
      <c r="V57" s="458"/>
      <c r="W57" s="458"/>
      <c r="X57" s="458"/>
      <c r="Y57" s="458"/>
      <c r="Z57" s="458"/>
      <c r="AA57" s="458"/>
      <c r="AB57" s="458"/>
      <c r="AC57" s="458"/>
      <c r="AD57" s="458"/>
      <c r="AE57" s="458"/>
      <c r="AF57" s="458"/>
      <c r="AG57" s="458"/>
      <c r="AH57" s="458"/>
      <c r="AI57" s="458"/>
      <c r="AJ57" s="458"/>
      <c r="AK57" s="458"/>
      <c r="AL57" s="458"/>
      <c r="AM57" s="458"/>
      <c r="AN57" s="458"/>
      <c r="AO57" s="458"/>
      <c r="AP57" s="458"/>
      <c r="AQ57" s="458"/>
      <c r="AR57" s="458"/>
      <c r="AS57" s="458"/>
      <c r="AT57" s="458"/>
      <c r="AU57" s="458"/>
      <c r="AV57" s="458"/>
      <c r="AW57" s="458"/>
      <c r="AX57" s="458"/>
      <c r="AY57" s="458"/>
      <c r="AZ57" s="458"/>
      <c r="BA57" s="458"/>
      <c r="BB57" s="458"/>
      <c r="BC57" s="458"/>
      <c r="BD57" s="458"/>
      <c r="BE57" s="458"/>
      <c r="BF57" s="458"/>
      <c r="BG57" s="458"/>
      <c r="BH57" s="458"/>
      <c r="BI57" s="458"/>
      <c r="BJ57" s="458"/>
      <c r="BK57" s="458"/>
      <c r="BL57" s="458"/>
      <c r="BM57" s="458"/>
      <c r="BN57" s="458"/>
      <c r="BO57" s="458"/>
      <c r="BP57" s="458"/>
      <c r="BQ57" s="458"/>
      <c r="BR57" s="458"/>
      <c r="BS57" s="458"/>
      <c r="BT57" s="458"/>
      <c r="BU57" s="458"/>
      <c r="BV57" s="458"/>
      <c r="BW57" s="458"/>
      <c r="BX57" s="458"/>
      <c r="BY57" s="458"/>
      <c r="BZ57" s="458"/>
      <c r="CA57" s="458"/>
      <c r="CB57" s="458"/>
      <c r="CC57" s="458"/>
      <c r="CD57" s="458"/>
      <c r="CE57" s="458"/>
      <c r="CF57" s="458"/>
      <c r="CG57" s="458"/>
      <c r="CH57" s="458"/>
      <c r="CI57" s="458"/>
      <c r="CJ57" s="458"/>
      <c r="CK57" s="458"/>
      <c r="CL57" s="458"/>
      <c r="CM57" s="458"/>
    </row>
    <row r="58" spans="1:91" ht="16.149999999999999" customHeight="1">
      <c r="A58" s="545"/>
      <c r="B58" s="545"/>
      <c r="C58" s="505"/>
      <c r="D58" s="511" t="s">
        <v>562</v>
      </c>
      <c r="E58" s="509"/>
      <c r="F58" s="509"/>
      <c r="G58" s="547"/>
      <c r="H58" s="458"/>
      <c r="I58" s="458"/>
      <c r="J58" s="458"/>
      <c r="K58" s="458"/>
      <c r="L58" s="458"/>
      <c r="M58" s="458"/>
      <c r="N58" s="458"/>
      <c r="O58" s="458"/>
      <c r="P58" s="458"/>
      <c r="Q58" s="458"/>
      <c r="R58" s="458"/>
      <c r="S58" s="458"/>
      <c r="T58" s="458"/>
      <c r="U58" s="458"/>
      <c r="V58" s="458"/>
      <c r="W58" s="458"/>
      <c r="X58" s="458"/>
      <c r="Y58" s="458"/>
      <c r="Z58" s="458"/>
      <c r="AA58" s="458"/>
      <c r="AB58" s="458"/>
      <c r="AC58" s="458"/>
      <c r="AD58" s="458"/>
      <c r="AE58" s="458"/>
      <c r="AF58" s="458"/>
      <c r="AG58" s="458"/>
      <c r="AH58" s="458"/>
      <c r="AI58" s="458"/>
      <c r="AJ58" s="458"/>
      <c r="AK58" s="458"/>
      <c r="AL58" s="458"/>
      <c r="AM58" s="458"/>
      <c r="AN58" s="458"/>
      <c r="AO58" s="458"/>
      <c r="AP58" s="458"/>
      <c r="AQ58" s="458"/>
      <c r="AR58" s="458"/>
      <c r="AS58" s="458"/>
      <c r="AT58" s="458"/>
      <c r="AU58" s="458"/>
      <c r="AV58" s="458"/>
      <c r="AW58" s="458"/>
      <c r="AX58" s="458"/>
      <c r="AY58" s="458"/>
      <c r="AZ58" s="458"/>
      <c r="BA58" s="458"/>
      <c r="BB58" s="458"/>
      <c r="BC58" s="458"/>
      <c r="BD58" s="458"/>
      <c r="BE58" s="458"/>
      <c r="BF58" s="458"/>
      <c r="BG58" s="458"/>
      <c r="BH58" s="458"/>
      <c r="BI58" s="458"/>
      <c r="BJ58" s="458"/>
      <c r="BK58" s="458"/>
      <c r="BL58" s="458"/>
      <c r="BM58" s="458"/>
      <c r="BN58" s="458"/>
      <c r="BO58" s="458"/>
      <c r="BP58" s="458"/>
      <c r="BQ58" s="458"/>
      <c r="BR58" s="458"/>
      <c r="BS58" s="458"/>
      <c r="BT58" s="458"/>
      <c r="BU58" s="458"/>
      <c r="BV58" s="458"/>
      <c r="BW58" s="458"/>
      <c r="BX58" s="458"/>
      <c r="BY58" s="458"/>
      <c r="BZ58" s="458"/>
      <c r="CA58" s="458"/>
      <c r="CB58" s="458"/>
      <c r="CC58" s="458"/>
      <c r="CD58" s="458"/>
      <c r="CE58" s="458"/>
      <c r="CF58" s="458"/>
      <c r="CG58" s="458"/>
      <c r="CH58" s="458"/>
      <c r="CI58" s="458"/>
      <c r="CJ58" s="458"/>
      <c r="CK58" s="458"/>
      <c r="CL58" s="458"/>
      <c r="CM58" s="458"/>
    </row>
    <row r="59" spans="1:91" ht="16.149999999999999" customHeight="1">
      <c r="A59" s="548"/>
      <c r="B59" s="548"/>
      <c r="C59" s="516"/>
      <c r="D59" s="549"/>
      <c r="E59" s="518" t="s">
        <v>568</v>
      </c>
      <c r="F59" s="489"/>
      <c r="G59" s="550" t="s">
        <v>355</v>
      </c>
      <c r="H59" s="551"/>
      <c r="I59" s="532"/>
      <c r="J59" s="532"/>
      <c r="K59" s="532"/>
      <c r="L59" s="532"/>
      <c r="M59" s="532"/>
      <c r="N59" s="532"/>
      <c r="O59" s="532"/>
      <c r="P59" s="532"/>
      <c r="Q59" s="532"/>
      <c r="R59" s="532"/>
      <c r="S59" s="532"/>
      <c r="T59" s="532"/>
      <c r="U59" s="532"/>
      <c r="V59" s="532"/>
      <c r="W59" s="532"/>
      <c r="X59" s="532"/>
      <c r="Y59" s="532"/>
      <c r="Z59" s="532"/>
      <c r="AA59" s="532"/>
      <c r="AB59" s="532"/>
      <c r="AC59" s="532"/>
      <c r="AD59" s="532"/>
      <c r="AE59" s="532"/>
      <c r="AF59" s="532"/>
      <c r="AG59" s="532"/>
      <c r="AH59" s="532"/>
      <c r="AI59" s="532"/>
      <c r="AJ59" s="532"/>
      <c r="AK59" s="532"/>
      <c r="AL59" s="532"/>
      <c r="AM59" s="532"/>
      <c r="AN59" s="532"/>
      <c r="AO59" s="532"/>
      <c r="AP59" s="532"/>
      <c r="AQ59" s="532"/>
      <c r="AR59" s="532"/>
      <c r="AS59" s="532"/>
      <c r="AT59" s="532"/>
      <c r="AU59" s="532"/>
      <c r="AV59" s="532"/>
      <c r="AW59" s="532"/>
      <c r="AX59" s="532"/>
      <c r="AY59" s="532"/>
      <c r="AZ59" s="532"/>
      <c r="BA59" s="532"/>
      <c r="BB59" s="532"/>
      <c r="BC59" s="532"/>
      <c r="BD59" s="532"/>
      <c r="BE59" s="532"/>
      <c r="BF59" s="532"/>
      <c r="BG59" s="532"/>
      <c r="BH59" s="532"/>
      <c r="BI59" s="532"/>
      <c r="BJ59" s="532"/>
      <c r="BK59" s="532"/>
      <c r="BL59" s="532"/>
      <c r="BM59" s="532"/>
      <c r="BN59" s="532"/>
      <c r="BO59" s="532"/>
      <c r="BP59" s="532"/>
      <c r="BQ59" s="532"/>
      <c r="BR59" s="532"/>
      <c r="BS59" s="532"/>
      <c r="BT59" s="532"/>
      <c r="BU59" s="532"/>
      <c r="BV59" s="532"/>
      <c r="BW59" s="532"/>
      <c r="BX59" s="532"/>
      <c r="BY59" s="532"/>
      <c r="BZ59" s="532"/>
      <c r="CA59" s="532"/>
      <c r="CB59" s="532"/>
      <c r="CC59" s="532"/>
      <c r="CD59" s="532"/>
      <c r="CE59" s="532"/>
      <c r="CF59" s="532"/>
      <c r="CG59" s="532"/>
      <c r="CH59" s="532"/>
      <c r="CI59" s="532"/>
      <c r="CJ59" s="532"/>
      <c r="CK59" s="532"/>
      <c r="CL59" s="532"/>
      <c r="CM59" s="532"/>
    </row>
    <row r="60" spans="1:91" s="509" customFormat="1" ht="16.149999999999999" customHeight="1">
      <c r="A60" s="493"/>
      <c r="B60" s="522"/>
      <c r="C60" s="522"/>
      <c r="D60" s="523" t="s">
        <v>181</v>
      </c>
      <c r="E60" s="493"/>
      <c r="F60" s="493"/>
      <c r="G60" s="524" t="s">
        <v>194</v>
      </c>
      <c r="H60" s="521"/>
      <c r="I60" s="521"/>
      <c r="J60" s="521"/>
      <c r="K60" s="521"/>
      <c r="L60" s="521"/>
      <c r="M60" s="521"/>
      <c r="N60" s="521"/>
      <c r="O60" s="521"/>
      <c r="P60" s="521"/>
      <c r="Q60" s="521"/>
      <c r="R60" s="521"/>
      <c r="S60" s="521"/>
      <c r="T60" s="521"/>
      <c r="U60" s="521"/>
      <c r="V60" s="521"/>
      <c r="W60" s="521"/>
      <c r="X60" s="521"/>
      <c r="Y60" s="521"/>
      <c r="Z60" s="521"/>
      <c r="AA60" s="521"/>
      <c r="AB60" s="521"/>
      <c r="AC60" s="521"/>
      <c r="AD60" s="521"/>
      <c r="AE60" s="521"/>
      <c r="AF60" s="521"/>
      <c r="AG60" s="521"/>
      <c r="AH60" s="521"/>
      <c r="AI60" s="521"/>
      <c r="AJ60" s="521"/>
      <c r="AK60" s="521"/>
      <c r="AL60" s="521"/>
      <c r="AM60" s="521"/>
      <c r="AN60" s="521"/>
      <c r="AO60" s="521"/>
      <c r="AP60" s="521"/>
      <c r="AQ60" s="521"/>
      <c r="AR60" s="521"/>
      <c r="AS60" s="521"/>
      <c r="AT60" s="521"/>
      <c r="AU60" s="521"/>
      <c r="AV60" s="521"/>
      <c r="AW60" s="521"/>
      <c r="AX60" s="521"/>
      <c r="AY60" s="521"/>
      <c r="AZ60" s="521"/>
      <c r="BA60" s="521"/>
      <c r="BB60" s="521"/>
      <c r="BC60" s="521"/>
      <c r="BD60" s="521"/>
      <c r="BE60" s="521"/>
      <c r="BF60" s="521"/>
      <c r="BG60" s="521"/>
      <c r="BH60" s="521"/>
      <c r="BI60" s="521"/>
      <c r="BJ60" s="521"/>
      <c r="BK60" s="521"/>
      <c r="BL60" s="521"/>
      <c r="BM60" s="521"/>
      <c r="BN60" s="521"/>
      <c r="BO60" s="521"/>
      <c r="BP60" s="521"/>
      <c r="BQ60" s="521"/>
      <c r="BR60" s="521"/>
      <c r="BS60" s="521"/>
      <c r="BT60" s="521"/>
      <c r="BU60" s="521"/>
      <c r="BV60" s="521"/>
      <c r="BW60" s="521"/>
      <c r="BX60" s="521"/>
      <c r="BY60" s="521"/>
      <c r="BZ60" s="521"/>
      <c r="CA60" s="521"/>
      <c r="CB60" s="521"/>
      <c r="CC60" s="521"/>
      <c r="CD60" s="521"/>
      <c r="CE60" s="521"/>
      <c r="CF60" s="521"/>
      <c r="CG60" s="521"/>
      <c r="CH60" s="521"/>
      <c r="CI60" s="521"/>
      <c r="CJ60" s="521"/>
      <c r="CK60" s="521"/>
      <c r="CL60" s="521"/>
      <c r="CM60" s="521"/>
    </row>
    <row r="61" spans="1:91" s="509" customFormat="1" ht="27.6" customHeight="1">
      <c r="A61" s="493"/>
      <c r="B61" s="522"/>
      <c r="C61" s="522"/>
      <c r="D61" s="731" t="s">
        <v>182</v>
      </c>
      <c r="E61" s="731"/>
      <c r="F61" s="731"/>
      <c r="G61" s="524" t="s">
        <v>195</v>
      </c>
      <c r="H61" s="521"/>
      <c r="I61" s="521"/>
      <c r="J61" s="521"/>
      <c r="K61" s="521"/>
      <c r="L61" s="521"/>
      <c r="M61" s="521"/>
      <c r="N61" s="521"/>
      <c r="O61" s="521"/>
      <c r="P61" s="521"/>
      <c r="Q61" s="521"/>
      <c r="R61" s="521"/>
      <c r="S61" s="521"/>
      <c r="T61" s="521"/>
      <c r="U61" s="521"/>
      <c r="V61" s="521"/>
      <c r="W61" s="521"/>
      <c r="X61" s="521"/>
      <c r="Y61" s="521"/>
      <c r="Z61" s="521"/>
      <c r="AA61" s="521"/>
      <c r="AB61" s="521"/>
      <c r="AC61" s="521"/>
      <c r="AD61" s="521"/>
      <c r="AE61" s="521"/>
      <c r="AF61" s="521"/>
      <c r="AG61" s="521"/>
      <c r="AH61" s="521"/>
      <c r="AI61" s="521"/>
      <c r="AJ61" s="521"/>
      <c r="AK61" s="521"/>
      <c r="AL61" s="521"/>
      <c r="AM61" s="521"/>
      <c r="AN61" s="521"/>
      <c r="AO61" s="521"/>
      <c r="AP61" s="521"/>
      <c r="AQ61" s="521"/>
      <c r="AR61" s="521"/>
      <c r="AS61" s="521"/>
      <c r="AT61" s="521"/>
      <c r="AU61" s="521"/>
      <c r="AV61" s="521"/>
      <c r="AW61" s="521"/>
      <c r="AX61" s="521"/>
      <c r="AY61" s="521"/>
      <c r="AZ61" s="521"/>
      <c r="BA61" s="521"/>
      <c r="BB61" s="521"/>
      <c r="BC61" s="521"/>
      <c r="BD61" s="521"/>
      <c r="BE61" s="521"/>
      <c r="BF61" s="521"/>
      <c r="BG61" s="521"/>
      <c r="BH61" s="521"/>
      <c r="BI61" s="521"/>
      <c r="BJ61" s="521"/>
      <c r="BK61" s="521"/>
      <c r="BL61" s="521"/>
      <c r="BM61" s="521"/>
      <c r="BN61" s="521"/>
      <c r="BO61" s="521"/>
      <c r="BP61" s="521"/>
      <c r="BQ61" s="521"/>
      <c r="BR61" s="521"/>
      <c r="BS61" s="521"/>
      <c r="BT61" s="521"/>
      <c r="BU61" s="521"/>
      <c r="BV61" s="521"/>
      <c r="BW61" s="521"/>
      <c r="BX61" s="521"/>
      <c r="BY61" s="521"/>
      <c r="BZ61" s="521"/>
      <c r="CA61" s="521"/>
      <c r="CB61" s="521"/>
      <c r="CC61" s="521"/>
      <c r="CD61" s="521"/>
      <c r="CE61" s="521"/>
      <c r="CF61" s="521"/>
      <c r="CG61" s="521"/>
      <c r="CH61" s="521"/>
      <c r="CI61" s="521"/>
      <c r="CJ61" s="521"/>
      <c r="CK61" s="521"/>
      <c r="CL61" s="521"/>
      <c r="CM61" s="521"/>
    </row>
    <row r="62" spans="1:91" s="509" customFormat="1" ht="16.149999999999999" customHeight="1">
      <c r="A62" s="493"/>
      <c r="B62" s="522"/>
      <c r="C62" s="510"/>
      <c r="D62" s="525" t="s">
        <v>183</v>
      </c>
      <c r="E62" s="696"/>
      <c r="F62" s="696"/>
      <c r="G62" s="524" t="s">
        <v>196</v>
      </c>
      <c r="H62" s="521"/>
      <c r="I62" s="521"/>
      <c r="J62" s="521"/>
      <c r="K62" s="521"/>
      <c r="L62" s="521"/>
      <c r="M62" s="521"/>
      <c r="N62" s="521"/>
      <c r="O62" s="521"/>
      <c r="P62" s="521"/>
      <c r="Q62" s="521"/>
      <c r="R62" s="521"/>
      <c r="S62" s="521"/>
      <c r="T62" s="521"/>
      <c r="U62" s="521"/>
      <c r="V62" s="521"/>
      <c r="W62" s="521"/>
      <c r="X62" s="521"/>
      <c r="Y62" s="521"/>
      <c r="Z62" s="521"/>
      <c r="AA62" s="521"/>
      <c r="AB62" s="521"/>
      <c r="AC62" s="521"/>
      <c r="AD62" s="521"/>
      <c r="AE62" s="521"/>
      <c r="AF62" s="521"/>
      <c r="AG62" s="521"/>
      <c r="AH62" s="521"/>
      <c r="AI62" s="521"/>
      <c r="AJ62" s="521"/>
      <c r="AK62" s="521"/>
      <c r="AL62" s="521"/>
      <c r="AM62" s="521"/>
      <c r="AN62" s="521"/>
      <c r="AO62" s="521"/>
      <c r="AP62" s="521"/>
      <c r="AQ62" s="521"/>
      <c r="AR62" s="521"/>
      <c r="AS62" s="521"/>
      <c r="AT62" s="521"/>
      <c r="AU62" s="521"/>
      <c r="AV62" s="521"/>
      <c r="AW62" s="521"/>
      <c r="AX62" s="521"/>
      <c r="AY62" s="521"/>
      <c r="AZ62" s="521"/>
      <c r="BA62" s="521"/>
      <c r="BB62" s="521"/>
      <c r="BC62" s="521"/>
      <c r="BD62" s="521"/>
      <c r="BE62" s="521"/>
      <c r="BF62" s="521"/>
      <c r="BG62" s="521"/>
      <c r="BH62" s="521"/>
      <c r="BI62" s="521"/>
      <c r="BJ62" s="521"/>
      <c r="BK62" s="521"/>
      <c r="BL62" s="521"/>
      <c r="BM62" s="521"/>
      <c r="BN62" s="521"/>
      <c r="BO62" s="521"/>
      <c r="BP62" s="521"/>
      <c r="BQ62" s="521"/>
      <c r="BR62" s="521"/>
      <c r="BS62" s="521"/>
      <c r="BT62" s="521"/>
      <c r="BU62" s="521"/>
      <c r="BV62" s="521"/>
      <c r="BW62" s="521"/>
      <c r="BX62" s="521"/>
      <c r="BY62" s="521"/>
      <c r="BZ62" s="521"/>
      <c r="CA62" s="521"/>
      <c r="CB62" s="521"/>
      <c r="CC62" s="521"/>
      <c r="CD62" s="521"/>
      <c r="CE62" s="521"/>
      <c r="CF62" s="521"/>
      <c r="CG62" s="521"/>
      <c r="CH62" s="521"/>
      <c r="CI62" s="521"/>
      <c r="CJ62" s="521"/>
      <c r="CK62" s="521"/>
      <c r="CL62" s="521"/>
      <c r="CM62" s="521"/>
    </row>
    <row r="63" spans="1:91" s="545" customFormat="1" ht="16.149999999999999" customHeight="1">
      <c r="A63" s="541"/>
      <c r="B63" s="541"/>
      <c r="C63" s="499"/>
      <c r="D63" s="526" t="s">
        <v>184</v>
      </c>
      <c r="E63" s="552"/>
      <c r="F63" s="541"/>
      <c r="G63" s="553" t="s">
        <v>110</v>
      </c>
      <c r="H63" s="532"/>
      <c r="I63" s="532"/>
      <c r="J63" s="532"/>
      <c r="K63" s="532"/>
      <c r="L63" s="532"/>
      <c r="M63" s="532"/>
      <c r="N63" s="532"/>
      <c r="O63" s="532"/>
      <c r="P63" s="532"/>
      <c r="Q63" s="532"/>
      <c r="R63" s="532"/>
      <c r="S63" s="532"/>
      <c r="T63" s="532"/>
      <c r="U63" s="532"/>
      <c r="V63" s="532"/>
      <c r="W63" s="532"/>
      <c r="X63" s="532"/>
      <c r="Y63" s="532"/>
      <c r="Z63" s="532"/>
      <c r="AA63" s="532"/>
      <c r="AB63" s="532"/>
      <c r="AC63" s="532"/>
      <c r="AD63" s="532"/>
      <c r="AE63" s="532"/>
      <c r="AF63" s="532"/>
      <c r="AG63" s="532"/>
      <c r="AH63" s="532"/>
      <c r="AI63" s="532"/>
      <c r="AJ63" s="532"/>
      <c r="AK63" s="532"/>
      <c r="AL63" s="532"/>
      <c r="AM63" s="532"/>
      <c r="AN63" s="532"/>
      <c r="AO63" s="532"/>
      <c r="AP63" s="532"/>
      <c r="AQ63" s="532"/>
      <c r="AR63" s="532"/>
      <c r="AS63" s="532"/>
      <c r="AT63" s="532"/>
      <c r="AU63" s="532"/>
      <c r="AV63" s="532"/>
      <c r="AW63" s="532"/>
      <c r="AX63" s="532"/>
      <c r="AY63" s="532"/>
      <c r="AZ63" s="532"/>
      <c r="BA63" s="532"/>
      <c r="BB63" s="532"/>
      <c r="BC63" s="532"/>
      <c r="BD63" s="532"/>
      <c r="BE63" s="532"/>
      <c r="BF63" s="532"/>
      <c r="BG63" s="532"/>
      <c r="BH63" s="532"/>
      <c r="BI63" s="532"/>
      <c r="BJ63" s="532"/>
      <c r="BK63" s="532"/>
      <c r="BL63" s="532"/>
      <c r="BM63" s="532"/>
      <c r="BN63" s="532"/>
      <c r="BO63" s="532"/>
      <c r="BP63" s="532"/>
      <c r="BQ63" s="532"/>
      <c r="BR63" s="532"/>
      <c r="BS63" s="532"/>
      <c r="BT63" s="532"/>
      <c r="BU63" s="532"/>
      <c r="BV63" s="532"/>
      <c r="BW63" s="532"/>
      <c r="BX63" s="532"/>
      <c r="BY63" s="532"/>
      <c r="BZ63" s="532"/>
      <c r="CA63" s="532"/>
      <c r="CB63" s="532"/>
      <c r="CC63" s="532"/>
      <c r="CD63" s="532"/>
      <c r="CE63" s="532"/>
      <c r="CF63" s="532"/>
      <c r="CG63" s="532"/>
      <c r="CH63" s="532"/>
      <c r="CI63" s="532"/>
      <c r="CJ63" s="532"/>
      <c r="CK63" s="532"/>
      <c r="CL63" s="532"/>
      <c r="CM63" s="532"/>
    </row>
    <row r="64" spans="1:91" s="545" customFormat="1" ht="16.149999999999999" customHeight="1">
      <c r="A64" s="541"/>
      <c r="B64" s="541"/>
      <c r="C64" s="527" t="s">
        <v>185</v>
      </c>
      <c r="D64" s="526"/>
      <c r="E64" s="552"/>
      <c r="F64" s="541"/>
      <c r="G64" s="553" t="s">
        <v>119</v>
      </c>
      <c r="H64" s="532"/>
      <c r="I64" s="532"/>
      <c r="J64" s="532"/>
      <c r="K64" s="532"/>
      <c r="L64" s="532"/>
      <c r="M64" s="532"/>
      <c r="N64" s="532"/>
      <c r="O64" s="532"/>
      <c r="P64" s="532"/>
      <c r="Q64" s="532"/>
      <c r="R64" s="532"/>
      <c r="S64" s="532"/>
      <c r="T64" s="532"/>
      <c r="U64" s="532"/>
      <c r="V64" s="532"/>
      <c r="W64" s="532"/>
      <c r="X64" s="532"/>
      <c r="Y64" s="532"/>
      <c r="Z64" s="532"/>
      <c r="AA64" s="532"/>
      <c r="AB64" s="532"/>
      <c r="AC64" s="532"/>
      <c r="AD64" s="532"/>
      <c r="AE64" s="532"/>
      <c r="AF64" s="532"/>
      <c r="AG64" s="532"/>
      <c r="AH64" s="532"/>
      <c r="AI64" s="532"/>
      <c r="AJ64" s="532"/>
      <c r="AK64" s="532"/>
      <c r="AL64" s="532"/>
      <c r="AM64" s="532"/>
      <c r="AN64" s="532"/>
      <c r="AO64" s="532"/>
      <c r="AP64" s="532"/>
      <c r="AQ64" s="532"/>
      <c r="AR64" s="532"/>
      <c r="AS64" s="532"/>
      <c r="AT64" s="532"/>
      <c r="AU64" s="532"/>
      <c r="AV64" s="532"/>
      <c r="AW64" s="532"/>
      <c r="AX64" s="532"/>
      <c r="AY64" s="532"/>
      <c r="AZ64" s="532"/>
      <c r="BA64" s="532"/>
      <c r="BB64" s="532"/>
      <c r="BC64" s="532"/>
      <c r="BD64" s="532"/>
      <c r="BE64" s="532"/>
      <c r="BF64" s="532"/>
      <c r="BG64" s="532"/>
      <c r="BH64" s="532"/>
      <c r="BI64" s="532"/>
      <c r="BJ64" s="532"/>
      <c r="BK64" s="532"/>
      <c r="BL64" s="532"/>
      <c r="BM64" s="532"/>
      <c r="BN64" s="532"/>
      <c r="BO64" s="532"/>
      <c r="BP64" s="532"/>
      <c r="BQ64" s="532"/>
      <c r="BR64" s="532"/>
      <c r="BS64" s="532"/>
      <c r="BT64" s="532"/>
      <c r="BU64" s="532"/>
      <c r="BV64" s="532"/>
      <c r="BW64" s="532"/>
      <c r="BX64" s="532"/>
      <c r="BY64" s="532"/>
      <c r="BZ64" s="532"/>
      <c r="CA64" s="532"/>
      <c r="CB64" s="532"/>
      <c r="CC64" s="532"/>
      <c r="CD64" s="532"/>
      <c r="CE64" s="532"/>
      <c r="CF64" s="532"/>
      <c r="CG64" s="532"/>
      <c r="CH64" s="532"/>
      <c r="CI64" s="532"/>
      <c r="CJ64" s="532"/>
      <c r="CK64" s="532"/>
      <c r="CL64" s="532"/>
      <c r="CM64" s="532"/>
    </row>
    <row r="65" spans="1:91" ht="16.149999999999999" customHeight="1">
      <c r="A65" s="554"/>
      <c r="B65" s="530" t="s">
        <v>197</v>
      </c>
      <c r="C65" s="530"/>
      <c r="D65" s="530"/>
      <c r="E65" s="530"/>
      <c r="F65" s="530"/>
      <c r="G65" s="531" t="s">
        <v>198</v>
      </c>
      <c r="H65" s="453"/>
      <c r="I65" s="453"/>
      <c r="J65" s="453"/>
      <c r="K65" s="453"/>
      <c r="L65" s="453"/>
      <c r="M65" s="453"/>
      <c r="N65" s="453"/>
      <c r="O65" s="453"/>
      <c r="P65" s="453"/>
      <c r="Q65" s="453"/>
      <c r="R65" s="453"/>
      <c r="S65" s="453"/>
      <c r="T65" s="453"/>
      <c r="U65" s="453"/>
      <c r="V65" s="453"/>
      <c r="W65" s="453"/>
      <c r="X65" s="453"/>
      <c r="Y65" s="453"/>
      <c r="Z65" s="453"/>
      <c r="AA65" s="453"/>
      <c r="AB65" s="453"/>
      <c r="AC65" s="453"/>
      <c r="AD65" s="453"/>
      <c r="AE65" s="453"/>
      <c r="AF65" s="453"/>
      <c r="AG65" s="453"/>
      <c r="AH65" s="453"/>
      <c r="AI65" s="453"/>
      <c r="AJ65" s="453"/>
      <c r="AK65" s="453"/>
      <c r="AL65" s="453"/>
      <c r="AM65" s="453"/>
      <c r="AN65" s="453"/>
      <c r="AO65" s="453"/>
      <c r="AP65" s="453"/>
      <c r="AQ65" s="453"/>
      <c r="AR65" s="453"/>
      <c r="AS65" s="453"/>
      <c r="AT65" s="453"/>
      <c r="AU65" s="453"/>
      <c r="AV65" s="453"/>
      <c r="AW65" s="453"/>
      <c r="AX65" s="453"/>
      <c r="AY65" s="453"/>
      <c r="AZ65" s="453"/>
      <c r="BA65" s="453"/>
      <c r="BB65" s="453"/>
      <c r="BC65" s="453"/>
      <c r="BD65" s="453"/>
      <c r="BE65" s="453"/>
      <c r="BF65" s="453"/>
      <c r="BG65" s="453"/>
      <c r="BH65" s="453"/>
      <c r="BI65" s="453"/>
      <c r="BJ65" s="453"/>
      <c r="BK65" s="453"/>
      <c r="BL65" s="453"/>
      <c r="BM65" s="453"/>
      <c r="BN65" s="453"/>
      <c r="BO65" s="453"/>
      <c r="BP65" s="453"/>
      <c r="BQ65" s="453"/>
      <c r="BR65" s="453"/>
      <c r="BS65" s="453"/>
      <c r="BT65" s="453"/>
      <c r="BU65" s="453"/>
      <c r="BV65" s="453"/>
      <c r="BW65" s="453"/>
      <c r="BX65" s="453"/>
      <c r="BY65" s="453"/>
      <c r="BZ65" s="453"/>
      <c r="CA65" s="453"/>
      <c r="CB65" s="453"/>
      <c r="CC65" s="453"/>
      <c r="CD65" s="453"/>
      <c r="CE65" s="453"/>
      <c r="CF65" s="453"/>
      <c r="CG65" s="453"/>
      <c r="CH65" s="453"/>
      <c r="CI65" s="453"/>
      <c r="CJ65" s="453"/>
      <c r="CK65" s="453"/>
      <c r="CL65" s="453"/>
      <c r="CM65" s="453"/>
    </row>
    <row r="66" spans="1:91">
      <c r="D66" s="556"/>
      <c r="E66" s="556"/>
      <c r="F66" s="556"/>
      <c r="G66" s="555"/>
    </row>
    <row r="67" spans="1:91">
      <c r="D67" s="556"/>
      <c r="E67" s="556"/>
      <c r="F67" s="556"/>
      <c r="G67" s="557"/>
    </row>
    <row r="68" spans="1:91">
      <c r="D68" s="556"/>
      <c r="E68" s="556"/>
      <c r="F68" s="556"/>
      <c r="G68" s="557"/>
    </row>
    <row r="69" spans="1:91">
      <c r="D69" s="556"/>
      <c r="E69" s="556"/>
      <c r="F69" s="556"/>
      <c r="G69" s="557"/>
      <c r="H69" s="559"/>
    </row>
    <row r="70" spans="1:91">
      <c r="D70" s="556"/>
      <c r="E70" s="556"/>
      <c r="F70" s="556"/>
      <c r="G70" s="557"/>
      <c r="H70" s="559"/>
    </row>
    <row r="71" spans="1:91">
      <c r="H71" s="559"/>
    </row>
  </sheetData>
  <mergeCells count="24">
    <mergeCell ref="CD3:CH4"/>
    <mergeCell ref="CI3:CM4"/>
    <mergeCell ref="BE3:BI4"/>
    <mergeCell ref="BJ3:BN4"/>
    <mergeCell ref="BO3:BS4"/>
    <mergeCell ref="BT3:BX4"/>
    <mergeCell ref="BY3:CC4"/>
    <mergeCell ref="AF3:AJ4"/>
    <mergeCell ref="AK3:AO4"/>
    <mergeCell ref="AP3:AT4"/>
    <mergeCell ref="AU3:AY4"/>
    <mergeCell ref="AZ3:BD4"/>
    <mergeCell ref="C56:F56"/>
    <mergeCell ref="D61:F61"/>
    <mergeCell ref="Q3:U4"/>
    <mergeCell ref="V3:Z4"/>
    <mergeCell ref="AA3:AE4"/>
    <mergeCell ref="D20:F20"/>
    <mergeCell ref="C28:F28"/>
    <mergeCell ref="D34:F34"/>
    <mergeCell ref="D52:F52"/>
    <mergeCell ref="D26:F26"/>
    <mergeCell ref="D54:F54"/>
    <mergeCell ref="E17:F17"/>
  </mergeCells>
  <pageMargins left="0.70866141732283505" right="0.70866141732283505" top="0.74803149606299202" bottom="0.74803149606299202" header="0.31496062992126" footer="0.31496062992126"/>
  <pageSetup scale="61" orientation="portrait" r:id="rId1"/>
  <colBreaks count="16" manualBreakCount="16">
    <brk id="11" max="1048575" man="1"/>
    <brk id="16" max="64" man="1"/>
    <brk id="21" max="64" man="1"/>
    <brk id="26" max="1048575" man="1"/>
    <brk id="31" max="64" man="1"/>
    <brk id="36" max="64" man="1"/>
    <brk id="41" max="64" man="1"/>
    <brk id="46" max="64" man="1"/>
    <brk id="51" max="64" man="1"/>
    <brk id="56" max="64" man="1"/>
    <brk id="61" max="64" man="1"/>
    <brk id="66" max="64" man="1"/>
    <brk id="71" max="64" man="1"/>
    <brk id="76" max="64" man="1"/>
    <brk id="81" max="64" man="1"/>
    <brk id="86" max="64" man="1"/>
  </colBreaks>
  <ignoredErrors>
    <ignoredError sqref="H5:I5 K5:L5 M5:CM5 Q3:CM4" unlockedFormula="1"/>
    <ignoredError sqref="J5" formula="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tabColor rgb="FFFF0000"/>
  </sheetPr>
  <dimension ref="A1:CJ44"/>
  <sheetViews>
    <sheetView workbookViewId="0">
      <pane xSplit="4" ySplit="5" topLeftCell="E6" activePane="bottomRight" state="frozen"/>
      <selection activeCell="D3" sqref="D3"/>
      <selection pane="topRight" activeCell="D3" sqref="D3"/>
      <selection pane="bottomLeft" activeCell="D3" sqref="D3"/>
      <selection pane="bottomRight"/>
    </sheetView>
  </sheetViews>
  <sheetFormatPr baseColWidth="10" defaultColWidth="8" defaultRowHeight="15"/>
  <cols>
    <col min="1" max="2" width="3.28515625" style="401" customWidth="1"/>
    <col min="3" max="3" width="35.85546875" style="401" customWidth="1"/>
    <col min="4" max="4" width="3.7109375" style="401" customWidth="1"/>
    <col min="5" max="6" width="11" style="441" customWidth="1"/>
    <col min="7" max="88" width="11" style="401" customWidth="1"/>
    <col min="89" max="16384" width="8" style="401"/>
  </cols>
  <sheetData>
    <row r="1" spans="1:88">
      <c r="A1" s="662" t="s">
        <v>422</v>
      </c>
      <c r="B1" s="399"/>
      <c r="C1" s="399"/>
      <c r="D1" s="399"/>
      <c r="E1" s="42"/>
      <c r="F1" s="42"/>
      <c r="G1" s="42"/>
      <c r="H1" s="42" t="s">
        <v>443</v>
      </c>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row>
    <row r="2" spans="1:88">
      <c r="A2" s="419"/>
      <c r="B2" s="419"/>
      <c r="C2" s="419"/>
      <c r="D2" s="419"/>
      <c r="E2" s="42"/>
      <c r="F2" s="42"/>
      <c r="G2" s="42"/>
      <c r="H2" s="42" t="s">
        <v>444</v>
      </c>
      <c r="I2" s="42"/>
      <c r="J2" s="42"/>
      <c r="K2" s="42"/>
      <c r="L2" s="42"/>
      <c r="M2" s="42"/>
      <c r="N2" s="43"/>
      <c r="O2" s="44"/>
      <c r="P2" s="45" t="s">
        <v>438</v>
      </c>
      <c r="Q2" s="46"/>
      <c r="R2" s="47"/>
      <c r="S2" s="43"/>
      <c r="T2" s="44"/>
      <c r="U2" s="45" t="s">
        <v>439</v>
      </c>
      <c r="V2" s="46"/>
      <c r="W2" s="47"/>
      <c r="X2" s="43"/>
      <c r="Y2" s="44"/>
      <c r="Z2" s="45" t="s">
        <v>440</v>
      </c>
      <c r="AA2" s="45"/>
      <c r="AB2" s="48"/>
      <c r="AC2" s="43"/>
      <c r="AD2" s="44"/>
      <c r="AE2" s="45" t="s">
        <v>471</v>
      </c>
      <c r="AF2" s="45"/>
      <c r="AG2" s="48"/>
      <c r="AH2" s="43"/>
      <c r="AI2" s="44"/>
      <c r="AJ2" s="45" t="s">
        <v>472</v>
      </c>
      <c r="AK2" s="45"/>
      <c r="AL2" s="48"/>
      <c r="AM2" s="43"/>
      <c r="AN2" s="44"/>
      <c r="AO2" s="45" t="s">
        <v>473</v>
      </c>
      <c r="AP2" s="45"/>
      <c r="AQ2" s="48"/>
      <c r="AR2" s="43"/>
      <c r="AS2" s="44"/>
      <c r="AT2" s="45" t="s">
        <v>474</v>
      </c>
      <c r="AU2" s="45"/>
      <c r="AV2" s="48"/>
      <c r="AW2" s="43"/>
      <c r="AX2" s="44"/>
      <c r="AY2" s="45" t="s">
        <v>475</v>
      </c>
      <c r="AZ2" s="45"/>
      <c r="BA2" s="48"/>
      <c r="BB2" s="43"/>
      <c r="BC2" s="44"/>
      <c r="BD2" s="45" t="s">
        <v>476</v>
      </c>
      <c r="BE2" s="45"/>
      <c r="BF2" s="48"/>
      <c r="BG2" s="43"/>
      <c r="BH2" s="44"/>
      <c r="BI2" s="45" t="s">
        <v>477</v>
      </c>
      <c r="BJ2" s="45"/>
      <c r="BK2" s="48"/>
      <c r="BL2" s="43"/>
      <c r="BM2" s="44"/>
      <c r="BN2" s="45" t="s">
        <v>478</v>
      </c>
      <c r="BO2" s="45"/>
      <c r="BP2" s="48"/>
      <c r="BQ2" s="43"/>
      <c r="BR2" s="44"/>
      <c r="BS2" s="45" t="s">
        <v>501</v>
      </c>
      <c r="BT2" s="45"/>
      <c r="BU2" s="48"/>
      <c r="BV2" s="43"/>
      <c r="BW2" s="44"/>
      <c r="BX2" s="45" t="s">
        <v>502</v>
      </c>
      <c r="BY2" s="45"/>
      <c r="BZ2" s="48"/>
      <c r="CA2" s="43"/>
      <c r="CB2" s="44"/>
      <c r="CC2" s="45" t="s">
        <v>503</v>
      </c>
      <c r="CD2" s="45"/>
      <c r="CE2" s="48"/>
      <c r="CF2" s="43"/>
      <c r="CG2" s="44"/>
      <c r="CH2" s="45" t="s">
        <v>504</v>
      </c>
      <c r="CI2" s="45"/>
      <c r="CJ2" s="48"/>
    </row>
    <row r="3" spans="1:88" ht="15" customHeight="1">
      <c r="A3" s="419"/>
      <c r="B3" s="419"/>
      <c r="C3" s="419"/>
      <c r="D3" s="419"/>
      <c r="E3" s="42"/>
      <c r="F3" s="42"/>
      <c r="G3" s="42"/>
      <c r="H3" s="42" t="s">
        <v>445</v>
      </c>
      <c r="I3" s="42"/>
      <c r="J3" s="42"/>
      <c r="K3" s="42"/>
      <c r="L3" s="42"/>
      <c r="M3" s="42"/>
      <c r="N3" s="720" t="str">
        <f>'20.10'!$V$3</f>
        <v>Description : Veuillez inscrire une brève description du scénario (incluant les hypothèses) dans l'onglet «20.10»</v>
      </c>
      <c r="O3" s="721"/>
      <c r="P3" s="721"/>
      <c r="Q3" s="721"/>
      <c r="R3" s="722"/>
      <c r="S3" s="720" t="str">
        <f>'20.10'!$AF$3</f>
        <v>Description : Veuillez inscrire une brève description du scénario (incluant les hypothèses) dans l'onglet «20.10»</v>
      </c>
      <c r="T3" s="721"/>
      <c r="U3" s="721"/>
      <c r="V3" s="721"/>
      <c r="W3" s="722"/>
      <c r="X3" s="720" t="str">
        <f>'20.10'!$AP$3</f>
        <v>Description : Veuillez inscrire une brève description du scénario (incluant les hypothèses) dans l'onglet «20.10»</v>
      </c>
      <c r="Y3" s="721"/>
      <c r="Z3" s="721"/>
      <c r="AA3" s="721"/>
      <c r="AB3" s="722"/>
      <c r="AC3" s="720" t="str">
        <f>'20.10'!$AZ$3</f>
        <v>Description : Veuillez inscrire une brève description du scénario (incluant les hypothèses) dans l'onglet «20.10»</v>
      </c>
      <c r="AD3" s="721"/>
      <c r="AE3" s="721"/>
      <c r="AF3" s="721"/>
      <c r="AG3" s="722"/>
      <c r="AH3" s="720" t="str">
        <f>'20.10'!$BJ$3</f>
        <v>Description : Veuillez inscrire une brève description du scénario (incluant les hypothèses) dans l'onglet «20.10»</v>
      </c>
      <c r="AI3" s="721"/>
      <c r="AJ3" s="721"/>
      <c r="AK3" s="721"/>
      <c r="AL3" s="722"/>
      <c r="AM3" s="720" t="str">
        <f>'20.10'!$BT$3</f>
        <v>Description : Veuillez inscrire une brève description du scénario (incluant les hypothèses) dans l'onglet «20.10»</v>
      </c>
      <c r="AN3" s="721"/>
      <c r="AO3" s="721"/>
      <c r="AP3" s="721"/>
      <c r="AQ3" s="722"/>
      <c r="AR3" s="720" t="str">
        <f>'20.10'!$CD$3</f>
        <v>Description : Veuillez inscrire une brève description du scénario (incluant les hypothèses) dans l'onglet «20.10»</v>
      </c>
      <c r="AS3" s="721"/>
      <c r="AT3" s="721"/>
      <c r="AU3" s="721"/>
      <c r="AV3" s="722"/>
      <c r="AW3" s="720" t="str">
        <f>'20.10'!$CN$3</f>
        <v>Description : Veuillez inscrire une brève description du scénario (incluant les hypothèses) dans l'onglet «20.10»</v>
      </c>
      <c r="AX3" s="721"/>
      <c r="AY3" s="721"/>
      <c r="AZ3" s="721"/>
      <c r="BA3" s="722"/>
      <c r="BB3" s="720" t="str">
        <f>'20.10'!$CX$3</f>
        <v>Description : Veuillez inscrire une brève description du scénario (incluant les hypothèses) dans l'onglet «20.10»</v>
      </c>
      <c r="BC3" s="721"/>
      <c r="BD3" s="721"/>
      <c r="BE3" s="721"/>
      <c r="BF3" s="722"/>
      <c r="BG3" s="720" t="str">
        <f>'20.10'!$DH$3</f>
        <v>Description : Veuillez inscrire une brève description du scénario (incluant les hypothèses) dans l'onglet «20.10»</v>
      </c>
      <c r="BH3" s="721"/>
      <c r="BI3" s="721"/>
      <c r="BJ3" s="721"/>
      <c r="BK3" s="722"/>
      <c r="BL3" s="720" t="str">
        <f>'20.10'!$DR$3</f>
        <v>Description : Veuillez inscrire une brève description du scénario (incluant les hypothèses) dans l'onglet «20.10»</v>
      </c>
      <c r="BM3" s="721"/>
      <c r="BN3" s="721"/>
      <c r="BO3" s="721"/>
      <c r="BP3" s="722"/>
      <c r="BQ3" s="720" t="str">
        <f>'20.10'!$EB$3</f>
        <v>Description : Veuillez inscrire une brève description du scénario (incluant les hypothèses) dans l'onglet «20.10»</v>
      </c>
      <c r="BR3" s="721"/>
      <c r="BS3" s="721"/>
      <c r="BT3" s="721"/>
      <c r="BU3" s="722"/>
      <c r="BV3" s="720" t="str">
        <f>'20.10'!$EL$3</f>
        <v>Description : Veuillez inscrire une brève description du scénario (incluant les hypothèses) dans l'onglet «20.10»</v>
      </c>
      <c r="BW3" s="721"/>
      <c r="BX3" s="721"/>
      <c r="BY3" s="721"/>
      <c r="BZ3" s="722"/>
      <c r="CA3" s="720" t="str">
        <f>'20.10'!$EV$3</f>
        <v>Description : Veuillez inscrire une brève description du scénario (incluant les hypothèses) dans l'onglet «20.10»</v>
      </c>
      <c r="CB3" s="721"/>
      <c r="CC3" s="721"/>
      <c r="CD3" s="721"/>
      <c r="CE3" s="722"/>
      <c r="CF3" s="720" t="str">
        <f>'20.10'!$FF$3</f>
        <v>Description : Veuillez inscrire une brève description du scénario (incluant les hypothèses) dans l'onglet «20.10»</v>
      </c>
      <c r="CG3" s="721"/>
      <c r="CH3" s="721"/>
      <c r="CI3" s="721"/>
      <c r="CJ3" s="722"/>
    </row>
    <row r="4" spans="1:88">
      <c r="A4" s="399"/>
      <c r="B4" s="399"/>
      <c r="C4" s="399"/>
      <c r="D4" s="399"/>
      <c r="E4" s="42" t="s">
        <v>446</v>
      </c>
      <c r="F4" s="42" t="s">
        <v>446</v>
      </c>
      <c r="G4" s="42" t="s">
        <v>446</v>
      </c>
      <c r="H4" s="42" t="s">
        <v>447</v>
      </c>
      <c r="I4" s="49"/>
      <c r="J4" s="50"/>
      <c r="K4" s="42" t="s">
        <v>448</v>
      </c>
      <c r="L4" s="51"/>
      <c r="M4" s="51"/>
      <c r="N4" s="720"/>
      <c r="O4" s="721"/>
      <c r="P4" s="721"/>
      <c r="Q4" s="721"/>
      <c r="R4" s="722"/>
      <c r="S4" s="720"/>
      <c r="T4" s="721"/>
      <c r="U4" s="721"/>
      <c r="V4" s="721"/>
      <c r="W4" s="722"/>
      <c r="X4" s="720"/>
      <c r="Y4" s="721"/>
      <c r="Z4" s="721"/>
      <c r="AA4" s="721"/>
      <c r="AB4" s="722"/>
      <c r="AC4" s="720"/>
      <c r="AD4" s="721"/>
      <c r="AE4" s="721"/>
      <c r="AF4" s="721"/>
      <c r="AG4" s="722"/>
      <c r="AH4" s="720"/>
      <c r="AI4" s="721"/>
      <c r="AJ4" s="721"/>
      <c r="AK4" s="721"/>
      <c r="AL4" s="722"/>
      <c r="AM4" s="720"/>
      <c r="AN4" s="721"/>
      <c r="AO4" s="721"/>
      <c r="AP4" s="721"/>
      <c r="AQ4" s="722"/>
      <c r="AR4" s="720"/>
      <c r="AS4" s="721"/>
      <c r="AT4" s="721"/>
      <c r="AU4" s="721"/>
      <c r="AV4" s="722"/>
      <c r="AW4" s="720"/>
      <c r="AX4" s="721"/>
      <c r="AY4" s="721"/>
      <c r="AZ4" s="721"/>
      <c r="BA4" s="722"/>
      <c r="BB4" s="720"/>
      <c r="BC4" s="721"/>
      <c r="BD4" s="721"/>
      <c r="BE4" s="721"/>
      <c r="BF4" s="722"/>
      <c r="BG4" s="720"/>
      <c r="BH4" s="721"/>
      <c r="BI4" s="721"/>
      <c r="BJ4" s="721"/>
      <c r="BK4" s="722"/>
      <c r="BL4" s="720"/>
      <c r="BM4" s="721"/>
      <c r="BN4" s="721"/>
      <c r="BO4" s="721"/>
      <c r="BP4" s="722"/>
      <c r="BQ4" s="720"/>
      <c r="BR4" s="721"/>
      <c r="BS4" s="721"/>
      <c r="BT4" s="721"/>
      <c r="BU4" s="722"/>
      <c r="BV4" s="720"/>
      <c r="BW4" s="721"/>
      <c r="BX4" s="721"/>
      <c r="BY4" s="721"/>
      <c r="BZ4" s="722"/>
      <c r="CA4" s="720"/>
      <c r="CB4" s="721"/>
      <c r="CC4" s="721"/>
      <c r="CD4" s="721"/>
      <c r="CE4" s="722"/>
      <c r="CF4" s="720"/>
      <c r="CG4" s="721"/>
      <c r="CH4" s="721"/>
      <c r="CI4" s="721"/>
      <c r="CJ4" s="722"/>
    </row>
    <row r="5" spans="1:88">
      <c r="A5" s="674" t="s">
        <v>0</v>
      </c>
      <c r="B5" s="675"/>
      <c r="C5" s="675"/>
      <c r="D5" s="420"/>
      <c r="E5" s="54">
        <f>F5-1</f>
        <v>2016</v>
      </c>
      <c r="F5" s="54">
        <f>G5-1</f>
        <v>2017</v>
      </c>
      <c r="G5" s="54">
        <f>I5-1</f>
        <v>2018</v>
      </c>
      <c r="H5" s="54">
        <f>I5-1</f>
        <v>2018</v>
      </c>
      <c r="I5" s="54">
        <f>'20.10'!L4</f>
        <v>2019</v>
      </c>
      <c r="J5" s="54">
        <f>I5+1</f>
        <v>2020</v>
      </c>
      <c r="K5" s="54">
        <f>J5+1</f>
        <v>2021</v>
      </c>
      <c r="L5" s="54">
        <f>K5+1</f>
        <v>2022</v>
      </c>
      <c r="M5" s="54">
        <f>L5+1</f>
        <v>2023</v>
      </c>
      <c r="N5" s="55">
        <f>I5</f>
        <v>2019</v>
      </c>
      <c r="O5" s="54">
        <f>J5</f>
        <v>2020</v>
      </c>
      <c r="P5" s="54">
        <f>K5</f>
        <v>2021</v>
      </c>
      <c r="Q5" s="54">
        <f>L5</f>
        <v>2022</v>
      </c>
      <c r="R5" s="56">
        <f>M5</f>
        <v>2023</v>
      </c>
      <c r="S5" s="55">
        <f t="shared" ref="S5:CD5" si="0">N5</f>
        <v>2019</v>
      </c>
      <c r="T5" s="54">
        <f t="shared" si="0"/>
        <v>2020</v>
      </c>
      <c r="U5" s="54">
        <f t="shared" si="0"/>
        <v>2021</v>
      </c>
      <c r="V5" s="54">
        <f t="shared" si="0"/>
        <v>2022</v>
      </c>
      <c r="W5" s="56">
        <f t="shared" si="0"/>
        <v>2023</v>
      </c>
      <c r="X5" s="55">
        <f t="shared" si="0"/>
        <v>2019</v>
      </c>
      <c r="Y5" s="54">
        <f t="shared" si="0"/>
        <v>2020</v>
      </c>
      <c r="Z5" s="54">
        <f t="shared" si="0"/>
        <v>2021</v>
      </c>
      <c r="AA5" s="54">
        <f t="shared" si="0"/>
        <v>2022</v>
      </c>
      <c r="AB5" s="56">
        <f t="shared" si="0"/>
        <v>2023</v>
      </c>
      <c r="AC5" s="55">
        <f t="shared" si="0"/>
        <v>2019</v>
      </c>
      <c r="AD5" s="54">
        <f t="shared" si="0"/>
        <v>2020</v>
      </c>
      <c r="AE5" s="54">
        <f t="shared" si="0"/>
        <v>2021</v>
      </c>
      <c r="AF5" s="54">
        <f t="shared" si="0"/>
        <v>2022</v>
      </c>
      <c r="AG5" s="56">
        <f t="shared" si="0"/>
        <v>2023</v>
      </c>
      <c r="AH5" s="55">
        <f t="shared" si="0"/>
        <v>2019</v>
      </c>
      <c r="AI5" s="54">
        <f t="shared" si="0"/>
        <v>2020</v>
      </c>
      <c r="AJ5" s="54">
        <f t="shared" si="0"/>
        <v>2021</v>
      </c>
      <c r="AK5" s="54">
        <f t="shared" si="0"/>
        <v>2022</v>
      </c>
      <c r="AL5" s="56">
        <f t="shared" si="0"/>
        <v>2023</v>
      </c>
      <c r="AM5" s="55">
        <f t="shared" si="0"/>
        <v>2019</v>
      </c>
      <c r="AN5" s="54">
        <f t="shared" si="0"/>
        <v>2020</v>
      </c>
      <c r="AO5" s="54">
        <f t="shared" si="0"/>
        <v>2021</v>
      </c>
      <c r="AP5" s="54">
        <f t="shared" si="0"/>
        <v>2022</v>
      </c>
      <c r="AQ5" s="56">
        <f t="shared" si="0"/>
        <v>2023</v>
      </c>
      <c r="AR5" s="55">
        <f t="shared" si="0"/>
        <v>2019</v>
      </c>
      <c r="AS5" s="54">
        <f t="shared" si="0"/>
        <v>2020</v>
      </c>
      <c r="AT5" s="54">
        <f t="shared" si="0"/>
        <v>2021</v>
      </c>
      <c r="AU5" s="54">
        <f t="shared" si="0"/>
        <v>2022</v>
      </c>
      <c r="AV5" s="56">
        <f t="shared" si="0"/>
        <v>2023</v>
      </c>
      <c r="AW5" s="55">
        <f t="shared" si="0"/>
        <v>2019</v>
      </c>
      <c r="AX5" s="54">
        <f t="shared" si="0"/>
        <v>2020</v>
      </c>
      <c r="AY5" s="54">
        <f t="shared" si="0"/>
        <v>2021</v>
      </c>
      <c r="AZ5" s="54">
        <f t="shared" si="0"/>
        <v>2022</v>
      </c>
      <c r="BA5" s="56">
        <f t="shared" si="0"/>
        <v>2023</v>
      </c>
      <c r="BB5" s="55">
        <f t="shared" si="0"/>
        <v>2019</v>
      </c>
      <c r="BC5" s="54">
        <f t="shared" si="0"/>
        <v>2020</v>
      </c>
      <c r="BD5" s="54">
        <f t="shared" si="0"/>
        <v>2021</v>
      </c>
      <c r="BE5" s="54">
        <f t="shared" si="0"/>
        <v>2022</v>
      </c>
      <c r="BF5" s="56">
        <f t="shared" si="0"/>
        <v>2023</v>
      </c>
      <c r="BG5" s="55">
        <f t="shared" si="0"/>
        <v>2019</v>
      </c>
      <c r="BH5" s="54">
        <f t="shared" si="0"/>
        <v>2020</v>
      </c>
      <c r="BI5" s="54">
        <f t="shared" si="0"/>
        <v>2021</v>
      </c>
      <c r="BJ5" s="54">
        <f t="shared" si="0"/>
        <v>2022</v>
      </c>
      <c r="BK5" s="56">
        <f t="shared" si="0"/>
        <v>2023</v>
      </c>
      <c r="BL5" s="55">
        <f t="shared" si="0"/>
        <v>2019</v>
      </c>
      <c r="BM5" s="54">
        <f t="shared" si="0"/>
        <v>2020</v>
      </c>
      <c r="BN5" s="54">
        <f t="shared" si="0"/>
        <v>2021</v>
      </c>
      <c r="BO5" s="54">
        <f t="shared" si="0"/>
        <v>2022</v>
      </c>
      <c r="BP5" s="56">
        <f t="shared" si="0"/>
        <v>2023</v>
      </c>
      <c r="BQ5" s="55">
        <f t="shared" si="0"/>
        <v>2019</v>
      </c>
      <c r="BR5" s="54">
        <f t="shared" si="0"/>
        <v>2020</v>
      </c>
      <c r="BS5" s="54">
        <f t="shared" si="0"/>
        <v>2021</v>
      </c>
      <c r="BT5" s="54">
        <f t="shared" si="0"/>
        <v>2022</v>
      </c>
      <c r="BU5" s="56">
        <f t="shared" si="0"/>
        <v>2023</v>
      </c>
      <c r="BV5" s="55">
        <f t="shared" si="0"/>
        <v>2019</v>
      </c>
      <c r="BW5" s="54">
        <f t="shared" si="0"/>
        <v>2020</v>
      </c>
      <c r="BX5" s="54">
        <f t="shared" si="0"/>
        <v>2021</v>
      </c>
      <c r="BY5" s="54">
        <f t="shared" si="0"/>
        <v>2022</v>
      </c>
      <c r="BZ5" s="56">
        <f t="shared" si="0"/>
        <v>2023</v>
      </c>
      <c r="CA5" s="55">
        <f t="shared" si="0"/>
        <v>2019</v>
      </c>
      <c r="CB5" s="54">
        <f t="shared" si="0"/>
        <v>2020</v>
      </c>
      <c r="CC5" s="54">
        <f t="shared" si="0"/>
        <v>2021</v>
      </c>
      <c r="CD5" s="54">
        <f t="shared" si="0"/>
        <v>2022</v>
      </c>
      <c r="CE5" s="56">
        <f t="shared" ref="CE5:CJ5" si="1">BZ5</f>
        <v>2023</v>
      </c>
      <c r="CF5" s="55">
        <f t="shared" si="1"/>
        <v>2019</v>
      </c>
      <c r="CG5" s="54">
        <f t="shared" si="1"/>
        <v>2020</v>
      </c>
      <c r="CH5" s="54">
        <f t="shared" si="1"/>
        <v>2021</v>
      </c>
      <c r="CI5" s="54">
        <f t="shared" si="1"/>
        <v>2022</v>
      </c>
      <c r="CJ5" s="56">
        <f t="shared" si="1"/>
        <v>2023</v>
      </c>
    </row>
    <row r="6" spans="1:88" s="404" customFormat="1">
      <c r="A6" s="403" t="s">
        <v>421</v>
      </c>
      <c r="D6" s="405"/>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row>
    <row r="7" spans="1:88">
      <c r="A7" s="422" t="s">
        <v>199</v>
      </c>
      <c r="B7" s="410"/>
      <c r="C7" s="410"/>
      <c r="D7" s="423" t="s">
        <v>4</v>
      </c>
      <c r="E7" s="409"/>
      <c r="F7" s="408"/>
      <c r="G7" s="408"/>
      <c r="H7" s="408"/>
      <c r="I7" s="408"/>
      <c r="J7" s="408"/>
      <c r="K7" s="408"/>
      <c r="L7" s="408"/>
      <c r="M7" s="408"/>
      <c r="N7" s="408"/>
      <c r="O7" s="408"/>
      <c r="P7" s="408"/>
      <c r="Q7" s="408"/>
      <c r="R7" s="408"/>
      <c r="S7" s="408"/>
      <c r="T7" s="408"/>
      <c r="U7" s="408"/>
      <c r="V7" s="408"/>
      <c r="W7" s="408"/>
      <c r="X7" s="408"/>
      <c r="Y7" s="408"/>
      <c r="Z7" s="408"/>
      <c r="AA7" s="408"/>
      <c r="AB7" s="408"/>
      <c r="AC7" s="408"/>
      <c r="AD7" s="408"/>
      <c r="AE7" s="408"/>
      <c r="AF7" s="408"/>
      <c r="AG7" s="408"/>
      <c r="AH7" s="408"/>
      <c r="AI7" s="408"/>
      <c r="AJ7" s="408"/>
      <c r="AK7" s="408"/>
      <c r="AL7" s="408"/>
      <c r="AM7" s="408"/>
      <c r="AN7" s="408"/>
      <c r="AO7" s="408"/>
      <c r="AP7" s="408"/>
      <c r="AQ7" s="408"/>
      <c r="AR7" s="408"/>
      <c r="AS7" s="408"/>
      <c r="AT7" s="408"/>
      <c r="AU7" s="408"/>
      <c r="AV7" s="408"/>
      <c r="AW7" s="408"/>
      <c r="AX7" s="408"/>
      <c r="AY7" s="408"/>
      <c r="AZ7" s="408"/>
      <c r="BA7" s="408"/>
      <c r="BB7" s="408"/>
      <c r="BC7" s="408"/>
      <c r="BD7" s="408"/>
      <c r="BE7" s="408"/>
      <c r="BF7" s="408"/>
      <c r="BG7" s="408"/>
      <c r="BH7" s="408"/>
      <c r="BI7" s="408"/>
      <c r="BJ7" s="408"/>
      <c r="BK7" s="408"/>
      <c r="BL7" s="408"/>
      <c r="BM7" s="408"/>
      <c r="BN7" s="408"/>
      <c r="BO7" s="408"/>
      <c r="BP7" s="408"/>
      <c r="BQ7" s="408"/>
      <c r="BR7" s="408"/>
      <c r="BS7" s="408"/>
      <c r="BT7" s="408"/>
      <c r="BU7" s="408"/>
      <c r="BV7" s="408"/>
      <c r="BW7" s="408"/>
      <c r="BX7" s="408"/>
      <c r="BY7" s="408"/>
      <c r="BZ7" s="408"/>
      <c r="CA7" s="408"/>
      <c r="CB7" s="408"/>
      <c r="CC7" s="408"/>
      <c r="CD7" s="408"/>
      <c r="CE7" s="408"/>
      <c r="CF7" s="408"/>
      <c r="CG7" s="408"/>
      <c r="CH7" s="408"/>
      <c r="CI7" s="408"/>
      <c r="CJ7" s="408"/>
    </row>
    <row r="8" spans="1:88">
      <c r="A8" s="412"/>
      <c r="B8" s="694" t="s">
        <v>200</v>
      </c>
      <c r="C8" s="412"/>
      <c r="D8" s="424" t="s">
        <v>6</v>
      </c>
      <c r="E8" s="414"/>
      <c r="F8" s="415"/>
      <c r="G8" s="415"/>
      <c r="H8" s="415"/>
      <c r="I8" s="415"/>
      <c r="J8" s="415"/>
      <c r="K8" s="415"/>
      <c r="L8" s="415"/>
      <c r="M8" s="415"/>
      <c r="N8" s="415"/>
      <c r="O8" s="415"/>
      <c r="P8" s="415"/>
      <c r="Q8" s="415"/>
      <c r="R8" s="415"/>
      <c r="S8" s="415"/>
      <c r="T8" s="415"/>
      <c r="U8" s="415"/>
      <c r="V8" s="415"/>
      <c r="W8" s="415"/>
      <c r="X8" s="415"/>
      <c r="Y8" s="415"/>
      <c r="Z8" s="415"/>
      <c r="AA8" s="415"/>
      <c r="AB8" s="415"/>
      <c r="AC8" s="415"/>
      <c r="AD8" s="415"/>
      <c r="AE8" s="415"/>
      <c r="AF8" s="415"/>
      <c r="AG8" s="415"/>
      <c r="AH8" s="415"/>
      <c r="AI8" s="415"/>
      <c r="AJ8" s="415"/>
      <c r="AK8" s="415"/>
      <c r="AL8" s="415"/>
      <c r="AM8" s="415"/>
      <c r="AN8" s="415"/>
      <c r="AO8" s="415"/>
      <c r="AP8" s="415"/>
      <c r="AQ8" s="415"/>
      <c r="AR8" s="415"/>
      <c r="AS8" s="415"/>
      <c r="AT8" s="415"/>
      <c r="AU8" s="415"/>
      <c r="AV8" s="415"/>
      <c r="AW8" s="415"/>
      <c r="AX8" s="415"/>
      <c r="AY8" s="415"/>
      <c r="AZ8" s="415"/>
      <c r="BA8" s="415"/>
      <c r="BB8" s="415"/>
      <c r="BC8" s="415"/>
      <c r="BD8" s="415"/>
      <c r="BE8" s="415"/>
      <c r="BF8" s="415"/>
      <c r="BG8" s="415"/>
      <c r="BH8" s="415"/>
      <c r="BI8" s="415"/>
      <c r="BJ8" s="415"/>
      <c r="BK8" s="415"/>
      <c r="BL8" s="415"/>
      <c r="BM8" s="415"/>
      <c r="BN8" s="415"/>
      <c r="BO8" s="415"/>
      <c r="BP8" s="415"/>
      <c r="BQ8" s="415"/>
      <c r="BR8" s="415"/>
      <c r="BS8" s="415"/>
      <c r="BT8" s="415"/>
      <c r="BU8" s="415"/>
      <c r="BV8" s="415"/>
      <c r="BW8" s="415"/>
      <c r="BX8" s="415"/>
      <c r="BY8" s="415"/>
      <c r="BZ8" s="415"/>
      <c r="CA8" s="415"/>
      <c r="CB8" s="415"/>
      <c r="CC8" s="415"/>
      <c r="CD8" s="415"/>
      <c r="CE8" s="415"/>
      <c r="CF8" s="415"/>
      <c r="CG8" s="415"/>
      <c r="CH8" s="415"/>
      <c r="CI8" s="415"/>
      <c r="CJ8" s="415"/>
    </row>
    <row r="9" spans="1:88">
      <c r="A9" s="412"/>
      <c r="B9" s="694" t="s">
        <v>102</v>
      </c>
      <c r="C9" s="412"/>
      <c r="D9" s="424" t="s">
        <v>10</v>
      </c>
      <c r="E9" s="425"/>
      <c r="F9" s="426"/>
      <c r="G9" s="426"/>
      <c r="H9" s="426"/>
      <c r="I9" s="426"/>
      <c r="J9" s="426"/>
      <c r="K9" s="426"/>
      <c r="L9" s="426"/>
      <c r="M9" s="426"/>
      <c r="N9" s="426"/>
      <c r="O9" s="426"/>
      <c r="P9" s="426"/>
      <c r="Q9" s="426"/>
      <c r="R9" s="426"/>
      <c r="S9" s="426"/>
      <c r="T9" s="426"/>
      <c r="U9" s="426"/>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6"/>
      <c r="AY9" s="426"/>
      <c r="AZ9" s="426"/>
      <c r="BA9" s="426"/>
      <c r="BB9" s="426"/>
      <c r="BC9" s="426"/>
      <c r="BD9" s="426"/>
      <c r="BE9" s="426"/>
      <c r="BF9" s="426"/>
      <c r="BG9" s="426"/>
      <c r="BH9" s="426"/>
      <c r="BI9" s="426"/>
      <c r="BJ9" s="426"/>
      <c r="BK9" s="426"/>
      <c r="BL9" s="426"/>
      <c r="BM9" s="426"/>
      <c r="BN9" s="426"/>
      <c r="BO9" s="426"/>
      <c r="BP9" s="426"/>
      <c r="BQ9" s="426"/>
      <c r="BR9" s="426"/>
      <c r="BS9" s="426"/>
      <c r="BT9" s="426"/>
      <c r="BU9" s="426"/>
      <c r="BV9" s="426"/>
      <c r="BW9" s="426"/>
      <c r="BX9" s="426"/>
      <c r="BY9" s="426"/>
      <c r="BZ9" s="426"/>
      <c r="CA9" s="426"/>
      <c r="CB9" s="426"/>
      <c r="CC9" s="426"/>
      <c r="CD9" s="426"/>
      <c r="CE9" s="426"/>
      <c r="CF9" s="426"/>
      <c r="CG9" s="426"/>
      <c r="CH9" s="426"/>
      <c r="CI9" s="426"/>
      <c r="CJ9" s="426"/>
    </row>
    <row r="10" spans="1:88">
      <c r="A10" s="694" t="s">
        <v>201</v>
      </c>
      <c r="B10" s="412"/>
      <c r="C10" s="412"/>
      <c r="D10" s="424" t="s">
        <v>20</v>
      </c>
      <c r="E10" s="425"/>
      <c r="F10" s="426"/>
      <c r="G10" s="426"/>
      <c r="H10" s="426"/>
      <c r="I10" s="426"/>
      <c r="J10" s="426"/>
      <c r="K10" s="426"/>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426"/>
      <c r="AI10" s="426"/>
      <c r="AJ10" s="426"/>
      <c r="AK10" s="426"/>
      <c r="AL10" s="426"/>
      <c r="AM10" s="426"/>
      <c r="AN10" s="426"/>
      <c r="AO10" s="426"/>
      <c r="AP10" s="426"/>
      <c r="AQ10" s="426"/>
      <c r="AR10" s="426"/>
      <c r="AS10" s="426"/>
      <c r="AT10" s="426"/>
      <c r="AU10" s="426"/>
      <c r="AV10" s="426"/>
      <c r="AW10" s="426"/>
      <c r="AX10" s="426"/>
      <c r="AY10" s="426"/>
      <c r="AZ10" s="426"/>
      <c r="BA10" s="426"/>
      <c r="BB10" s="426"/>
      <c r="BC10" s="426"/>
      <c r="BD10" s="426"/>
      <c r="BE10" s="426"/>
      <c r="BF10" s="426"/>
      <c r="BG10" s="426"/>
      <c r="BH10" s="426"/>
      <c r="BI10" s="426"/>
      <c r="BJ10" s="426"/>
      <c r="BK10" s="426"/>
      <c r="BL10" s="426"/>
      <c r="BM10" s="426"/>
      <c r="BN10" s="426"/>
      <c r="BO10" s="426"/>
      <c r="BP10" s="426"/>
      <c r="BQ10" s="426"/>
      <c r="BR10" s="426"/>
      <c r="BS10" s="426"/>
      <c r="BT10" s="426"/>
      <c r="BU10" s="426"/>
      <c r="BV10" s="426"/>
      <c r="BW10" s="426"/>
      <c r="BX10" s="426"/>
      <c r="BY10" s="426"/>
      <c r="BZ10" s="426"/>
      <c r="CA10" s="426"/>
      <c r="CB10" s="426"/>
      <c r="CC10" s="426"/>
      <c r="CD10" s="426"/>
      <c r="CE10" s="426"/>
      <c r="CF10" s="426"/>
      <c r="CG10" s="426"/>
      <c r="CH10" s="426"/>
      <c r="CI10" s="426"/>
      <c r="CJ10" s="426"/>
    </row>
    <row r="11" spans="1:88">
      <c r="A11" s="412"/>
      <c r="B11" s="694" t="s">
        <v>202</v>
      </c>
      <c r="C11" s="412"/>
      <c r="D11" s="427">
        <v>10</v>
      </c>
      <c r="E11" s="409"/>
      <c r="F11" s="408"/>
      <c r="G11" s="408"/>
      <c r="H11" s="408"/>
      <c r="I11" s="408"/>
      <c r="J11" s="408"/>
      <c r="K11" s="408"/>
      <c r="L11" s="408"/>
      <c r="M11" s="408"/>
      <c r="N11" s="408"/>
      <c r="O11" s="408"/>
      <c r="P11" s="408"/>
      <c r="Q11" s="408"/>
      <c r="R11" s="408"/>
      <c r="S11" s="408"/>
      <c r="T11" s="408"/>
      <c r="U11" s="408"/>
      <c r="V11" s="408"/>
      <c r="W11" s="408"/>
      <c r="X11" s="408"/>
      <c r="Y11" s="408"/>
      <c r="Z11" s="408"/>
      <c r="AA11" s="408"/>
      <c r="AB11" s="408"/>
      <c r="AC11" s="408"/>
      <c r="AD11" s="408"/>
      <c r="AE11" s="408"/>
      <c r="AF11" s="408"/>
      <c r="AG11" s="408"/>
      <c r="AH11" s="408"/>
      <c r="AI11" s="408"/>
      <c r="AJ11" s="408"/>
      <c r="AK11" s="408"/>
      <c r="AL11" s="408"/>
      <c r="AM11" s="408"/>
      <c r="AN11" s="408"/>
      <c r="AO11" s="408"/>
      <c r="AP11" s="408"/>
      <c r="AQ11" s="408"/>
      <c r="AR11" s="408"/>
      <c r="AS11" s="408"/>
      <c r="AT11" s="408"/>
      <c r="AU11" s="408"/>
      <c r="AV11" s="408"/>
      <c r="AW11" s="408"/>
      <c r="AX11" s="408"/>
      <c r="AY11" s="408"/>
      <c r="AZ11" s="408"/>
      <c r="BA11" s="408"/>
      <c r="BB11" s="408"/>
      <c r="BC11" s="408"/>
      <c r="BD11" s="408"/>
      <c r="BE11" s="408"/>
      <c r="BF11" s="408"/>
      <c r="BG11" s="408"/>
      <c r="BH11" s="408"/>
      <c r="BI11" s="408"/>
      <c r="BJ11" s="408"/>
      <c r="BK11" s="408"/>
      <c r="BL11" s="408"/>
      <c r="BM11" s="408"/>
      <c r="BN11" s="408"/>
      <c r="BO11" s="408"/>
      <c r="BP11" s="408"/>
      <c r="BQ11" s="408"/>
      <c r="BR11" s="408"/>
      <c r="BS11" s="408"/>
      <c r="BT11" s="408"/>
      <c r="BU11" s="408"/>
      <c r="BV11" s="408"/>
      <c r="BW11" s="408"/>
      <c r="BX11" s="408"/>
      <c r="BY11" s="408"/>
      <c r="BZ11" s="408"/>
      <c r="CA11" s="408"/>
      <c r="CB11" s="408"/>
      <c r="CC11" s="408"/>
      <c r="CD11" s="408"/>
      <c r="CE11" s="408"/>
      <c r="CF11" s="408"/>
      <c r="CG11" s="408"/>
      <c r="CH11" s="408"/>
      <c r="CI11" s="408"/>
      <c r="CJ11" s="408"/>
    </row>
    <row r="12" spans="1:88">
      <c r="A12" s="428"/>
      <c r="B12" s="429" t="s">
        <v>203</v>
      </c>
      <c r="C12" s="428"/>
      <c r="D12" s="430"/>
      <c r="E12" s="421"/>
      <c r="F12" s="431"/>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1"/>
      <c r="BO12" s="431"/>
      <c r="BP12" s="431"/>
      <c r="BQ12" s="431"/>
      <c r="BR12" s="431"/>
      <c r="BS12" s="431"/>
      <c r="BT12" s="431"/>
      <c r="BU12" s="431"/>
      <c r="BV12" s="431"/>
      <c r="BW12" s="431"/>
      <c r="BX12" s="431"/>
      <c r="BY12" s="431"/>
      <c r="BZ12" s="431"/>
      <c r="CA12" s="431"/>
      <c r="CB12" s="431"/>
      <c r="CC12" s="431"/>
      <c r="CD12" s="431"/>
      <c r="CE12" s="431"/>
      <c r="CF12" s="431"/>
      <c r="CG12" s="431"/>
      <c r="CH12" s="431"/>
      <c r="CI12" s="431"/>
      <c r="CJ12" s="431"/>
    </row>
    <row r="13" spans="1:88">
      <c r="A13" s="410"/>
      <c r="B13" s="432"/>
      <c r="C13" s="433" t="s">
        <v>204</v>
      </c>
      <c r="D13" s="434">
        <v>20</v>
      </c>
      <c r="E13" s="425"/>
      <c r="F13" s="426"/>
      <c r="G13" s="426"/>
      <c r="H13" s="426"/>
      <c r="I13" s="426"/>
      <c r="J13" s="426"/>
      <c r="K13" s="426"/>
      <c r="L13" s="426"/>
      <c r="M13" s="426"/>
      <c r="N13" s="426"/>
      <c r="O13" s="426"/>
      <c r="P13" s="426"/>
      <c r="Q13" s="426"/>
      <c r="R13" s="426"/>
      <c r="S13" s="426"/>
      <c r="T13" s="426"/>
      <c r="U13" s="426"/>
      <c r="V13" s="426"/>
      <c r="W13" s="426"/>
      <c r="X13" s="426"/>
      <c r="Y13" s="426"/>
      <c r="Z13" s="426"/>
      <c r="AA13" s="426"/>
      <c r="AB13" s="426"/>
      <c r="AC13" s="426"/>
      <c r="AD13" s="426"/>
      <c r="AE13" s="426"/>
      <c r="AF13" s="426"/>
      <c r="AG13" s="426"/>
      <c r="AH13" s="426"/>
      <c r="AI13" s="426"/>
      <c r="AJ13" s="426"/>
      <c r="AK13" s="426"/>
      <c r="AL13" s="426"/>
      <c r="AM13" s="426"/>
      <c r="AN13" s="426"/>
      <c r="AO13" s="426"/>
      <c r="AP13" s="426"/>
      <c r="AQ13" s="426"/>
      <c r="AR13" s="426"/>
      <c r="AS13" s="426"/>
      <c r="AT13" s="426"/>
      <c r="AU13" s="426"/>
      <c r="AV13" s="426"/>
      <c r="AW13" s="426"/>
      <c r="AX13" s="426"/>
      <c r="AY13" s="426"/>
      <c r="AZ13" s="426"/>
      <c r="BA13" s="426"/>
      <c r="BB13" s="426"/>
      <c r="BC13" s="426"/>
      <c r="BD13" s="426"/>
      <c r="BE13" s="426"/>
      <c r="BF13" s="426"/>
      <c r="BG13" s="426"/>
      <c r="BH13" s="426"/>
      <c r="BI13" s="426"/>
      <c r="BJ13" s="426"/>
      <c r="BK13" s="426"/>
      <c r="BL13" s="426"/>
      <c r="BM13" s="426"/>
      <c r="BN13" s="426"/>
      <c r="BO13" s="426"/>
      <c r="BP13" s="426"/>
      <c r="BQ13" s="426"/>
      <c r="BR13" s="426"/>
      <c r="BS13" s="426"/>
      <c r="BT13" s="426"/>
      <c r="BU13" s="426"/>
      <c r="BV13" s="426"/>
      <c r="BW13" s="426"/>
      <c r="BX13" s="426"/>
      <c r="BY13" s="426"/>
      <c r="BZ13" s="426"/>
      <c r="CA13" s="426"/>
      <c r="CB13" s="426"/>
      <c r="CC13" s="426"/>
      <c r="CD13" s="426"/>
      <c r="CE13" s="426"/>
      <c r="CF13" s="426"/>
      <c r="CG13" s="426"/>
      <c r="CH13" s="426"/>
      <c r="CI13" s="426"/>
      <c r="CJ13" s="426"/>
    </row>
    <row r="14" spans="1:88">
      <c r="A14" s="412"/>
      <c r="B14" s="694"/>
      <c r="C14" s="435" t="s">
        <v>205</v>
      </c>
      <c r="D14" s="427">
        <v>21</v>
      </c>
      <c r="E14" s="414"/>
      <c r="F14" s="415"/>
      <c r="G14" s="415"/>
      <c r="H14" s="415"/>
      <c r="I14" s="415"/>
      <c r="J14" s="415"/>
      <c r="K14" s="415"/>
      <c r="L14" s="415"/>
      <c r="M14" s="415"/>
      <c r="N14" s="415"/>
      <c r="O14" s="415"/>
      <c r="P14" s="415"/>
      <c r="Q14" s="415"/>
      <c r="R14" s="415"/>
      <c r="S14" s="415"/>
      <c r="T14" s="415"/>
      <c r="U14" s="415"/>
      <c r="V14" s="415"/>
      <c r="W14" s="415"/>
      <c r="X14" s="415"/>
      <c r="Y14" s="415"/>
      <c r="Z14" s="415"/>
      <c r="AA14" s="415"/>
      <c r="AB14" s="415"/>
      <c r="AC14" s="415"/>
      <c r="AD14" s="415"/>
      <c r="AE14" s="415"/>
      <c r="AF14" s="415"/>
      <c r="AG14" s="415"/>
      <c r="AH14" s="415"/>
      <c r="AI14" s="415"/>
      <c r="AJ14" s="415"/>
      <c r="AK14" s="415"/>
      <c r="AL14" s="415"/>
      <c r="AM14" s="415"/>
      <c r="AN14" s="415"/>
      <c r="AO14" s="415"/>
      <c r="AP14" s="415"/>
      <c r="AQ14" s="415"/>
      <c r="AR14" s="415"/>
      <c r="AS14" s="415"/>
      <c r="AT14" s="415"/>
      <c r="AU14" s="415"/>
      <c r="AV14" s="415"/>
      <c r="AW14" s="415"/>
      <c r="AX14" s="415"/>
      <c r="AY14" s="415"/>
      <c r="AZ14" s="415"/>
      <c r="BA14" s="415"/>
      <c r="BB14" s="415"/>
      <c r="BC14" s="415"/>
      <c r="BD14" s="415"/>
      <c r="BE14" s="415"/>
      <c r="BF14" s="415"/>
      <c r="BG14" s="415"/>
      <c r="BH14" s="415"/>
      <c r="BI14" s="415"/>
      <c r="BJ14" s="415"/>
      <c r="BK14" s="415"/>
      <c r="BL14" s="415"/>
      <c r="BM14" s="415"/>
      <c r="BN14" s="415"/>
      <c r="BO14" s="415"/>
      <c r="BP14" s="415"/>
      <c r="BQ14" s="415"/>
      <c r="BR14" s="415"/>
      <c r="BS14" s="415"/>
      <c r="BT14" s="415"/>
      <c r="BU14" s="415"/>
      <c r="BV14" s="415"/>
      <c r="BW14" s="415"/>
      <c r="BX14" s="415"/>
      <c r="BY14" s="415"/>
      <c r="BZ14" s="415"/>
      <c r="CA14" s="415"/>
      <c r="CB14" s="415"/>
      <c r="CC14" s="415"/>
      <c r="CD14" s="415"/>
      <c r="CE14" s="415"/>
      <c r="CF14" s="415"/>
      <c r="CG14" s="415"/>
      <c r="CH14" s="415"/>
      <c r="CI14" s="415"/>
      <c r="CJ14" s="415"/>
    </row>
    <row r="15" spans="1:88">
      <c r="A15" s="412"/>
      <c r="B15" s="694"/>
      <c r="C15" s="435" t="s">
        <v>206</v>
      </c>
      <c r="D15" s="427">
        <v>22</v>
      </c>
      <c r="E15" s="414"/>
      <c r="F15" s="415"/>
      <c r="G15" s="415"/>
      <c r="H15" s="415"/>
      <c r="I15" s="415"/>
      <c r="J15" s="415"/>
      <c r="K15" s="415"/>
      <c r="L15" s="415"/>
      <c r="M15" s="415"/>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5"/>
      <c r="AK15" s="415"/>
      <c r="AL15" s="415"/>
      <c r="AM15" s="415"/>
      <c r="AN15" s="415"/>
      <c r="AO15" s="415"/>
      <c r="AP15" s="415"/>
      <c r="AQ15" s="415"/>
      <c r="AR15" s="415"/>
      <c r="AS15" s="415"/>
      <c r="AT15" s="415"/>
      <c r="AU15" s="415"/>
      <c r="AV15" s="415"/>
      <c r="AW15" s="415"/>
      <c r="AX15" s="415"/>
      <c r="AY15" s="415"/>
      <c r="AZ15" s="415"/>
      <c r="BA15" s="415"/>
      <c r="BB15" s="415"/>
      <c r="BC15" s="415"/>
      <c r="BD15" s="415"/>
      <c r="BE15" s="415"/>
      <c r="BF15" s="415"/>
      <c r="BG15" s="415"/>
      <c r="BH15" s="415"/>
      <c r="BI15" s="415"/>
      <c r="BJ15" s="415"/>
      <c r="BK15" s="415"/>
      <c r="BL15" s="415"/>
      <c r="BM15" s="415"/>
      <c r="BN15" s="415"/>
      <c r="BO15" s="415"/>
      <c r="BP15" s="415"/>
      <c r="BQ15" s="415"/>
      <c r="BR15" s="415"/>
      <c r="BS15" s="415"/>
      <c r="BT15" s="415"/>
      <c r="BU15" s="415"/>
      <c r="BV15" s="415"/>
      <c r="BW15" s="415"/>
      <c r="BX15" s="415"/>
      <c r="BY15" s="415"/>
      <c r="BZ15" s="415"/>
      <c r="CA15" s="415"/>
      <c r="CB15" s="415"/>
      <c r="CC15" s="415"/>
      <c r="CD15" s="415"/>
      <c r="CE15" s="415"/>
      <c r="CF15" s="415"/>
      <c r="CG15" s="415"/>
      <c r="CH15" s="415"/>
      <c r="CI15" s="415"/>
      <c r="CJ15" s="415"/>
    </row>
    <row r="16" spans="1:88">
      <c r="A16" s="412"/>
      <c r="B16" s="694"/>
      <c r="C16" s="435" t="s">
        <v>207</v>
      </c>
      <c r="D16" s="427">
        <v>23</v>
      </c>
      <c r="E16" s="414"/>
      <c r="F16" s="415"/>
      <c r="G16" s="415"/>
      <c r="H16" s="415"/>
      <c r="I16" s="415"/>
      <c r="J16" s="415"/>
      <c r="K16" s="415"/>
      <c r="L16" s="415"/>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5"/>
      <c r="AJ16" s="415"/>
      <c r="AK16" s="415"/>
      <c r="AL16" s="415"/>
      <c r="AM16" s="415"/>
      <c r="AN16" s="415"/>
      <c r="AO16" s="415"/>
      <c r="AP16" s="415"/>
      <c r="AQ16" s="415"/>
      <c r="AR16" s="415"/>
      <c r="AS16" s="415"/>
      <c r="AT16" s="415"/>
      <c r="AU16" s="415"/>
      <c r="AV16" s="415"/>
      <c r="AW16" s="415"/>
      <c r="AX16" s="415"/>
      <c r="AY16" s="415"/>
      <c r="AZ16" s="415"/>
      <c r="BA16" s="415"/>
      <c r="BB16" s="415"/>
      <c r="BC16" s="415"/>
      <c r="BD16" s="415"/>
      <c r="BE16" s="415"/>
      <c r="BF16" s="415"/>
      <c r="BG16" s="415"/>
      <c r="BH16" s="415"/>
      <c r="BI16" s="415"/>
      <c r="BJ16" s="415"/>
      <c r="BK16" s="415"/>
      <c r="BL16" s="415"/>
      <c r="BM16" s="415"/>
      <c r="BN16" s="415"/>
      <c r="BO16" s="415"/>
      <c r="BP16" s="415"/>
      <c r="BQ16" s="415"/>
      <c r="BR16" s="415"/>
      <c r="BS16" s="415"/>
      <c r="BT16" s="415"/>
      <c r="BU16" s="415"/>
      <c r="BV16" s="415"/>
      <c r="BW16" s="415"/>
      <c r="BX16" s="415"/>
      <c r="BY16" s="415"/>
      <c r="BZ16" s="415"/>
      <c r="CA16" s="415"/>
      <c r="CB16" s="415"/>
      <c r="CC16" s="415"/>
      <c r="CD16" s="415"/>
      <c r="CE16" s="415"/>
      <c r="CF16" s="415"/>
      <c r="CG16" s="415"/>
      <c r="CH16" s="415"/>
      <c r="CI16" s="415"/>
      <c r="CJ16" s="415"/>
    </row>
    <row r="17" spans="1:88">
      <c r="A17" s="412"/>
      <c r="B17" s="694"/>
      <c r="C17" s="435" t="s">
        <v>208</v>
      </c>
      <c r="D17" s="427">
        <v>11</v>
      </c>
      <c r="E17" s="414"/>
      <c r="F17" s="415"/>
      <c r="G17" s="415"/>
      <c r="H17" s="415"/>
      <c r="I17" s="415"/>
      <c r="J17" s="415"/>
      <c r="K17" s="415"/>
      <c r="L17" s="415"/>
      <c r="M17" s="415"/>
      <c r="N17" s="415"/>
      <c r="O17" s="415"/>
      <c r="P17" s="415"/>
      <c r="Q17" s="415"/>
      <c r="R17" s="415"/>
      <c r="S17" s="415"/>
      <c r="T17" s="415"/>
      <c r="U17" s="415"/>
      <c r="V17" s="415"/>
      <c r="W17" s="415"/>
      <c r="X17" s="415"/>
      <c r="Y17" s="415"/>
      <c r="Z17" s="415"/>
      <c r="AA17" s="415"/>
      <c r="AB17" s="415"/>
      <c r="AC17" s="415"/>
      <c r="AD17" s="415"/>
      <c r="AE17" s="415"/>
      <c r="AF17" s="415"/>
      <c r="AG17" s="415"/>
      <c r="AH17" s="415"/>
      <c r="AI17" s="415"/>
      <c r="AJ17" s="415"/>
      <c r="AK17" s="415"/>
      <c r="AL17" s="415"/>
      <c r="AM17" s="415"/>
      <c r="AN17" s="415"/>
      <c r="AO17" s="415"/>
      <c r="AP17" s="415"/>
      <c r="AQ17" s="415"/>
      <c r="AR17" s="415"/>
      <c r="AS17" s="415"/>
      <c r="AT17" s="415"/>
      <c r="AU17" s="415"/>
      <c r="AV17" s="415"/>
      <c r="AW17" s="415"/>
      <c r="AX17" s="415"/>
      <c r="AY17" s="415"/>
      <c r="AZ17" s="415"/>
      <c r="BA17" s="415"/>
      <c r="BB17" s="415"/>
      <c r="BC17" s="415"/>
      <c r="BD17" s="415"/>
      <c r="BE17" s="415"/>
      <c r="BF17" s="415"/>
      <c r="BG17" s="415"/>
      <c r="BH17" s="415"/>
      <c r="BI17" s="415"/>
      <c r="BJ17" s="415"/>
      <c r="BK17" s="415"/>
      <c r="BL17" s="415"/>
      <c r="BM17" s="415"/>
      <c r="BN17" s="415"/>
      <c r="BO17" s="415"/>
      <c r="BP17" s="415"/>
      <c r="BQ17" s="415"/>
      <c r="BR17" s="415"/>
      <c r="BS17" s="415"/>
      <c r="BT17" s="415"/>
      <c r="BU17" s="415"/>
      <c r="BV17" s="415"/>
      <c r="BW17" s="415"/>
      <c r="BX17" s="415"/>
      <c r="BY17" s="415"/>
      <c r="BZ17" s="415"/>
      <c r="CA17" s="415"/>
      <c r="CB17" s="415"/>
      <c r="CC17" s="415"/>
      <c r="CD17" s="415"/>
      <c r="CE17" s="415"/>
      <c r="CF17" s="415"/>
      <c r="CG17" s="415"/>
      <c r="CH17" s="415"/>
      <c r="CI17" s="415"/>
      <c r="CJ17" s="415"/>
    </row>
    <row r="18" spans="1:88">
      <c r="A18" s="412"/>
      <c r="B18" s="694" t="s">
        <v>209</v>
      </c>
      <c r="C18" s="412"/>
      <c r="D18" s="427">
        <v>12</v>
      </c>
      <c r="E18" s="414"/>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5"/>
      <c r="AV18" s="415"/>
      <c r="AW18" s="415"/>
      <c r="AX18" s="415"/>
      <c r="AY18" s="415"/>
      <c r="AZ18" s="415"/>
      <c r="BA18" s="415"/>
      <c r="BB18" s="415"/>
      <c r="BC18" s="415"/>
      <c r="BD18" s="415"/>
      <c r="BE18" s="415"/>
      <c r="BF18" s="415"/>
      <c r="BG18" s="415"/>
      <c r="BH18" s="415"/>
      <c r="BI18" s="415"/>
      <c r="BJ18" s="415"/>
      <c r="BK18" s="415"/>
      <c r="BL18" s="415"/>
      <c r="BM18" s="415"/>
      <c r="BN18" s="415"/>
      <c r="BO18" s="415"/>
      <c r="BP18" s="415"/>
      <c r="BQ18" s="415"/>
      <c r="BR18" s="415"/>
      <c r="BS18" s="415"/>
      <c r="BT18" s="415"/>
      <c r="BU18" s="415"/>
      <c r="BV18" s="415"/>
      <c r="BW18" s="415"/>
      <c r="BX18" s="415"/>
      <c r="BY18" s="415"/>
      <c r="BZ18" s="415"/>
      <c r="CA18" s="415"/>
      <c r="CB18" s="415"/>
      <c r="CC18" s="415"/>
      <c r="CD18" s="415"/>
      <c r="CE18" s="415"/>
      <c r="CF18" s="415"/>
      <c r="CG18" s="415"/>
      <c r="CH18" s="415"/>
      <c r="CI18" s="415"/>
      <c r="CJ18" s="415"/>
    </row>
    <row r="19" spans="1:88">
      <c r="B19" s="436" t="s">
        <v>210</v>
      </c>
      <c r="D19" s="437"/>
      <c r="E19" s="409"/>
      <c r="F19" s="408"/>
      <c r="G19" s="408"/>
      <c r="H19" s="408"/>
      <c r="I19" s="408"/>
      <c r="J19" s="408"/>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8"/>
      <c r="AM19" s="408"/>
      <c r="AN19" s="408"/>
      <c r="AO19" s="408"/>
      <c r="AP19" s="408"/>
      <c r="AQ19" s="408"/>
      <c r="AR19" s="408"/>
      <c r="AS19" s="408"/>
      <c r="AT19" s="408"/>
      <c r="AU19" s="408"/>
      <c r="AV19" s="408"/>
      <c r="AW19" s="408"/>
      <c r="AX19" s="408"/>
      <c r="AY19" s="408"/>
      <c r="AZ19" s="408"/>
      <c r="BA19" s="408"/>
      <c r="BB19" s="408"/>
      <c r="BC19" s="408"/>
      <c r="BD19" s="408"/>
      <c r="BE19" s="408"/>
      <c r="BF19" s="408"/>
      <c r="BG19" s="408"/>
      <c r="BH19" s="408"/>
      <c r="BI19" s="408"/>
      <c r="BJ19" s="408"/>
      <c r="BK19" s="408"/>
      <c r="BL19" s="408"/>
      <c r="BM19" s="408"/>
      <c r="BN19" s="408"/>
      <c r="BO19" s="408"/>
      <c r="BP19" s="408"/>
      <c r="BQ19" s="408"/>
      <c r="BR19" s="408"/>
      <c r="BS19" s="408"/>
      <c r="BT19" s="408"/>
      <c r="BU19" s="408"/>
      <c r="BV19" s="408"/>
      <c r="BW19" s="408"/>
      <c r="BX19" s="408"/>
      <c r="BY19" s="408"/>
      <c r="BZ19" s="408"/>
      <c r="CA19" s="408"/>
      <c r="CB19" s="408"/>
      <c r="CC19" s="408"/>
      <c r="CD19" s="408"/>
      <c r="CE19" s="408"/>
      <c r="CF19" s="408"/>
      <c r="CG19" s="408"/>
      <c r="CH19" s="408"/>
      <c r="CI19" s="408"/>
      <c r="CJ19" s="408"/>
    </row>
    <row r="20" spans="1:88">
      <c r="A20" s="410"/>
      <c r="B20" s="438" t="s">
        <v>211</v>
      </c>
      <c r="C20" s="410"/>
      <c r="D20" s="434">
        <v>15</v>
      </c>
      <c r="E20" s="425"/>
      <c r="F20" s="426"/>
      <c r="G20" s="426"/>
      <c r="H20" s="426"/>
      <c r="I20" s="426"/>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c r="AG20" s="426"/>
      <c r="AH20" s="426"/>
      <c r="AI20" s="426"/>
      <c r="AJ20" s="426"/>
      <c r="AK20" s="426"/>
      <c r="AL20" s="426"/>
      <c r="AM20" s="426"/>
      <c r="AN20" s="426"/>
      <c r="AO20" s="426"/>
      <c r="AP20" s="426"/>
      <c r="AQ20" s="426"/>
      <c r="AR20" s="426"/>
      <c r="AS20" s="426"/>
      <c r="AT20" s="426"/>
      <c r="AU20" s="426"/>
      <c r="AV20" s="426"/>
      <c r="AW20" s="426"/>
      <c r="AX20" s="426"/>
      <c r="AY20" s="426"/>
      <c r="AZ20" s="426"/>
      <c r="BA20" s="426"/>
      <c r="BB20" s="426"/>
      <c r="BC20" s="426"/>
      <c r="BD20" s="426"/>
      <c r="BE20" s="426"/>
      <c r="BF20" s="426"/>
      <c r="BG20" s="426"/>
      <c r="BH20" s="426"/>
      <c r="BI20" s="426"/>
      <c r="BJ20" s="426"/>
      <c r="BK20" s="426"/>
      <c r="BL20" s="426"/>
      <c r="BM20" s="426"/>
      <c r="BN20" s="426"/>
      <c r="BO20" s="426"/>
      <c r="BP20" s="426"/>
      <c r="BQ20" s="426"/>
      <c r="BR20" s="426"/>
      <c r="BS20" s="426"/>
      <c r="BT20" s="426"/>
      <c r="BU20" s="426"/>
      <c r="BV20" s="426"/>
      <c r="BW20" s="426"/>
      <c r="BX20" s="426"/>
      <c r="BY20" s="426"/>
      <c r="BZ20" s="426"/>
      <c r="CA20" s="426"/>
      <c r="CB20" s="426"/>
      <c r="CC20" s="426"/>
      <c r="CD20" s="426"/>
      <c r="CE20" s="426"/>
      <c r="CF20" s="426"/>
      <c r="CG20" s="426"/>
      <c r="CH20" s="426"/>
      <c r="CI20" s="426"/>
      <c r="CJ20" s="426"/>
    </row>
    <row r="21" spans="1:88">
      <c r="A21" s="439" t="s">
        <v>212</v>
      </c>
      <c r="B21" s="402"/>
      <c r="C21" s="402"/>
      <c r="D21" s="417">
        <v>89</v>
      </c>
      <c r="E21" s="425"/>
      <c r="F21" s="426"/>
      <c r="G21" s="426"/>
      <c r="H21" s="426"/>
      <c r="I21" s="426"/>
      <c r="J21" s="426"/>
      <c r="K21" s="426"/>
      <c r="L21" s="426"/>
      <c r="M21" s="426"/>
      <c r="N21" s="426"/>
      <c r="O21" s="426"/>
      <c r="P21" s="426"/>
      <c r="Q21" s="426"/>
      <c r="R21" s="426"/>
      <c r="S21" s="426"/>
      <c r="T21" s="426"/>
      <c r="U21" s="426"/>
      <c r="V21" s="426"/>
      <c r="W21" s="426"/>
      <c r="X21" s="426"/>
      <c r="Y21" s="426"/>
      <c r="Z21" s="426"/>
      <c r="AA21" s="426"/>
      <c r="AB21" s="426"/>
      <c r="AC21" s="426"/>
      <c r="AD21" s="426"/>
      <c r="AE21" s="426"/>
      <c r="AF21" s="426"/>
      <c r="AG21" s="426"/>
      <c r="AH21" s="426"/>
      <c r="AI21" s="426"/>
      <c r="AJ21" s="426"/>
      <c r="AK21" s="426"/>
      <c r="AL21" s="426"/>
      <c r="AM21" s="426"/>
      <c r="AN21" s="426"/>
      <c r="AO21" s="426"/>
      <c r="AP21" s="426"/>
      <c r="AQ21" s="426"/>
      <c r="AR21" s="426"/>
      <c r="AS21" s="426"/>
      <c r="AT21" s="426"/>
      <c r="AU21" s="426"/>
      <c r="AV21" s="426"/>
      <c r="AW21" s="426"/>
      <c r="AX21" s="426"/>
      <c r="AY21" s="426"/>
      <c r="AZ21" s="426"/>
      <c r="BA21" s="426"/>
      <c r="BB21" s="426"/>
      <c r="BC21" s="426"/>
      <c r="BD21" s="426"/>
      <c r="BE21" s="426"/>
      <c r="BF21" s="426"/>
      <c r="BG21" s="426"/>
      <c r="BH21" s="426"/>
      <c r="BI21" s="426"/>
      <c r="BJ21" s="426"/>
      <c r="BK21" s="426"/>
      <c r="BL21" s="426"/>
      <c r="BM21" s="426"/>
      <c r="BN21" s="426"/>
      <c r="BO21" s="426"/>
      <c r="BP21" s="426"/>
      <c r="BQ21" s="426"/>
      <c r="BR21" s="426"/>
      <c r="BS21" s="426"/>
      <c r="BT21" s="426"/>
      <c r="BU21" s="426"/>
      <c r="BV21" s="426"/>
      <c r="BW21" s="426"/>
      <c r="BX21" s="426"/>
      <c r="BY21" s="426"/>
      <c r="BZ21" s="426"/>
      <c r="CA21" s="426"/>
      <c r="CB21" s="426"/>
      <c r="CC21" s="426"/>
      <c r="CD21" s="426"/>
      <c r="CE21" s="426"/>
      <c r="CF21" s="426"/>
      <c r="CG21" s="426"/>
      <c r="CH21" s="426"/>
      <c r="CI21" s="426"/>
      <c r="CJ21" s="426"/>
    </row>
    <row r="22" spans="1:88">
      <c r="E22" s="440"/>
    </row>
    <row r="43" spans="5:6">
      <c r="F43" s="442"/>
    </row>
    <row r="44" spans="5:6">
      <c r="E44" s="401"/>
      <c r="F44" s="442"/>
    </row>
  </sheetData>
  <mergeCells count="15">
    <mergeCell ref="BL3:BP4"/>
    <mergeCell ref="BQ3:BU4"/>
    <mergeCell ref="BV3:BZ4"/>
    <mergeCell ref="CA3:CE4"/>
    <mergeCell ref="CF3:CJ4"/>
    <mergeCell ref="AM3:AQ4"/>
    <mergeCell ref="AR3:AV4"/>
    <mergeCell ref="AW3:BA4"/>
    <mergeCell ref="BB3:BF4"/>
    <mergeCell ref="BG3:BK4"/>
    <mergeCell ref="N3:R4"/>
    <mergeCell ref="S3:W4"/>
    <mergeCell ref="X3:AB4"/>
    <mergeCell ref="AC3:AG4"/>
    <mergeCell ref="AH3:AL4"/>
  </mergeCells>
  <pageMargins left="0.70866141732283505" right="0.70866141732283505" top="0.74803149606299202" bottom="0.74803149606299202" header="0.31496062992126" footer="0.31496062992126"/>
  <pageSetup scale="85" orientation="portrait" r:id="rId1"/>
  <colBreaks count="16" manualBreakCount="16">
    <brk id="8" max="1048575" man="1"/>
    <brk id="13" max="1048575" man="1"/>
    <brk id="18" max="1048575" man="1"/>
    <brk id="23" max="1048575" man="1"/>
    <brk id="28" max="1048575" man="1"/>
    <brk id="33" max="1048575" man="1"/>
    <brk id="38" max="1048575" man="1"/>
    <brk id="43" max="1048575" man="1"/>
    <brk id="48" max="1048575" man="1"/>
    <brk id="53" max="1048575" man="1"/>
    <brk id="58" max="1048575" man="1"/>
    <brk id="63" max="1048575" man="1"/>
    <brk id="68" max="1048575" man="1"/>
    <brk id="73" max="1048575" man="1"/>
    <brk id="78" max="1048575" man="1"/>
    <brk id="83" max="1048575" man="1"/>
  </colBreaks>
  <ignoredErrors>
    <ignoredError sqref="E5:F5 H5:I5 J5:CJ5 N3:CJ4" unlockedFormula="1"/>
    <ignoredError sqref="G5" formula="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7"/>
  <dimension ref="A1:CJ14"/>
  <sheetViews>
    <sheetView workbookViewId="0">
      <pane xSplit="4" ySplit="5" topLeftCell="E6" activePane="bottomRight" state="frozen"/>
      <selection activeCell="D3" sqref="D3"/>
      <selection pane="topRight" activeCell="D3" sqref="D3"/>
      <selection pane="bottomLeft" activeCell="D3" sqref="D3"/>
      <selection pane="bottomRight"/>
    </sheetView>
  </sheetViews>
  <sheetFormatPr baseColWidth="10" defaultColWidth="11.42578125" defaultRowHeight="15"/>
  <cols>
    <col min="1" max="2" width="3.7109375" style="27" customWidth="1"/>
    <col min="3" max="3" width="29.140625" style="27" customWidth="1"/>
    <col min="4" max="4" width="3.7109375" style="27" customWidth="1"/>
    <col min="5" max="88" width="11" style="27" customWidth="1"/>
    <col min="89" max="16384" width="11.42578125" style="27"/>
  </cols>
  <sheetData>
    <row r="1" spans="1:88" s="401" customFormat="1">
      <c r="A1" s="662" t="s">
        <v>422</v>
      </c>
      <c r="B1" s="399"/>
      <c r="C1" s="399"/>
      <c r="D1" s="399"/>
      <c r="E1" s="42"/>
      <c r="F1" s="42"/>
      <c r="G1" s="42"/>
      <c r="H1" s="42" t="s">
        <v>443</v>
      </c>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row>
    <row r="2" spans="1:88" s="401" customFormat="1">
      <c r="A2" s="400"/>
      <c r="B2" s="400"/>
      <c r="C2" s="400"/>
      <c r="D2" s="400"/>
      <c r="E2" s="42"/>
      <c r="F2" s="42"/>
      <c r="G2" s="42"/>
      <c r="H2" s="42" t="s">
        <v>444</v>
      </c>
      <c r="I2" s="42"/>
      <c r="J2" s="42"/>
      <c r="K2" s="42"/>
      <c r="L2" s="42"/>
      <c r="M2" s="42"/>
      <c r="N2" s="43"/>
      <c r="O2" s="44"/>
      <c r="P2" s="45" t="s">
        <v>438</v>
      </c>
      <c r="Q2" s="46"/>
      <c r="R2" s="47"/>
      <c r="S2" s="43"/>
      <c r="T2" s="44"/>
      <c r="U2" s="45" t="s">
        <v>439</v>
      </c>
      <c r="V2" s="46"/>
      <c r="W2" s="47"/>
      <c r="X2" s="43"/>
      <c r="Y2" s="44"/>
      <c r="Z2" s="45" t="s">
        <v>440</v>
      </c>
      <c r="AA2" s="45"/>
      <c r="AB2" s="48"/>
      <c r="AC2" s="43"/>
      <c r="AD2" s="44"/>
      <c r="AE2" s="45" t="s">
        <v>471</v>
      </c>
      <c r="AF2" s="45"/>
      <c r="AG2" s="48"/>
      <c r="AH2" s="43"/>
      <c r="AI2" s="44"/>
      <c r="AJ2" s="45" t="s">
        <v>472</v>
      </c>
      <c r="AK2" s="45"/>
      <c r="AL2" s="48"/>
      <c r="AM2" s="43"/>
      <c r="AN2" s="44"/>
      <c r="AO2" s="45" t="s">
        <v>473</v>
      </c>
      <c r="AP2" s="45"/>
      <c r="AQ2" s="48"/>
      <c r="AR2" s="43"/>
      <c r="AS2" s="44"/>
      <c r="AT2" s="45" t="s">
        <v>474</v>
      </c>
      <c r="AU2" s="45"/>
      <c r="AV2" s="48"/>
      <c r="AW2" s="43"/>
      <c r="AX2" s="44"/>
      <c r="AY2" s="45" t="s">
        <v>475</v>
      </c>
      <c r="AZ2" s="45"/>
      <c r="BA2" s="48"/>
      <c r="BB2" s="43"/>
      <c r="BC2" s="44"/>
      <c r="BD2" s="45" t="s">
        <v>476</v>
      </c>
      <c r="BE2" s="45"/>
      <c r="BF2" s="48"/>
      <c r="BG2" s="43"/>
      <c r="BH2" s="44"/>
      <c r="BI2" s="45" t="s">
        <v>477</v>
      </c>
      <c r="BJ2" s="45"/>
      <c r="BK2" s="48"/>
      <c r="BL2" s="43"/>
      <c r="BM2" s="44"/>
      <c r="BN2" s="45" t="s">
        <v>478</v>
      </c>
      <c r="BO2" s="45"/>
      <c r="BP2" s="48"/>
      <c r="BQ2" s="43"/>
      <c r="BR2" s="44"/>
      <c r="BS2" s="45" t="s">
        <v>501</v>
      </c>
      <c r="BT2" s="45"/>
      <c r="BU2" s="48"/>
      <c r="BV2" s="43"/>
      <c r="BW2" s="44"/>
      <c r="BX2" s="45" t="s">
        <v>502</v>
      </c>
      <c r="BY2" s="45"/>
      <c r="BZ2" s="48"/>
      <c r="CA2" s="43"/>
      <c r="CB2" s="44"/>
      <c r="CC2" s="45" t="s">
        <v>503</v>
      </c>
      <c r="CD2" s="45"/>
      <c r="CE2" s="48"/>
      <c r="CF2" s="43"/>
      <c r="CG2" s="44"/>
      <c r="CH2" s="45" t="s">
        <v>504</v>
      </c>
      <c r="CI2" s="45"/>
      <c r="CJ2" s="48"/>
    </row>
    <row r="3" spans="1:88" s="401" customFormat="1" ht="15" customHeight="1">
      <c r="E3" s="42"/>
      <c r="F3" s="42"/>
      <c r="G3" s="42"/>
      <c r="H3" s="42" t="s">
        <v>445</v>
      </c>
      <c r="I3" s="42"/>
      <c r="J3" s="42"/>
      <c r="K3" s="42"/>
      <c r="L3" s="42"/>
      <c r="M3" s="42"/>
      <c r="N3" s="720" t="str">
        <f>'20.10'!$V$3</f>
        <v>Description : Veuillez inscrire une brève description du scénario (incluant les hypothèses) dans l'onglet «20.10»</v>
      </c>
      <c r="O3" s="721"/>
      <c r="P3" s="721"/>
      <c r="Q3" s="721"/>
      <c r="R3" s="722"/>
      <c r="S3" s="720" t="str">
        <f>'20.10'!$AF$3</f>
        <v>Description : Veuillez inscrire une brève description du scénario (incluant les hypothèses) dans l'onglet «20.10»</v>
      </c>
      <c r="T3" s="721"/>
      <c r="U3" s="721"/>
      <c r="V3" s="721"/>
      <c r="W3" s="722"/>
      <c r="X3" s="720" t="str">
        <f>'20.10'!$AP$3</f>
        <v>Description : Veuillez inscrire une brève description du scénario (incluant les hypothèses) dans l'onglet «20.10»</v>
      </c>
      <c r="Y3" s="721"/>
      <c r="Z3" s="721"/>
      <c r="AA3" s="721"/>
      <c r="AB3" s="722"/>
      <c r="AC3" s="720" t="str">
        <f>'20.10'!$AZ$3</f>
        <v>Description : Veuillez inscrire une brève description du scénario (incluant les hypothèses) dans l'onglet «20.10»</v>
      </c>
      <c r="AD3" s="721"/>
      <c r="AE3" s="721"/>
      <c r="AF3" s="721"/>
      <c r="AG3" s="722"/>
      <c r="AH3" s="720" t="str">
        <f>'20.10'!$BJ$3</f>
        <v>Description : Veuillez inscrire une brève description du scénario (incluant les hypothèses) dans l'onglet «20.10»</v>
      </c>
      <c r="AI3" s="721"/>
      <c r="AJ3" s="721"/>
      <c r="AK3" s="721"/>
      <c r="AL3" s="722"/>
      <c r="AM3" s="720" t="str">
        <f>'20.10'!$BT$3</f>
        <v>Description : Veuillez inscrire une brève description du scénario (incluant les hypothèses) dans l'onglet «20.10»</v>
      </c>
      <c r="AN3" s="721"/>
      <c r="AO3" s="721"/>
      <c r="AP3" s="721"/>
      <c r="AQ3" s="722"/>
      <c r="AR3" s="720" t="str">
        <f>'20.10'!$CD$3</f>
        <v>Description : Veuillez inscrire une brève description du scénario (incluant les hypothèses) dans l'onglet «20.10»</v>
      </c>
      <c r="AS3" s="721"/>
      <c r="AT3" s="721"/>
      <c r="AU3" s="721"/>
      <c r="AV3" s="722"/>
      <c r="AW3" s="720" t="str">
        <f>'20.10'!$CN$3</f>
        <v>Description : Veuillez inscrire une brève description du scénario (incluant les hypothèses) dans l'onglet «20.10»</v>
      </c>
      <c r="AX3" s="721"/>
      <c r="AY3" s="721"/>
      <c r="AZ3" s="721"/>
      <c r="BA3" s="722"/>
      <c r="BB3" s="720" t="str">
        <f>'20.10'!$CX$3</f>
        <v>Description : Veuillez inscrire une brève description du scénario (incluant les hypothèses) dans l'onglet «20.10»</v>
      </c>
      <c r="BC3" s="721"/>
      <c r="BD3" s="721"/>
      <c r="BE3" s="721"/>
      <c r="BF3" s="722"/>
      <c r="BG3" s="720" t="str">
        <f>'20.10'!$DH$3</f>
        <v>Description : Veuillez inscrire une brève description du scénario (incluant les hypothèses) dans l'onglet «20.10»</v>
      </c>
      <c r="BH3" s="721"/>
      <c r="BI3" s="721"/>
      <c r="BJ3" s="721"/>
      <c r="BK3" s="722"/>
      <c r="BL3" s="720" t="str">
        <f>'20.10'!$DR$3</f>
        <v>Description : Veuillez inscrire une brève description du scénario (incluant les hypothèses) dans l'onglet «20.10»</v>
      </c>
      <c r="BM3" s="721"/>
      <c r="BN3" s="721"/>
      <c r="BO3" s="721"/>
      <c r="BP3" s="722"/>
      <c r="BQ3" s="720" t="str">
        <f>'20.10'!$EB$3</f>
        <v>Description : Veuillez inscrire une brève description du scénario (incluant les hypothèses) dans l'onglet «20.10»</v>
      </c>
      <c r="BR3" s="721"/>
      <c r="BS3" s="721"/>
      <c r="BT3" s="721"/>
      <c r="BU3" s="722"/>
      <c r="BV3" s="720" t="str">
        <f>'20.10'!$EL$3</f>
        <v>Description : Veuillez inscrire une brève description du scénario (incluant les hypothèses) dans l'onglet «20.10»</v>
      </c>
      <c r="BW3" s="721"/>
      <c r="BX3" s="721"/>
      <c r="BY3" s="721"/>
      <c r="BZ3" s="722"/>
      <c r="CA3" s="720" t="str">
        <f>'20.10'!$EV$3</f>
        <v>Description : Veuillez inscrire une brève description du scénario (incluant les hypothèses) dans l'onglet «20.10»</v>
      </c>
      <c r="CB3" s="721"/>
      <c r="CC3" s="721"/>
      <c r="CD3" s="721"/>
      <c r="CE3" s="722"/>
      <c r="CF3" s="720" t="str">
        <f>'20.10'!$FF$3</f>
        <v>Description : Veuillez inscrire une brève description du scénario (incluant les hypothèses) dans l'onglet «20.10»</v>
      </c>
      <c r="CG3" s="721"/>
      <c r="CH3" s="721"/>
      <c r="CI3" s="721"/>
      <c r="CJ3" s="722"/>
    </row>
    <row r="4" spans="1:88" s="401" customFormat="1">
      <c r="E4" s="42" t="s">
        <v>446</v>
      </c>
      <c r="F4" s="42" t="s">
        <v>446</v>
      </c>
      <c r="G4" s="42" t="s">
        <v>446</v>
      </c>
      <c r="H4" s="42" t="s">
        <v>447</v>
      </c>
      <c r="I4" s="49"/>
      <c r="J4" s="50"/>
      <c r="K4" s="42" t="s">
        <v>448</v>
      </c>
      <c r="L4" s="51"/>
      <c r="M4" s="51"/>
      <c r="N4" s="720"/>
      <c r="O4" s="721"/>
      <c r="P4" s="721"/>
      <c r="Q4" s="721"/>
      <c r="R4" s="722"/>
      <c r="S4" s="720"/>
      <c r="T4" s="721"/>
      <c r="U4" s="721"/>
      <c r="V4" s="721"/>
      <c r="W4" s="722"/>
      <c r="X4" s="720"/>
      <c r="Y4" s="721"/>
      <c r="Z4" s="721"/>
      <c r="AA4" s="721"/>
      <c r="AB4" s="722"/>
      <c r="AC4" s="720"/>
      <c r="AD4" s="721"/>
      <c r="AE4" s="721"/>
      <c r="AF4" s="721"/>
      <c r="AG4" s="722"/>
      <c r="AH4" s="720"/>
      <c r="AI4" s="721"/>
      <c r="AJ4" s="721"/>
      <c r="AK4" s="721"/>
      <c r="AL4" s="722"/>
      <c r="AM4" s="720"/>
      <c r="AN4" s="721"/>
      <c r="AO4" s="721"/>
      <c r="AP4" s="721"/>
      <c r="AQ4" s="722"/>
      <c r="AR4" s="720"/>
      <c r="AS4" s="721"/>
      <c r="AT4" s="721"/>
      <c r="AU4" s="721"/>
      <c r="AV4" s="722"/>
      <c r="AW4" s="720"/>
      <c r="AX4" s="721"/>
      <c r="AY4" s="721"/>
      <c r="AZ4" s="721"/>
      <c r="BA4" s="722"/>
      <c r="BB4" s="720"/>
      <c r="BC4" s="721"/>
      <c r="BD4" s="721"/>
      <c r="BE4" s="721"/>
      <c r="BF4" s="722"/>
      <c r="BG4" s="720"/>
      <c r="BH4" s="721"/>
      <c r="BI4" s="721"/>
      <c r="BJ4" s="721"/>
      <c r="BK4" s="722"/>
      <c r="BL4" s="720"/>
      <c r="BM4" s="721"/>
      <c r="BN4" s="721"/>
      <c r="BO4" s="721"/>
      <c r="BP4" s="722"/>
      <c r="BQ4" s="720"/>
      <c r="BR4" s="721"/>
      <c r="BS4" s="721"/>
      <c r="BT4" s="721"/>
      <c r="BU4" s="722"/>
      <c r="BV4" s="720"/>
      <c r="BW4" s="721"/>
      <c r="BX4" s="721"/>
      <c r="BY4" s="721"/>
      <c r="BZ4" s="722"/>
      <c r="CA4" s="720"/>
      <c r="CB4" s="721"/>
      <c r="CC4" s="721"/>
      <c r="CD4" s="721"/>
      <c r="CE4" s="722"/>
      <c r="CF4" s="720"/>
      <c r="CG4" s="721"/>
      <c r="CH4" s="721"/>
      <c r="CI4" s="721"/>
      <c r="CJ4" s="722"/>
    </row>
    <row r="5" spans="1:88" s="401" customFormat="1">
      <c r="A5" s="401" t="s">
        <v>0</v>
      </c>
      <c r="D5" s="402"/>
      <c r="E5" s="54">
        <f>F5-1</f>
        <v>2016</v>
      </c>
      <c r="F5" s="54">
        <f>G5-1</f>
        <v>2017</v>
      </c>
      <c r="G5" s="54">
        <f>I5-1</f>
        <v>2018</v>
      </c>
      <c r="H5" s="54">
        <f>I5-1</f>
        <v>2018</v>
      </c>
      <c r="I5" s="54">
        <f>'20.10'!L4</f>
        <v>2019</v>
      </c>
      <c r="J5" s="54">
        <f>I5+1</f>
        <v>2020</v>
      </c>
      <c r="K5" s="54">
        <f t="shared" ref="K5:L5" si="0">J5+1</f>
        <v>2021</v>
      </c>
      <c r="L5" s="54">
        <f t="shared" si="0"/>
        <v>2022</v>
      </c>
      <c r="M5" s="54">
        <f>L5+1</f>
        <v>2023</v>
      </c>
      <c r="N5" s="55">
        <f>I5</f>
        <v>2019</v>
      </c>
      <c r="O5" s="54">
        <f>J5</f>
        <v>2020</v>
      </c>
      <c r="P5" s="54">
        <f>K5</f>
        <v>2021</v>
      </c>
      <c r="Q5" s="54">
        <f>L5</f>
        <v>2022</v>
      </c>
      <c r="R5" s="56">
        <f>M5</f>
        <v>2023</v>
      </c>
      <c r="S5" s="55">
        <f t="shared" ref="S5:CD5" si="1">N5</f>
        <v>2019</v>
      </c>
      <c r="T5" s="54">
        <f t="shared" si="1"/>
        <v>2020</v>
      </c>
      <c r="U5" s="54">
        <f t="shared" si="1"/>
        <v>2021</v>
      </c>
      <c r="V5" s="54">
        <f t="shared" si="1"/>
        <v>2022</v>
      </c>
      <c r="W5" s="56">
        <f t="shared" si="1"/>
        <v>2023</v>
      </c>
      <c r="X5" s="55">
        <f t="shared" si="1"/>
        <v>2019</v>
      </c>
      <c r="Y5" s="54">
        <f t="shared" si="1"/>
        <v>2020</v>
      </c>
      <c r="Z5" s="54">
        <f t="shared" si="1"/>
        <v>2021</v>
      </c>
      <c r="AA5" s="54">
        <f t="shared" si="1"/>
        <v>2022</v>
      </c>
      <c r="AB5" s="56">
        <f t="shared" si="1"/>
        <v>2023</v>
      </c>
      <c r="AC5" s="55">
        <f t="shared" si="1"/>
        <v>2019</v>
      </c>
      <c r="AD5" s="54">
        <f t="shared" si="1"/>
        <v>2020</v>
      </c>
      <c r="AE5" s="54">
        <f t="shared" si="1"/>
        <v>2021</v>
      </c>
      <c r="AF5" s="54">
        <f t="shared" si="1"/>
        <v>2022</v>
      </c>
      <c r="AG5" s="56">
        <f t="shared" si="1"/>
        <v>2023</v>
      </c>
      <c r="AH5" s="55">
        <f t="shared" si="1"/>
        <v>2019</v>
      </c>
      <c r="AI5" s="54">
        <f t="shared" si="1"/>
        <v>2020</v>
      </c>
      <c r="AJ5" s="54">
        <f t="shared" si="1"/>
        <v>2021</v>
      </c>
      <c r="AK5" s="54">
        <f t="shared" si="1"/>
        <v>2022</v>
      </c>
      <c r="AL5" s="56">
        <f t="shared" si="1"/>
        <v>2023</v>
      </c>
      <c r="AM5" s="55">
        <f t="shared" si="1"/>
        <v>2019</v>
      </c>
      <c r="AN5" s="54">
        <f t="shared" si="1"/>
        <v>2020</v>
      </c>
      <c r="AO5" s="54">
        <f t="shared" si="1"/>
        <v>2021</v>
      </c>
      <c r="AP5" s="54">
        <f t="shared" si="1"/>
        <v>2022</v>
      </c>
      <c r="AQ5" s="56">
        <f t="shared" si="1"/>
        <v>2023</v>
      </c>
      <c r="AR5" s="55">
        <f t="shared" si="1"/>
        <v>2019</v>
      </c>
      <c r="AS5" s="54">
        <f t="shared" si="1"/>
        <v>2020</v>
      </c>
      <c r="AT5" s="54">
        <f t="shared" si="1"/>
        <v>2021</v>
      </c>
      <c r="AU5" s="54">
        <f t="shared" si="1"/>
        <v>2022</v>
      </c>
      <c r="AV5" s="56">
        <f t="shared" si="1"/>
        <v>2023</v>
      </c>
      <c r="AW5" s="55">
        <f t="shared" si="1"/>
        <v>2019</v>
      </c>
      <c r="AX5" s="54">
        <f t="shared" si="1"/>
        <v>2020</v>
      </c>
      <c r="AY5" s="54">
        <f t="shared" si="1"/>
        <v>2021</v>
      </c>
      <c r="AZ5" s="54">
        <f t="shared" si="1"/>
        <v>2022</v>
      </c>
      <c r="BA5" s="56">
        <f t="shared" si="1"/>
        <v>2023</v>
      </c>
      <c r="BB5" s="55">
        <f t="shared" si="1"/>
        <v>2019</v>
      </c>
      <c r="BC5" s="54">
        <f t="shared" si="1"/>
        <v>2020</v>
      </c>
      <c r="BD5" s="54">
        <f t="shared" si="1"/>
        <v>2021</v>
      </c>
      <c r="BE5" s="54">
        <f t="shared" si="1"/>
        <v>2022</v>
      </c>
      <c r="BF5" s="56">
        <f t="shared" si="1"/>
        <v>2023</v>
      </c>
      <c r="BG5" s="55">
        <f t="shared" si="1"/>
        <v>2019</v>
      </c>
      <c r="BH5" s="54">
        <f t="shared" si="1"/>
        <v>2020</v>
      </c>
      <c r="BI5" s="54">
        <f t="shared" si="1"/>
        <v>2021</v>
      </c>
      <c r="BJ5" s="54">
        <f t="shared" si="1"/>
        <v>2022</v>
      </c>
      <c r="BK5" s="56">
        <f t="shared" si="1"/>
        <v>2023</v>
      </c>
      <c r="BL5" s="55">
        <f t="shared" si="1"/>
        <v>2019</v>
      </c>
      <c r="BM5" s="54">
        <f t="shared" si="1"/>
        <v>2020</v>
      </c>
      <c r="BN5" s="54">
        <f t="shared" si="1"/>
        <v>2021</v>
      </c>
      <c r="BO5" s="54">
        <f t="shared" si="1"/>
        <v>2022</v>
      </c>
      <c r="BP5" s="56">
        <f t="shared" si="1"/>
        <v>2023</v>
      </c>
      <c r="BQ5" s="55">
        <f t="shared" si="1"/>
        <v>2019</v>
      </c>
      <c r="BR5" s="54">
        <f t="shared" si="1"/>
        <v>2020</v>
      </c>
      <c r="BS5" s="54">
        <f t="shared" si="1"/>
        <v>2021</v>
      </c>
      <c r="BT5" s="54">
        <f t="shared" si="1"/>
        <v>2022</v>
      </c>
      <c r="BU5" s="56">
        <f t="shared" si="1"/>
        <v>2023</v>
      </c>
      <c r="BV5" s="55">
        <f t="shared" si="1"/>
        <v>2019</v>
      </c>
      <c r="BW5" s="54">
        <f t="shared" si="1"/>
        <v>2020</v>
      </c>
      <c r="BX5" s="54">
        <f t="shared" si="1"/>
        <v>2021</v>
      </c>
      <c r="BY5" s="54">
        <f t="shared" si="1"/>
        <v>2022</v>
      </c>
      <c r="BZ5" s="56">
        <f t="shared" si="1"/>
        <v>2023</v>
      </c>
      <c r="CA5" s="55">
        <f t="shared" si="1"/>
        <v>2019</v>
      </c>
      <c r="CB5" s="54">
        <f t="shared" si="1"/>
        <v>2020</v>
      </c>
      <c r="CC5" s="54">
        <f t="shared" si="1"/>
        <v>2021</v>
      </c>
      <c r="CD5" s="54">
        <f t="shared" si="1"/>
        <v>2022</v>
      </c>
      <c r="CE5" s="56">
        <f t="shared" ref="CE5:CJ5" si="2">BZ5</f>
        <v>2023</v>
      </c>
      <c r="CF5" s="55">
        <f t="shared" si="2"/>
        <v>2019</v>
      </c>
      <c r="CG5" s="54">
        <f t="shared" si="2"/>
        <v>2020</v>
      </c>
      <c r="CH5" s="54">
        <f t="shared" si="2"/>
        <v>2021</v>
      </c>
      <c r="CI5" s="54">
        <f t="shared" si="2"/>
        <v>2022</v>
      </c>
      <c r="CJ5" s="56">
        <f t="shared" si="2"/>
        <v>2023</v>
      </c>
    </row>
    <row r="6" spans="1:88" s="404" customFormat="1">
      <c r="A6" s="403" t="s">
        <v>225</v>
      </c>
      <c r="D6" s="405"/>
      <c r="E6" s="406"/>
      <c r="F6" s="406"/>
      <c r="G6" s="406"/>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6"/>
      <c r="AY6" s="406"/>
      <c r="AZ6" s="406"/>
      <c r="BA6" s="406"/>
      <c r="BB6" s="406"/>
      <c r="BC6" s="406"/>
      <c r="BD6" s="406"/>
      <c r="BE6" s="406"/>
      <c r="BF6" s="406"/>
      <c r="BG6" s="406"/>
      <c r="BH6" s="406"/>
      <c r="BI6" s="406"/>
      <c r="BJ6" s="406"/>
      <c r="BK6" s="406"/>
      <c r="BL6" s="406"/>
      <c r="BM6" s="406"/>
      <c r="BN6" s="406"/>
      <c r="BO6" s="406"/>
      <c r="BP6" s="406"/>
      <c r="BQ6" s="406"/>
      <c r="BR6" s="406"/>
      <c r="BS6" s="406"/>
      <c r="BT6" s="406"/>
      <c r="BU6" s="406"/>
      <c r="BV6" s="406"/>
      <c r="BW6" s="406"/>
      <c r="BX6" s="406"/>
      <c r="BY6" s="406"/>
      <c r="BZ6" s="406"/>
      <c r="CA6" s="406"/>
      <c r="CB6" s="406"/>
      <c r="CC6" s="406"/>
      <c r="CD6" s="406"/>
      <c r="CE6" s="406"/>
      <c r="CF6" s="406"/>
      <c r="CG6" s="406"/>
      <c r="CH6" s="406"/>
      <c r="CI6" s="406"/>
      <c r="CJ6" s="406"/>
    </row>
    <row r="7" spans="1:88" s="401" customFormat="1">
      <c r="A7" s="401" t="s">
        <v>213</v>
      </c>
      <c r="D7" s="407"/>
      <c r="E7" s="408"/>
      <c r="F7" s="409"/>
      <c r="G7" s="409"/>
      <c r="H7" s="409"/>
      <c r="I7" s="409"/>
      <c r="J7" s="409"/>
      <c r="K7" s="409"/>
      <c r="L7" s="409"/>
      <c r="M7" s="409"/>
      <c r="N7" s="409"/>
      <c r="O7" s="409"/>
      <c r="P7" s="409"/>
      <c r="Q7" s="409"/>
      <c r="R7" s="409"/>
      <c r="S7" s="409"/>
      <c r="T7" s="409"/>
      <c r="U7" s="409"/>
      <c r="V7" s="409"/>
      <c r="W7" s="409"/>
      <c r="X7" s="409"/>
      <c r="Y7" s="409"/>
      <c r="Z7" s="409"/>
      <c r="AA7" s="409"/>
      <c r="AB7" s="409"/>
      <c r="AC7" s="409"/>
      <c r="AD7" s="409"/>
      <c r="AE7" s="409"/>
      <c r="AF7" s="409"/>
      <c r="AG7" s="409"/>
      <c r="AH7" s="409"/>
      <c r="AI7" s="409"/>
      <c r="AJ7" s="409"/>
      <c r="AK7" s="409"/>
      <c r="AL7" s="409"/>
      <c r="AM7" s="409"/>
      <c r="AN7" s="409"/>
      <c r="AO7" s="409"/>
      <c r="AP7" s="409"/>
      <c r="AQ7" s="409"/>
      <c r="AR7" s="409"/>
      <c r="AS7" s="409"/>
      <c r="AT7" s="409"/>
      <c r="AU7" s="409"/>
      <c r="AV7" s="409"/>
      <c r="AW7" s="409"/>
      <c r="AX7" s="409"/>
      <c r="AY7" s="409"/>
      <c r="AZ7" s="409"/>
      <c r="BA7" s="409"/>
      <c r="BB7" s="409"/>
      <c r="BC7" s="409"/>
      <c r="BD7" s="409"/>
      <c r="BE7" s="409"/>
      <c r="BF7" s="409"/>
      <c r="BG7" s="409"/>
      <c r="BH7" s="409"/>
      <c r="BI7" s="409"/>
      <c r="BJ7" s="409"/>
      <c r="BK7" s="409"/>
      <c r="BL7" s="409"/>
      <c r="BM7" s="409"/>
      <c r="BN7" s="409"/>
      <c r="BO7" s="409"/>
      <c r="BP7" s="409"/>
      <c r="BQ7" s="409"/>
      <c r="BR7" s="409"/>
      <c r="BS7" s="409"/>
      <c r="BT7" s="409"/>
      <c r="BU7" s="409"/>
      <c r="BV7" s="409"/>
      <c r="BW7" s="409"/>
      <c r="BX7" s="409"/>
      <c r="BY7" s="409"/>
      <c r="BZ7" s="409"/>
      <c r="CA7" s="409"/>
      <c r="CB7" s="409"/>
      <c r="CC7" s="409"/>
      <c r="CD7" s="409"/>
      <c r="CE7" s="409"/>
      <c r="CF7" s="409"/>
      <c r="CG7" s="409"/>
      <c r="CH7" s="409"/>
      <c r="CI7" s="409"/>
      <c r="CJ7" s="409"/>
    </row>
    <row r="8" spans="1:88" s="401" customFormat="1">
      <c r="A8" s="410"/>
      <c r="B8" s="410" t="s">
        <v>214</v>
      </c>
      <c r="C8" s="410"/>
      <c r="D8" s="411" t="s">
        <v>215</v>
      </c>
      <c r="E8" s="409"/>
      <c r="F8" s="409"/>
      <c r="G8" s="409"/>
      <c r="H8" s="409"/>
      <c r="I8" s="409"/>
      <c r="J8" s="409"/>
      <c r="K8" s="409"/>
      <c r="L8" s="409"/>
      <c r="M8" s="409"/>
      <c r="N8" s="409"/>
      <c r="O8" s="409"/>
      <c r="P8" s="409"/>
      <c r="Q8" s="409"/>
      <c r="R8" s="409"/>
      <c r="S8" s="409"/>
      <c r="T8" s="409"/>
      <c r="U8" s="409"/>
      <c r="V8" s="409"/>
      <c r="W8" s="409"/>
      <c r="X8" s="409"/>
      <c r="Y8" s="409"/>
      <c r="Z8" s="409"/>
      <c r="AA8" s="409"/>
      <c r="AB8" s="409"/>
      <c r="AC8" s="409"/>
      <c r="AD8" s="409"/>
      <c r="AE8" s="409"/>
      <c r="AF8" s="409"/>
      <c r="AG8" s="409"/>
      <c r="AH8" s="409"/>
      <c r="AI8" s="409"/>
      <c r="AJ8" s="409"/>
      <c r="AK8" s="409"/>
      <c r="AL8" s="409"/>
      <c r="AM8" s="409"/>
      <c r="AN8" s="409"/>
      <c r="AO8" s="409"/>
      <c r="AP8" s="409"/>
      <c r="AQ8" s="409"/>
      <c r="AR8" s="409"/>
      <c r="AS8" s="409"/>
      <c r="AT8" s="409"/>
      <c r="AU8" s="409"/>
      <c r="AV8" s="409"/>
      <c r="AW8" s="409"/>
      <c r="AX8" s="409"/>
      <c r="AY8" s="409"/>
      <c r="AZ8" s="409"/>
      <c r="BA8" s="409"/>
      <c r="BB8" s="409"/>
      <c r="BC8" s="409"/>
      <c r="BD8" s="409"/>
      <c r="BE8" s="409"/>
      <c r="BF8" s="409"/>
      <c r="BG8" s="409"/>
      <c r="BH8" s="409"/>
      <c r="BI8" s="409"/>
      <c r="BJ8" s="409"/>
      <c r="BK8" s="409"/>
      <c r="BL8" s="409"/>
      <c r="BM8" s="409"/>
      <c r="BN8" s="409"/>
      <c r="BO8" s="409"/>
      <c r="BP8" s="409"/>
      <c r="BQ8" s="409"/>
      <c r="BR8" s="409"/>
      <c r="BS8" s="409"/>
      <c r="BT8" s="409"/>
      <c r="BU8" s="409"/>
      <c r="BV8" s="409"/>
      <c r="BW8" s="409"/>
      <c r="BX8" s="409"/>
      <c r="BY8" s="409"/>
      <c r="BZ8" s="409"/>
      <c r="CA8" s="409"/>
      <c r="CB8" s="409"/>
      <c r="CC8" s="409"/>
      <c r="CD8" s="409"/>
      <c r="CE8" s="409"/>
      <c r="CF8" s="409"/>
      <c r="CG8" s="409"/>
      <c r="CH8" s="409"/>
      <c r="CI8" s="409"/>
      <c r="CJ8" s="409"/>
    </row>
    <row r="9" spans="1:88" s="401" customFormat="1">
      <c r="A9" s="412"/>
      <c r="B9" s="412" t="s">
        <v>216</v>
      </c>
      <c r="C9" s="412"/>
      <c r="D9" s="413" t="s">
        <v>217</v>
      </c>
      <c r="E9" s="414"/>
      <c r="F9" s="415"/>
      <c r="G9" s="415"/>
      <c r="H9" s="415"/>
      <c r="I9" s="415"/>
      <c r="J9" s="415"/>
      <c r="K9" s="415"/>
      <c r="L9" s="415"/>
      <c r="M9" s="415"/>
      <c r="N9" s="415"/>
      <c r="O9" s="415"/>
      <c r="P9" s="415"/>
      <c r="Q9" s="415"/>
      <c r="R9" s="415"/>
      <c r="S9" s="415"/>
      <c r="T9" s="415"/>
      <c r="U9" s="415"/>
      <c r="V9" s="415"/>
      <c r="W9" s="415"/>
      <c r="X9" s="415"/>
      <c r="Y9" s="415"/>
      <c r="Z9" s="415"/>
      <c r="AA9" s="415"/>
      <c r="AB9" s="415"/>
      <c r="AC9" s="415"/>
      <c r="AD9" s="415"/>
      <c r="AE9" s="415"/>
      <c r="AF9" s="415"/>
      <c r="AG9" s="415"/>
      <c r="AH9" s="415"/>
      <c r="AI9" s="415"/>
      <c r="AJ9" s="415"/>
      <c r="AK9" s="415"/>
      <c r="AL9" s="415"/>
      <c r="AM9" s="415"/>
      <c r="AN9" s="415"/>
      <c r="AO9" s="415"/>
      <c r="AP9" s="415"/>
      <c r="AQ9" s="415"/>
      <c r="AR9" s="415"/>
      <c r="AS9" s="415"/>
      <c r="AT9" s="415"/>
      <c r="AU9" s="415"/>
      <c r="AV9" s="415"/>
      <c r="AW9" s="415"/>
      <c r="AX9" s="415"/>
      <c r="AY9" s="415"/>
      <c r="AZ9" s="415"/>
      <c r="BA9" s="415"/>
      <c r="BB9" s="415"/>
      <c r="BC9" s="415"/>
      <c r="BD9" s="415"/>
      <c r="BE9" s="415"/>
      <c r="BF9" s="415"/>
      <c r="BG9" s="415"/>
      <c r="BH9" s="415"/>
      <c r="BI9" s="415"/>
      <c r="BJ9" s="415"/>
      <c r="BK9" s="415"/>
      <c r="BL9" s="415"/>
      <c r="BM9" s="415"/>
      <c r="BN9" s="415"/>
      <c r="BO9" s="415"/>
      <c r="BP9" s="415"/>
      <c r="BQ9" s="415"/>
      <c r="BR9" s="415"/>
      <c r="BS9" s="415"/>
      <c r="BT9" s="415"/>
      <c r="BU9" s="415"/>
      <c r="BV9" s="415"/>
      <c r="BW9" s="415"/>
      <c r="BX9" s="415"/>
      <c r="BY9" s="415"/>
      <c r="BZ9" s="415"/>
      <c r="CA9" s="415"/>
      <c r="CB9" s="415"/>
      <c r="CC9" s="415"/>
      <c r="CD9" s="415"/>
      <c r="CE9" s="415"/>
      <c r="CF9" s="415"/>
      <c r="CG9" s="415"/>
      <c r="CH9" s="415"/>
      <c r="CI9" s="415"/>
      <c r="CJ9" s="415"/>
    </row>
    <row r="10" spans="1:88" s="401" customFormat="1">
      <c r="A10" s="412" t="s">
        <v>519</v>
      </c>
      <c r="B10" s="412"/>
      <c r="C10" s="412"/>
      <c r="D10" s="413" t="s">
        <v>218</v>
      </c>
      <c r="E10" s="414"/>
      <c r="F10" s="415"/>
      <c r="G10" s="415"/>
      <c r="H10" s="415"/>
      <c r="I10" s="415"/>
      <c r="J10" s="415"/>
      <c r="K10" s="415"/>
      <c r="L10" s="415"/>
      <c r="M10" s="415"/>
      <c r="N10" s="415"/>
      <c r="O10" s="415"/>
      <c r="P10" s="415"/>
      <c r="Q10" s="415"/>
      <c r="R10" s="415"/>
      <c r="S10" s="415"/>
      <c r="T10" s="415"/>
      <c r="U10" s="415"/>
      <c r="V10" s="415"/>
      <c r="W10" s="415"/>
      <c r="X10" s="415"/>
      <c r="Y10" s="415"/>
      <c r="Z10" s="415"/>
      <c r="AA10" s="415"/>
      <c r="AB10" s="415"/>
      <c r="AC10" s="415"/>
      <c r="AD10" s="415"/>
      <c r="AE10" s="415"/>
      <c r="AF10" s="415"/>
      <c r="AG10" s="415"/>
      <c r="AH10" s="415"/>
      <c r="AI10" s="415"/>
      <c r="AJ10" s="415"/>
      <c r="AK10" s="415"/>
      <c r="AL10" s="415"/>
      <c r="AM10" s="415"/>
      <c r="AN10" s="415"/>
      <c r="AO10" s="415"/>
      <c r="AP10" s="415"/>
      <c r="AQ10" s="415"/>
      <c r="AR10" s="415"/>
      <c r="AS10" s="415"/>
      <c r="AT10" s="415"/>
      <c r="AU10" s="415"/>
      <c r="AV10" s="415"/>
      <c r="AW10" s="415"/>
      <c r="AX10" s="415"/>
      <c r="AY10" s="415"/>
      <c r="AZ10" s="415"/>
      <c r="BA10" s="415"/>
      <c r="BB10" s="415"/>
      <c r="BC10" s="415"/>
      <c r="BD10" s="415"/>
      <c r="BE10" s="415"/>
      <c r="BF10" s="415"/>
      <c r="BG10" s="415"/>
      <c r="BH10" s="415"/>
      <c r="BI10" s="415"/>
      <c r="BJ10" s="415"/>
      <c r="BK10" s="415"/>
      <c r="BL10" s="415"/>
      <c r="BM10" s="415"/>
      <c r="BN10" s="415"/>
      <c r="BO10" s="415"/>
      <c r="BP10" s="415"/>
      <c r="BQ10" s="415"/>
      <c r="BR10" s="415"/>
      <c r="BS10" s="415"/>
      <c r="BT10" s="415"/>
      <c r="BU10" s="415"/>
      <c r="BV10" s="415"/>
      <c r="BW10" s="415"/>
      <c r="BX10" s="415"/>
      <c r="BY10" s="415"/>
      <c r="BZ10" s="415"/>
      <c r="CA10" s="415"/>
      <c r="CB10" s="415"/>
      <c r="CC10" s="415"/>
      <c r="CD10" s="415"/>
      <c r="CE10" s="415"/>
      <c r="CF10" s="415"/>
      <c r="CG10" s="415"/>
      <c r="CH10" s="415"/>
      <c r="CI10" s="415"/>
      <c r="CJ10" s="415"/>
    </row>
    <row r="11" spans="1:88" s="401" customFormat="1">
      <c r="A11" s="412" t="s">
        <v>219</v>
      </c>
      <c r="B11" s="412"/>
      <c r="C11" s="412"/>
      <c r="D11" s="413" t="s">
        <v>220</v>
      </c>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c r="AH11" s="414"/>
      <c r="AI11" s="414"/>
      <c r="AJ11" s="414"/>
      <c r="AK11" s="414"/>
      <c r="AL11" s="414"/>
      <c r="AM11" s="414"/>
      <c r="AN11" s="414"/>
      <c r="AO11" s="414"/>
      <c r="AP11" s="414"/>
      <c r="AQ11" s="414"/>
      <c r="AR11" s="414"/>
      <c r="AS11" s="414"/>
      <c r="AT11" s="414"/>
      <c r="AU11" s="414"/>
      <c r="AV11" s="414"/>
      <c r="AW11" s="414"/>
      <c r="AX11" s="414"/>
      <c r="AY11" s="414"/>
      <c r="AZ11" s="414"/>
      <c r="BA11" s="414"/>
      <c r="BB11" s="414"/>
      <c r="BC11" s="414"/>
      <c r="BD11" s="414"/>
      <c r="BE11" s="414"/>
      <c r="BF11" s="414"/>
      <c r="BG11" s="414"/>
      <c r="BH11" s="414"/>
      <c r="BI11" s="414"/>
      <c r="BJ11" s="414"/>
      <c r="BK11" s="414"/>
      <c r="BL11" s="414"/>
      <c r="BM11" s="414"/>
      <c r="BN11" s="414"/>
      <c r="BO11" s="414"/>
      <c r="BP11" s="414"/>
      <c r="BQ11" s="414"/>
      <c r="BR11" s="414"/>
      <c r="BS11" s="414"/>
      <c r="BT11" s="414"/>
      <c r="BU11" s="414"/>
      <c r="BV11" s="414"/>
      <c r="BW11" s="414"/>
      <c r="BX11" s="414"/>
      <c r="BY11" s="414"/>
      <c r="BZ11" s="414"/>
      <c r="CA11" s="414"/>
      <c r="CB11" s="414"/>
      <c r="CC11" s="414"/>
      <c r="CD11" s="414"/>
      <c r="CE11" s="414"/>
      <c r="CF11" s="414"/>
      <c r="CG11" s="414"/>
      <c r="CH11" s="414"/>
      <c r="CI11" s="414"/>
      <c r="CJ11" s="414"/>
    </row>
    <row r="12" spans="1:88" s="401" customFormat="1">
      <c r="A12" s="412" t="s">
        <v>221</v>
      </c>
      <c r="B12" s="412"/>
      <c r="C12" s="412"/>
      <c r="D12" s="413" t="s">
        <v>222</v>
      </c>
      <c r="E12" s="409"/>
      <c r="F12" s="409"/>
      <c r="G12" s="409"/>
      <c r="H12" s="409"/>
      <c r="I12" s="409"/>
      <c r="J12" s="409"/>
      <c r="K12" s="409"/>
      <c r="L12" s="409"/>
      <c r="M12" s="409"/>
      <c r="N12" s="409"/>
      <c r="O12" s="409"/>
      <c r="P12" s="409"/>
      <c r="Q12" s="409"/>
      <c r="R12" s="409"/>
      <c r="S12" s="409"/>
      <c r="T12" s="409"/>
      <c r="U12" s="409"/>
      <c r="V12" s="409"/>
      <c r="W12" s="409"/>
      <c r="X12" s="409"/>
      <c r="Y12" s="409"/>
      <c r="Z12" s="409"/>
      <c r="AA12" s="409"/>
      <c r="AB12" s="409"/>
      <c r="AC12" s="409"/>
      <c r="AD12" s="409"/>
      <c r="AE12" s="409"/>
      <c r="AF12" s="409"/>
      <c r="AG12" s="409"/>
      <c r="AH12" s="409"/>
      <c r="AI12" s="409"/>
      <c r="AJ12" s="409"/>
      <c r="AK12" s="409"/>
      <c r="AL12" s="409"/>
      <c r="AM12" s="409"/>
      <c r="AN12" s="409"/>
      <c r="AO12" s="409"/>
      <c r="AP12" s="409"/>
      <c r="AQ12" s="409"/>
      <c r="AR12" s="409"/>
      <c r="AS12" s="409"/>
      <c r="AT12" s="409"/>
      <c r="AU12" s="409"/>
      <c r="AV12" s="409"/>
      <c r="AW12" s="409"/>
      <c r="AX12" s="409"/>
      <c r="AY12" s="409"/>
      <c r="AZ12" s="409"/>
      <c r="BA12" s="409"/>
      <c r="BB12" s="409"/>
      <c r="BC12" s="409"/>
      <c r="BD12" s="409"/>
      <c r="BE12" s="409"/>
      <c r="BF12" s="409"/>
      <c r="BG12" s="409"/>
      <c r="BH12" s="409"/>
      <c r="BI12" s="409"/>
      <c r="BJ12" s="409"/>
      <c r="BK12" s="409"/>
      <c r="BL12" s="409"/>
      <c r="BM12" s="409"/>
      <c r="BN12" s="409"/>
      <c r="BO12" s="409"/>
      <c r="BP12" s="409"/>
      <c r="BQ12" s="409"/>
      <c r="BR12" s="409"/>
      <c r="BS12" s="409"/>
      <c r="BT12" s="409"/>
      <c r="BU12" s="409"/>
      <c r="BV12" s="409"/>
      <c r="BW12" s="409"/>
      <c r="BX12" s="409"/>
      <c r="BY12" s="409"/>
      <c r="BZ12" s="409"/>
      <c r="CA12" s="409"/>
      <c r="CB12" s="409"/>
      <c r="CC12" s="409"/>
      <c r="CD12" s="409"/>
      <c r="CE12" s="409"/>
      <c r="CF12" s="409"/>
      <c r="CG12" s="409"/>
      <c r="CH12" s="409"/>
      <c r="CI12" s="409"/>
      <c r="CJ12" s="409"/>
    </row>
    <row r="13" spans="1:88" s="401" customFormat="1">
      <c r="A13" s="416" t="s">
        <v>223</v>
      </c>
      <c r="B13" s="402"/>
      <c r="C13" s="402"/>
      <c r="D13" s="417">
        <v>99</v>
      </c>
      <c r="E13" s="414"/>
      <c r="F13" s="414"/>
      <c r="G13" s="414"/>
      <c r="H13" s="414"/>
      <c r="I13" s="414"/>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c r="AH13" s="414"/>
      <c r="AI13" s="414"/>
      <c r="AJ13" s="414"/>
      <c r="AK13" s="414"/>
      <c r="AL13" s="414"/>
      <c r="AM13" s="414"/>
      <c r="AN13" s="414"/>
      <c r="AO13" s="414"/>
      <c r="AP13" s="414"/>
      <c r="AQ13" s="414"/>
      <c r="AR13" s="414"/>
      <c r="AS13" s="414"/>
      <c r="AT13" s="414"/>
      <c r="AU13" s="414"/>
      <c r="AV13" s="414"/>
      <c r="AW13" s="414"/>
      <c r="AX13" s="414"/>
      <c r="AY13" s="414"/>
      <c r="AZ13" s="414"/>
      <c r="BA13" s="414"/>
      <c r="BB13" s="414"/>
      <c r="BC13" s="414"/>
      <c r="BD13" s="414"/>
      <c r="BE13" s="414"/>
      <c r="BF13" s="414"/>
      <c r="BG13" s="414"/>
      <c r="BH13" s="414"/>
      <c r="BI13" s="414"/>
      <c r="BJ13" s="414"/>
      <c r="BK13" s="414"/>
      <c r="BL13" s="414"/>
      <c r="BM13" s="414"/>
      <c r="BN13" s="414"/>
      <c r="BO13" s="414"/>
      <c r="BP13" s="414"/>
      <c r="BQ13" s="414"/>
      <c r="BR13" s="414"/>
      <c r="BS13" s="414"/>
      <c r="BT13" s="414"/>
      <c r="BU13" s="414"/>
      <c r="BV13" s="414"/>
      <c r="BW13" s="414"/>
      <c r="BX13" s="414"/>
      <c r="BY13" s="414"/>
      <c r="BZ13" s="414"/>
      <c r="CA13" s="414"/>
      <c r="CB13" s="414"/>
      <c r="CC13" s="414"/>
      <c r="CD13" s="414"/>
      <c r="CE13" s="414"/>
      <c r="CF13" s="414"/>
      <c r="CG13" s="414"/>
      <c r="CH13" s="414"/>
      <c r="CI13" s="414"/>
      <c r="CJ13" s="414"/>
    </row>
    <row r="14" spans="1:88">
      <c r="D14" s="418"/>
    </row>
  </sheetData>
  <mergeCells count="15">
    <mergeCell ref="BL3:BP4"/>
    <mergeCell ref="BQ3:BU4"/>
    <mergeCell ref="BV3:BZ4"/>
    <mergeCell ref="CA3:CE4"/>
    <mergeCell ref="CF3:CJ4"/>
    <mergeCell ref="AM3:AQ4"/>
    <mergeCell ref="AR3:AV4"/>
    <mergeCell ref="AW3:BA4"/>
    <mergeCell ref="BB3:BF4"/>
    <mergeCell ref="BG3:BK4"/>
    <mergeCell ref="N3:R4"/>
    <mergeCell ref="S3:W4"/>
    <mergeCell ref="X3:AB4"/>
    <mergeCell ref="AC3:AG4"/>
    <mergeCell ref="AH3:AL4"/>
  </mergeCells>
  <pageMargins left="0.70866141732283505" right="0.70866141732283505" top="0.74803149606299202" bottom="0.74803149606299202" header="0.31496062992126" footer="0.31496062992126"/>
  <pageSetup scale="90" orientation="portrait" r:id="rId1"/>
  <colBreaks count="16" manualBreakCount="16">
    <brk id="8" max="1048575" man="1"/>
    <brk id="13" max="1048575" man="1"/>
    <brk id="18" max="1048575" man="1"/>
    <brk id="23" max="1048575" man="1"/>
    <brk id="28" max="1048575" man="1"/>
    <brk id="33" max="1048575" man="1"/>
    <brk id="38" max="1048575" man="1"/>
    <brk id="43" max="1048575" man="1"/>
    <brk id="48" max="1048575" man="1"/>
    <brk id="53" max="1048575" man="1"/>
    <brk id="58" max="1048575" man="1"/>
    <brk id="63" max="1048575" man="1"/>
    <brk id="68" max="1048575" man="1"/>
    <brk id="73" max="1048575" man="1"/>
    <brk id="78" max="1048575" man="1"/>
    <brk id="83" max="1048575" man="1"/>
  </colBreaks>
  <ignoredErrors>
    <ignoredError sqref="E5:F5 H5:I5 J5:CJ5 N3:CJ4" unlockedFormula="1"/>
    <ignoredError sqref="G5" formula="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8">
    <tabColor rgb="FFFFFF00"/>
  </sheetPr>
  <dimension ref="A1:CJ17"/>
  <sheetViews>
    <sheetView workbookViewId="0">
      <pane xSplit="4" ySplit="5" topLeftCell="E6" activePane="bottomRight" state="frozen"/>
      <selection activeCell="D3" sqref="D3"/>
      <selection pane="topRight" activeCell="D3" sqref="D3"/>
      <selection pane="bottomLeft" activeCell="D3" sqref="D3"/>
      <selection pane="bottomRight"/>
    </sheetView>
  </sheetViews>
  <sheetFormatPr baseColWidth="10" defaultColWidth="11.42578125" defaultRowHeight="15.75"/>
  <cols>
    <col min="1" max="1" width="4.7109375" style="398" customWidth="1"/>
    <col min="2" max="2" width="5" style="398" customWidth="1"/>
    <col min="3" max="3" width="46.85546875" style="398" customWidth="1"/>
    <col min="4" max="4" width="4.28515625" style="373" customWidth="1"/>
    <col min="5" max="88" width="11" style="398" customWidth="1"/>
    <col min="89" max="16384" width="11.42578125" style="398"/>
  </cols>
  <sheetData>
    <row r="1" spans="1:88">
      <c r="A1" s="304" t="s">
        <v>424</v>
      </c>
      <c r="E1" s="42"/>
      <c r="F1" s="42"/>
      <c r="G1" s="42"/>
      <c r="H1" s="42" t="s">
        <v>443</v>
      </c>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row>
    <row r="2" spans="1:88">
      <c r="A2" s="304"/>
      <c r="E2" s="42"/>
      <c r="F2" s="42"/>
      <c r="G2" s="42"/>
      <c r="H2" s="42" t="s">
        <v>444</v>
      </c>
      <c r="I2" s="42"/>
      <c r="J2" s="42"/>
      <c r="K2" s="42"/>
      <c r="L2" s="42"/>
      <c r="M2" s="42"/>
      <c r="N2" s="43"/>
      <c r="O2" s="44"/>
      <c r="P2" s="45" t="s">
        <v>438</v>
      </c>
      <c r="Q2" s="46"/>
      <c r="R2" s="47"/>
      <c r="S2" s="43"/>
      <c r="T2" s="44"/>
      <c r="U2" s="45" t="s">
        <v>439</v>
      </c>
      <c r="V2" s="46"/>
      <c r="W2" s="47"/>
      <c r="X2" s="43"/>
      <c r="Y2" s="44"/>
      <c r="Z2" s="45" t="s">
        <v>440</v>
      </c>
      <c r="AA2" s="45"/>
      <c r="AB2" s="48"/>
      <c r="AC2" s="43"/>
      <c r="AD2" s="44"/>
      <c r="AE2" s="45" t="s">
        <v>471</v>
      </c>
      <c r="AF2" s="45"/>
      <c r="AG2" s="48"/>
      <c r="AH2" s="43"/>
      <c r="AI2" s="44"/>
      <c r="AJ2" s="45" t="s">
        <v>472</v>
      </c>
      <c r="AK2" s="45"/>
      <c r="AL2" s="48"/>
      <c r="AM2" s="43"/>
      <c r="AN2" s="44"/>
      <c r="AO2" s="45" t="s">
        <v>473</v>
      </c>
      <c r="AP2" s="45"/>
      <c r="AQ2" s="48"/>
      <c r="AR2" s="43"/>
      <c r="AS2" s="44"/>
      <c r="AT2" s="45" t="s">
        <v>474</v>
      </c>
      <c r="AU2" s="45"/>
      <c r="AV2" s="48"/>
      <c r="AW2" s="43"/>
      <c r="AX2" s="44"/>
      <c r="AY2" s="45" t="s">
        <v>475</v>
      </c>
      <c r="AZ2" s="45"/>
      <c r="BA2" s="48"/>
      <c r="BB2" s="43"/>
      <c r="BC2" s="44"/>
      <c r="BD2" s="45" t="s">
        <v>476</v>
      </c>
      <c r="BE2" s="45"/>
      <c r="BF2" s="48"/>
      <c r="BG2" s="43"/>
      <c r="BH2" s="44"/>
      <c r="BI2" s="45" t="s">
        <v>477</v>
      </c>
      <c r="BJ2" s="45"/>
      <c r="BK2" s="48"/>
      <c r="BL2" s="43"/>
      <c r="BM2" s="44"/>
      <c r="BN2" s="45" t="s">
        <v>478</v>
      </c>
      <c r="BO2" s="45"/>
      <c r="BP2" s="48"/>
      <c r="BQ2" s="43"/>
      <c r="BR2" s="44"/>
      <c r="BS2" s="45" t="s">
        <v>501</v>
      </c>
      <c r="BT2" s="45"/>
      <c r="BU2" s="48"/>
      <c r="BV2" s="43"/>
      <c r="BW2" s="44"/>
      <c r="BX2" s="45" t="s">
        <v>502</v>
      </c>
      <c r="BY2" s="45"/>
      <c r="BZ2" s="48"/>
      <c r="CA2" s="43"/>
      <c r="CB2" s="44"/>
      <c r="CC2" s="45" t="s">
        <v>503</v>
      </c>
      <c r="CD2" s="45"/>
      <c r="CE2" s="48"/>
      <c r="CF2" s="43"/>
      <c r="CG2" s="44"/>
      <c r="CH2" s="45" t="s">
        <v>504</v>
      </c>
      <c r="CI2" s="45"/>
      <c r="CJ2" s="48"/>
    </row>
    <row r="3" spans="1:88" ht="15.75" customHeight="1">
      <c r="E3" s="42"/>
      <c r="F3" s="42"/>
      <c r="G3" s="42"/>
      <c r="H3" s="42" t="s">
        <v>445</v>
      </c>
      <c r="I3" s="42"/>
      <c r="J3" s="42"/>
      <c r="K3" s="42"/>
      <c r="L3" s="42"/>
      <c r="M3" s="42"/>
      <c r="N3" s="720" t="str">
        <f>'20.10'!$V$3</f>
        <v>Description : Veuillez inscrire une brève description du scénario (incluant les hypothèses) dans l'onglet «20.10»</v>
      </c>
      <c r="O3" s="721"/>
      <c r="P3" s="721"/>
      <c r="Q3" s="721"/>
      <c r="R3" s="722"/>
      <c r="S3" s="720" t="str">
        <f>'20.10'!$AF$3</f>
        <v>Description : Veuillez inscrire une brève description du scénario (incluant les hypothèses) dans l'onglet «20.10»</v>
      </c>
      <c r="T3" s="721"/>
      <c r="U3" s="721"/>
      <c r="V3" s="721"/>
      <c r="W3" s="722"/>
      <c r="X3" s="720" t="str">
        <f>'20.10'!$AP$3</f>
        <v>Description : Veuillez inscrire une brève description du scénario (incluant les hypothèses) dans l'onglet «20.10»</v>
      </c>
      <c r="Y3" s="721"/>
      <c r="Z3" s="721"/>
      <c r="AA3" s="721"/>
      <c r="AB3" s="722"/>
      <c r="AC3" s="720" t="str">
        <f>'20.10'!$AZ$3</f>
        <v>Description : Veuillez inscrire une brève description du scénario (incluant les hypothèses) dans l'onglet «20.10»</v>
      </c>
      <c r="AD3" s="721"/>
      <c r="AE3" s="721"/>
      <c r="AF3" s="721"/>
      <c r="AG3" s="722"/>
      <c r="AH3" s="720" t="str">
        <f>'20.10'!$BJ$3</f>
        <v>Description : Veuillez inscrire une brève description du scénario (incluant les hypothèses) dans l'onglet «20.10»</v>
      </c>
      <c r="AI3" s="721"/>
      <c r="AJ3" s="721"/>
      <c r="AK3" s="721"/>
      <c r="AL3" s="722"/>
      <c r="AM3" s="720" t="str">
        <f>'20.10'!$BT$3</f>
        <v>Description : Veuillez inscrire une brève description du scénario (incluant les hypothèses) dans l'onglet «20.10»</v>
      </c>
      <c r="AN3" s="721"/>
      <c r="AO3" s="721"/>
      <c r="AP3" s="721"/>
      <c r="AQ3" s="722"/>
      <c r="AR3" s="720" t="str">
        <f>'20.10'!$CD$3</f>
        <v>Description : Veuillez inscrire une brève description du scénario (incluant les hypothèses) dans l'onglet «20.10»</v>
      </c>
      <c r="AS3" s="721"/>
      <c r="AT3" s="721"/>
      <c r="AU3" s="721"/>
      <c r="AV3" s="722"/>
      <c r="AW3" s="720" t="str">
        <f>'20.10'!$CN$3</f>
        <v>Description : Veuillez inscrire une brève description du scénario (incluant les hypothèses) dans l'onglet «20.10»</v>
      </c>
      <c r="AX3" s="721"/>
      <c r="AY3" s="721"/>
      <c r="AZ3" s="721"/>
      <c r="BA3" s="722"/>
      <c r="BB3" s="720" t="str">
        <f>'20.10'!$CX$3</f>
        <v>Description : Veuillez inscrire une brève description du scénario (incluant les hypothèses) dans l'onglet «20.10»</v>
      </c>
      <c r="BC3" s="721"/>
      <c r="BD3" s="721"/>
      <c r="BE3" s="721"/>
      <c r="BF3" s="722"/>
      <c r="BG3" s="720" t="str">
        <f>'20.10'!$DH$3</f>
        <v>Description : Veuillez inscrire une brève description du scénario (incluant les hypothèses) dans l'onglet «20.10»</v>
      </c>
      <c r="BH3" s="721"/>
      <c r="BI3" s="721"/>
      <c r="BJ3" s="721"/>
      <c r="BK3" s="722"/>
      <c r="BL3" s="720" t="str">
        <f>'20.10'!$DR$3</f>
        <v>Description : Veuillez inscrire une brève description du scénario (incluant les hypothèses) dans l'onglet «20.10»</v>
      </c>
      <c r="BM3" s="721"/>
      <c r="BN3" s="721"/>
      <c r="BO3" s="721"/>
      <c r="BP3" s="722"/>
      <c r="BQ3" s="720" t="str">
        <f>'20.10'!$EB$3</f>
        <v>Description : Veuillez inscrire une brève description du scénario (incluant les hypothèses) dans l'onglet «20.10»</v>
      </c>
      <c r="BR3" s="721"/>
      <c r="BS3" s="721"/>
      <c r="BT3" s="721"/>
      <c r="BU3" s="722"/>
      <c r="BV3" s="720" t="str">
        <f>'20.10'!$EL$3</f>
        <v>Description : Veuillez inscrire une brève description du scénario (incluant les hypothèses) dans l'onglet «20.10»</v>
      </c>
      <c r="BW3" s="721"/>
      <c r="BX3" s="721"/>
      <c r="BY3" s="721"/>
      <c r="BZ3" s="722"/>
      <c r="CA3" s="720" t="str">
        <f>'20.10'!$EV$3</f>
        <v>Description : Veuillez inscrire une brève description du scénario (incluant les hypothèses) dans l'onglet «20.10»</v>
      </c>
      <c r="CB3" s="721"/>
      <c r="CC3" s="721"/>
      <c r="CD3" s="721"/>
      <c r="CE3" s="722"/>
      <c r="CF3" s="720" t="str">
        <f>'20.10'!$FF$3</f>
        <v>Description : Veuillez inscrire une brève description du scénario (incluant les hypothèses) dans l'onglet «20.10»</v>
      </c>
      <c r="CG3" s="721"/>
      <c r="CH3" s="721"/>
      <c r="CI3" s="721"/>
      <c r="CJ3" s="722"/>
    </row>
    <row r="4" spans="1:88">
      <c r="E4" s="42" t="s">
        <v>446</v>
      </c>
      <c r="F4" s="42" t="s">
        <v>446</v>
      </c>
      <c r="G4" s="42" t="s">
        <v>446</v>
      </c>
      <c r="H4" s="42" t="s">
        <v>447</v>
      </c>
      <c r="I4" s="49"/>
      <c r="J4" s="50"/>
      <c r="K4" s="42" t="s">
        <v>448</v>
      </c>
      <c r="L4" s="51"/>
      <c r="M4" s="51"/>
      <c r="N4" s="720"/>
      <c r="O4" s="721"/>
      <c r="P4" s="721"/>
      <c r="Q4" s="721"/>
      <c r="R4" s="722"/>
      <c r="S4" s="720"/>
      <c r="T4" s="721"/>
      <c r="U4" s="721"/>
      <c r="V4" s="721"/>
      <c r="W4" s="722"/>
      <c r="X4" s="720"/>
      <c r="Y4" s="721"/>
      <c r="Z4" s="721"/>
      <c r="AA4" s="721"/>
      <c r="AB4" s="722"/>
      <c r="AC4" s="720"/>
      <c r="AD4" s="721"/>
      <c r="AE4" s="721"/>
      <c r="AF4" s="721"/>
      <c r="AG4" s="722"/>
      <c r="AH4" s="720"/>
      <c r="AI4" s="721"/>
      <c r="AJ4" s="721"/>
      <c r="AK4" s="721"/>
      <c r="AL4" s="722"/>
      <c r="AM4" s="720"/>
      <c r="AN4" s="721"/>
      <c r="AO4" s="721"/>
      <c r="AP4" s="721"/>
      <c r="AQ4" s="722"/>
      <c r="AR4" s="720"/>
      <c r="AS4" s="721"/>
      <c r="AT4" s="721"/>
      <c r="AU4" s="721"/>
      <c r="AV4" s="722"/>
      <c r="AW4" s="720"/>
      <c r="AX4" s="721"/>
      <c r="AY4" s="721"/>
      <c r="AZ4" s="721"/>
      <c r="BA4" s="722"/>
      <c r="BB4" s="720"/>
      <c r="BC4" s="721"/>
      <c r="BD4" s="721"/>
      <c r="BE4" s="721"/>
      <c r="BF4" s="722"/>
      <c r="BG4" s="720"/>
      <c r="BH4" s="721"/>
      <c r="BI4" s="721"/>
      <c r="BJ4" s="721"/>
      <c r="BK4" s="722"/>
      <c r="BL4" s="720"/>
      <c r="BM4" s="721"/>
      <c r="BN4" s="721"/>
      <c r="BO4" s="721"/>
      <c r="BP4" s="722"/>
      <c r="BQ4" s="720"/>
      <c r="BR4" s="721"/>
      <c r="BS4" s="721"/>
      <c r="BT4" s="721"/>
      <c r="BU4" s="722"/>
      <c r="BV4" s="720"/>
      <c r="BW4" s="721"/>
      <c r="BX4" s="721"/>
      <c r="BY4" s="721"/>
      <c r="BZ4" s="722"/>
      <c r="CA4" s="720"/>
      <c r="CB4" s="721"/>
      <c r="CC4" s="721"/>
      <c r="CD4" s="721"/>
      <c r="CE4" s="722"/>
      <c r="CF4" s="720"/>
      <c r="CG4" s="721"/>
      <c r="CH4" s="721"/>
      <c r="CI4" s="721"/>
      <c r="CJ4" s="722"/>
    </row>
    <row r="5" spans="1:88">
      <c r="A5" s="304" t="s">
        <v>0</v>
      </c>
      <c r="B5" s="304"/>
      <c r="C5" s="304"/>
      <c r="D5" s="374"/>
      <c r="E5" s="54">
        <f>F5-1</f>
        <v>2016</v>
      </c>
      <c r="F5" s="54">
        <f>G5-1</f>
        <v>2017</v>
      </c>
      <c r="G5" s="54">
        <f>I5-1</f>
        <v>2018</v>
      </c>
      <c r="H5" s="54">
        <f>I5-1</f>
        <v>2018</v>
      </c>
      <c r="I5" s="54">
        <f>'20.10'!L4</f>
        <v>2019</v>
      </c>
      <c r="J5" s="54">
        <f>I5+1</f>
        <v>2020</v>
      </c>
      <c r="K5" s="54">
        <f>J5+1</f>
        <v>2021</v>
      </c>
      <c r="L5" s="54">
        <f>K5+1</f>
        <v>2022</v>
      </c>
      <c r="M5" s="54">
        <f>L5+1</f>
        <v>2023</v>
      </c>
      <c r="N5" s="55">
        <f>I5</f>
        <v>2019</v>
      </c>
      <c r="O5" s="54">
        <f>J5</f>
        <v>2020</v>
      </c>
      <c r="P5" s="54">
        <f>K5</f>
        <v>2021</v>
      </c>
      <c r="Q5" s="54">
        <f>L5</f>
        <v>2022</v>
      </c>
      <c r="R5" s="56">
        <f>M5</f>
        <v>2023</v>
      </c>
      <c r="S5" s="55">
        <f t="shared" ref="S5:CD5" si="0">N5</f>
        <v>2019</v>
      </c>
      <c r="T5" s="54">
        <f t="shared" si="0"/>
        <v>2020</v>
      </c>
      <c r="U5" s="54">
        <f t="shared" si="0"/>
        <v>2021</v>
      </c>
      <c r="V5" s="54">
        <f t="shared" si="0"/>
        <v>2022</v>
      </c>
      <c r="W5" s="56">
        <f t="shared" si="0"/>
        <v>2023</v>
      </c>
      <c r="X5" s="55">
        <f t="shared" si="0"/>
        <v>2019</v>
      </c>
      <c r="Y5" s="54">
        <f t="shared" si="0"/>
        <v>2020</v>
      </c>
      <c r="Z5" s="54">
        <f t="shared" si="0"/>
        <v>2021</v>
      </c>
      <c r="AA5" s="54">
        <f t="shared" si="0"/>
        <v>2022</v>
      </c>
      <c r="AB5" s="56">
        <f t="shared" si="0"/>
        <v>2023</v>
      </c>
      <c r="AC5" s="55">
        <f t="shared" si="0"/>
        <v>2019</v>
      </c>
      <c r="AD5" s="54">
        <f t="shared" si="0"/>
        <v>2020</v>
      </c>
      <c r="AE5" s="54">
        <f t="shared" si="0"/>
        <v>2021</v>
      </c>
      <c r="AF5" s="54">
        <f t="shared" si="0"/>
        <v>2022</v>
      </c>
      <c r="AG5" s="56">
        <f t="shared" si="0"/>
        <v>2023</v>
      </c>
      <c r="AH5" s="55">
        <f t="shared" si="0"/>
        <v>2019</v>
      </c>
      <c r="AI5" s="54">
        <f t="shared" si="0"/>
        <v>2020</v>
      </c>
      <c r="AJ5" s="54">
        <f t="shared" si="0"/>
        <v>2021</v>
      </c>
      <c r="AK5" s="54">
        <f t="shared" si="0"/>
        <v>2022</v>
      </c>
      <c r="AL5" s="56">
        <f t="shared" si="0"/>
        <v>2023</v>
      </c>
      <c r="AM5" s="55">
        <f t="shared" si="0"/>
        <v>2019</v>
      </c>
      <c r="AN5" s="54">
        <f t="shared" si="0"/>
        <v>2020</v>
      </c>
      <c r="AO5" s="54">
        <f t="shared" si="0"/>
        <v>2021</v>
      </c>
      <c r="AP5" s="54">
        <f t="shared" si="0"/>
        <v>2022</v>
      </c>
      <c r="AQ5" s="56">
        <f t="shared" si="0"/>
        <v>2023</v>
      </c>
      <c r="AR5" s="55">
        <f t="shared" si="0"/>
        <v>2019</v>
      </c>
      <c r="AS5" s="54">
        <f t="shared" si="0"/>
        <v>2020</v>
      </c>
      <c r="AT5" s="54">
        <f t="shared" si="0"/>
        <v>2021</v>
      </c>
      <c r="AU5" s="54">
        <f t="shared" si="0"/>
        <v>2022</v>
      </c>
      <c r="AV5" s="56">
        <f t="shared" si="0"/>
        <v>2023</v>
      </c>
      <c r="AW5" s="55">
        <f t="shared" si="0"/>
        <v>2019</v>
      </c>
      <c r="AX5" s="54">
        <f t="shared" si="0"/>
        <v>2020</v>
      </c>
      <c r="AY5" s="54">
        <f t="shared" si="0"/>
        <v>2021</v>
      </c>
      <c r="AZ5" s="54">
        <f t="shared" si="0"/>
        <v>2022</v>
      </c>
      <c r="BA5" s="56">
        <f t="shared" si="0"/>
        <v>2023</v>
      </c>
      <c r="BB5" s="55">
        <f t="shared" si="0"/>
        <v>2019</v>
      </c>
      <c r="BC5" s="54">
        <f t="shared" si="0"/>
        <v>2020</v>
      </c>
      <c r="BD5" s="54">
        <f t="shared" si="0"/>
        <v>2021</v>
      </c>
      <c r="BE5" s="54">
        <f t="shared" si="0"/>
        <v>2022</v>
      </c>
      <c r="BF5" s="56">
        <f t="shared" si="0"/>
        <v>2023</v>
      </c>
      <c r="BG5" s="55">
        <f t="shared" si="0"/>
        <v>2019</v>
      </c>
      <c r="BH5" s="54">
        <f t="shared" si="0"/>
        <v>2020</v>
      </c>
      <c r="BI5" s="54">
        <f t="shared" si="0"/>
        <v>2021</v>
      </c>
      <c r="BJ5" s="54">
        <f t="shared" si="0"/>
        <v>2022</v>
      </c>
      <c r="BK5" s="56">
        <f t="shared" si="0"/>
        <v>2023</v>
      </c>
      <c r="BL5" s="55">
        <f t="shared" si="0"/>
        <v>2019</v>
      </c>
      <c r="BM5" s="54">
        <f t="shared" si="0"/>
        <v>2020</v>
      </c>
      <c r="BN5" s="54">
        <f t="shared" si="0"/>
        <v>2021</v>
      </c>
      <c r="BO5" s="54">
        <f t="shared" si="0"/>
        <v>2022</v>
      </c>
      <c r="BP5" s="56">
        <f t="shared" si="0"/>
        <v>2023</v>
      </c>
      <c r="BQ5" s="55">
        <f t="shared" si="0"/>
        <v>2019</v>
      </c>
      <c r="BR5" s="54">
        <f t="shared" si="0"/>
        <v>2020</v>
      </c>
      <c r="BS5" s="54">
        <f t="shared" si="0"/>
        <v>2021</v>
      </c>
      <c r="BT5" s="54">
        <f t="shared" si="0"/>
        <v>2022</v>
      </c>
      <c r="BU5" s="56">
        <f t="shared" si="0"/>
        <v>2023</v>
      </c>
      <c r="BV5" s="55">
        <f t="shared" si="0"/>
        <v>2019</v>
      </c>
      <c r="BW5" s="54">
        <f t="shared" si="0"/>
        <v>2020</v>
      </c>
      <c r="BX5" s="54">
        <f t="shared" si="0"/>
        <v>2021</v>
      </c>
      <c r="BY5" s="54">
        <f t="shared" si="0"/>
        <v>2022</v>
      </c>
      <c r="BZ5" s="56">
        <f t="shared" si="0"/>
        <v>2023</v>
      </c>
      <c r="CA5" s="55">
        <f t="shared" si="0"/>
        <v>2019</v>
      </c>
      <c r="CB5" s="54">
        <f t="shared" si="0"/>
        <v>2020</v>
      </c>
      <c r="CC5" s="54">
        <f t="shared" si="0"/>
        <v>2021</v>
      </c>
      <c r="CD5" s="54">
        <f t="shared" si="0"/>
        <v>2022</v>
      </c>
      <c r="CE5" s="56">
        <f t="shared" ref="CE5:CJ5" si="1">BZ5</f>
        <v>2023</v>
      </c>
      <c r="CF5" s="55">
        <f t="shared" si="1"/>
        <v>2019</v>
      </c>
      <c r="CG5" s="54">
        <f t="shared" si="1"/>
        <v>2020</v>
      </c>
      <c r="CH5" s="54">
        <f t="shared" si="1"/>
        <v>2021</v>
      </c>
      <c r="CI5" s="54">
        <f t="shared" si="1"/>
        <v>2022</v>
      </c>
      <c r="CJ5" s="56">
        <f t="shared" si="1"/>
        <v>2023</v>
      </c>
    </row>
    <row r="6" spans="1:88" s="378" customFormat="1">
      <c r="A6" s="375" t="s">
        <v>423</v>
      </c>
      <c r="B6" s="375"/>
      <c r="C6" s="375"/>
      <c r="D6" s="376"/>
      <c r="E6" s="377"/>
      <c r="F6" s="377"/>
      <c r="G6" s="377"/>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377"/>
      <c r="AQ6" s="377"/>
      <c r="AR6" s="377"/>
      <c r="AS6" s="377"/>
      <c r="AT6" s="377"/>
      <c r="AU6" s="377"/>
      <c r="AV6" s="377"/>
      <c r="AW6" s="377"/>
      <c r="AX6" s="377"/>
      <c r="AY6" s="377"/>
      <c r="AZ6" s="377"/>
      <c r="BA6" s="377"/>
      <c r="BB6" s="377"/>
      <c r="BC6" s="377"/>
      <c r="BD6" s="377"/>
      <c r="BE6" s="377"/>
      <c r="BF6" s="377"/>
      <c r="BG6" s="377"/>
      <c r="BH6" s="377"/>
      <c r="BI6" s="377"/>
      <c r="BJ6" s="377"/>
      <c r="BK6" s="377"/>
      <c r="BL6" s="377"/>
      <c r="BM6" s="377"/>
      <c r="BN6" s="377"/>
      <c r="BO6" s="377"/>
      <c r="BP6" s="377"/>
      <c r="BQ6" s="377"/>
      <c r="BR6" s="377"/>
      <c r="BS6" s="377"/>
      <c r="BT6" s="377"/>
      <c r="BU6" s="377"/>
      <c r="BV6" s="377"/>
      <c r="BW6" s="377"/>
      <c r="BX6" s="377"/>
      <c r="BY6" s="377"/>
      <c r="BZ6" s="377"/>
      <c r="CA6" s="377"/>
      <c r="CB6" s="377"/>
      <c r="CC6" s="377"/>
      <c r="CD6" s="377"/>
      <c r="CE6" s="377"/>
      <c r="CF6" s="377"/>
      <c r="CG6" s="377"/>
      <c r="CH6" s="377"/>
      <c r="CI6" s="377"/>
      <c r="CJ6" s="377"/>
    </row>
    <row r="7" spans="1:88">
      <c r="A7" s="379" t="s">
        <v>418</v>
      </c>
      <c r="B7" s="304"/>
      <c r="C7" s="304"/>
      <c r="D7" s="380"/>
      <c r="E7" s="381"/>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381"/>
      <c r="AN7" s="381"/>
      <c r="AO7" s="381"/>
      <c r="AP7" s="381"/>
      <c r="AQ7" s="381"/>
      <c r="AR7" s="381"/>
      <c r="AS7" s="381"/>
      <c r="AT7" s="381"/>
      <c r="AU7" s="381"/>
      <c r="AV7" s="381"/>
      <c r="AW7" s="381"/>
      <c r="AX7" s="381"/>
      <c r="AY7" s="381"/>
      <c r="AZ7" s="381"/>
      <c r="BA7" s="381"/>
      <c r="BB7" s="381"/>
      <c r="BC7" s="381"/>
      <c r="BD7" s="381"/>
      <c r="BE7" s="381"/>
      <c r="BF7" s="381"/>
      <c r="BG7" s="381"/>
      <c r="BH7" s="381"/>
      <c r="BI7" s="381"/>
      <c r="BJ7" s="381"/>
      <c r="BK7" s="381"/>
      <c r="BL7" s="381"/>
      <c r="BM7" s="381"/>
      <c r="BN7" s="381"/>
      <c r="BO7" s="381"/>
      <c r="BP7" s="381"/>
      <c r="BQ7" s="381"/>
      <c r="BR7" s="381"/>
      <c r="BS7" s="381"/>
      <c r="BT7" s="381"/>
      <c r="BU7" s="381"/>
      <c r="BV7" s="381"/>
      <c r="BW7" s="381"/>
      <c r="BX7" s="381"/>
      <c r="BY7" s="381"/>
      <c r="BZ7" s="381"/>
      <c r="CA7" s="381"/>
      <c r="CB7" s="381"/>
      <c r="CC7" s="381"/>
      <c r="CD7" s="381"/>
      <c r="CE7" s="381"/>
      <c r="CF7" s="381"/>
      <c r="CG7" s="381"/>
      <c r="CH7" s="381"/>
      <c r="CI7" s="381"/>
      <c r="CJ7" s="381"/>
    </row>
    <row r="8" spans="1:88">
      <c r="A8" s="382"/>
      <c r="B8" s="382" t="s">
        <v>233</v>
      </c>
      <c r="C8" s="382"/>
      <c r="D8" s="383" t="s">
        <v>93</v>
      </c>
      <c r="E8" s="384"/>
      <c r="F8" s="384"/>
      <c r="G8" s="384"/>
      <c r="H8" s="384"/>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AT8" s="384"/>
      <c r="AU8" s="384"/>
      <c r="AV8" s="384"/>
      <c r="AW8" s="384"/>
      <c r="AX8" s="384"/>
      <c r="AY8" s="384"/>
      <c r="AZ8" s="384"/>
      <c r="BA8" s="384"/>
      <c r="BB8" s="384"/>
      <c r="BC8" s="384"/>
      <c r="BD8" s="384"/>
      <c r="BE8" s="384"/>
      <c r="BF8" s="384"/>
      <c r="BG8" s="384"/>
      <c r="BH8" s="384"/>
      <c r="BI8" s="384"/>
      <c r="BJ8" s="384"/>
      <c r="BK8" s="384"/>
      <c r="BL8" s="384"/>
      <c r="BM8" s="384"/>
      <c r="BN8" s="384"/>
      <c r="BO8" s="384"/>
      <c r="BP8" s="384"/>
      <c r="BQ8" s="384"/>
      <c r="BR8" s="384"/>
      <c r="BS8" s="384"/>
      <c r="BT8" s="384"/>
      <c r="BU8" s="384"/>
      <c r="BV8" s="384"/>
      <c r="BW8" s="384"/>
      <c r="BX8" s="384"/>
      <c r="BY8" s="384"/>
      <c r="BZ8" s="384"/>
      <c r="CA8" s="384"/>
      <c r="CB8" s="384"/>
      <c r="CC8" s="384"/>
      <c r="CD8" s="384"/>
      <c r="CE8" s="384"/>
      <c r="CF8" s="384"/>
      <c r="CG8" s="384"/>
      <c r="CH8" s="384"/>
      <c r="CI8" s="384"/>
      <c r="CJ8" s="384"/>
    </row>
    <row r="9" spans="1:88">
      <c r="A9" s="382"/>
      <c r="B9" s="382" t="s">
        <v>234</v>
      </c>
      <c r="C9" s="382"/>
      <c r="D9" s="383" t="s">
        <v>31</v>
      </c>
      <c r="E9" s="384"/>
      <c r="F9" s="384"/>
      <c r="G9" s="384"/>
      <c r="H9" s="384"/>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4"/>
      <c r="AV9" s="384"/>
      <c r="AW9" s="384"/>
      <c r="AX9" s="384"/>
      <c r="AY9" s="384"/>
      <c r="AZ9" s="384"/>
      <c r="BA9" s="384"/>
      <c r="BB9" s="384"/>
      <c r="BC9" s="384"/>
      <c r="BD9" s="384"/>
      <c r="BE9" s="384"/>
      <c r="BF9" s="384"/>
      <c r="BG9" s="384"/>
      <c r="BH9" s="384"/>
      <c r="BI9" s="384"/>
      <c r="BJ9" s="384"/>
      <c r="BK9" s="384"/>
      <c r="BL9" s="384"/>
      <c r="BM9" s="384"/>
      <c r="BN9" s="384"/>
      <c r="BO9" s="384"/>
      <c r="BP9" s="384"/>
      <c r="BQ9" s="384"/>
      <c r="BR9" s="384"/>
      <c r="BS9" s="384"/>
      <c r="BT9" s="384"/>
      <c r="BU9" s="384"/>
      <c r="BV9" s="384"/>
      <c r="BW9" s="384"/>
      <c r="BX9" s="384"/>
      <c r="BY9" s="384"/>
      <c r="BZ9" s="384"/>
      <c r="CA9" s="384"/>
      <c r="CB9" s="384"/>
      <c r="CC9" s="384"/>
      <c r="CD9" s="384"/>
      <c r="CE9" s="384"/>
      <c r="CF9" s="384"/>
      <c r="CG9" s="384"/>
      <c r="CH9" s="384"/>
      <c r="CI9" s="384"/>
      <c r="CJ9" s="384"/>
    </row>
    <row r="10" spans="1:88">
      <c r="A10" s="382"/>
      <c r="B10" s="727" t="s">
        <v>227</v>
      </c>
      <c r="C10" s="727"/>
      <c r="D10" s="383" t="s">
        <v>235</v>
      </c>
      <c r="E10" s="384"/>
      <c r="F10" s="384"/>
      <c r="G10" s="384"/>
      <c r="H10" s="384"/>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4"/>
      <c r="AP10" s="384"/>
      <c r="AQ10" s="384"/>
      <c r="AR10" s="384"/>
      <c r="AS10" s="384"/>
      <c r="AT10" s="384"/>
      <c r="AU10" s="384"/>
      <c r="AV10" s="384"/>
      <c r="AW10" s="384"/>
      <c r="AX10" s="384"/>
      <c r="AY10" s="384"/>
      <c r="AZ10" s="384"/>
      <c r="BA10" s="384"/>
      <c r="BB10" s="384"/>
      <c r="BC10" s="384"/>
      <c r="BD10" s="384"/>
      <c r="BE10" s="384"/>
      <c r="BF10" s="384"/>
      <c r="BG10" s="384"/>
      <c r="BH10" s="384"/>
      <c r="BI10" s="384"/>
      <c r="BJ10" s="384"/>
      <c r="BK10" s="384"/>
      <c r="BL10" s="384"/>
      <c r="BM10" s="384"/>
      <c r="BN10" s="384"/>
      <c r="BO10" s="384"/>
      <c r="BP10" s="384"/>
      <c r="BQ10" s="384"/>
      <c r="BR10" s="384"/>
      <c r="BS10" s="384"/>
      <c r="BT10" s="384"/>
      <c r="BU10" s="384"/>
      <c r="BV10" s="384"/>
      <c r="BW10" s="384"/>
      <c r="BX10" s="384"/>
      <c r="BY10" s="384"/>
      <c r="BZ10" s="384"/>
      <c r="CA10" s="384"/>
      <c r="CB10" s="384"/>
      <c r="CC10" s="384"/>
      <c r="CD10" s="384"/>
      <c r="CE10" s="384"/>
      <c r="CF10" s="384"/>
      <c r="CG10" s="384"/>
      <c r="CH10" s="384"/>
      <c r="CI10" s="384"/>
      <c r="CJ10" s="384"/>
    </row>
    <row r="11" spans="1:88">
      <c r="A11" s="382"/>
      <c r="B11" s="385" t="s">
        <v>228</v>
      </c>
      <c r="C11" s="382"/>
      <c r="D11" s="383">
        <v>33</v>
      </c>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c r="AI11" s="384"/>
      <c r="AJ11" s="384"/>
      <c r="AK11" s="384"/>
      <c r="AL11" s="384"/>
      <c r="AM11" s="384"/>
      <c r="AN11" s="384"/>
      <c r="AO11" s="384"/>
      <c r="AP11" s="384"/>
      <c r="AQ11" s="384"/>
      <c r="AR11" s="384"/>
      <c r="AS11" s="384"/>
      <c r="AT11" s="384"/>
      <c r="AU11" s="384"/>
      <c r="AV11" s="384"/>
      <c r="AW11" s="384"/>
      <c r="AX11" s="384"/>
      <c r="AY11" s="384"/>
      <c r="AZ11" s="384"/>
      <c r="BA11" s="384"/>
      <c r="BB11" s="384"/>
      <c r="BC11" s="384"/>
      <c r="BD11" s="384"/>
      <c r="BE11" s="384"/>
      <c r="BF11" s="384"/>
      <c r="BG11" s="384"/>
      <c r="BH11" s="384"/>
      <c r="BI11" s="384"/>
      <c r="BJ11" s="384"/>
      <c r="BK11" s="384"/>
      <c r="BL11" s="384"/>
      <c r="BM11" s="384"/>
      <c r="BN11" s="384"/>
      <c r="BO11" s="384"/>
      <c r="BP11" s="384"/>
      <c r="BQ11" s="384"/>
      <c r="BR11" s="384"/>
      <c r="BS11" s="384"/>
      <c r="BT11" s="384"/>
      <c r="BU11" s="384"/>
      <c r="BV11" s="384"/>
      <c r="BW11" s="384"/>
      <c r="BX11" s="384"/>
      <c r="BY11" s="384"/>
      <c r="BZ11" s="384"/>
      <c r="CA11" s="384"/>
      <c r="CB11" s="384"/>
      <c r="CC11" s="384"/>
      <c r="CD11" s="384"/>
      <c r="CE11" s="384"/>
      <c r="CF11" s="384"/>
      <c r="CG11" s="384"/>
      <c r="CH11" s="384"/>
      <c r="CI11" s="384"/>
      <c r="CJ11" s="384"/>
    </row>
    <row r="12" spans="1:88">
      <c r="A12" s="386"/>
      <c r="B12" s="386" t="s">
        <v>236</v>
      </c>
      <c r="C12" s="386"/>
      <c r="D12" s="387"/>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row>
    <row r="13" spans="1:88">
      <c r="A13" s="389"/>
      <c r="B13" s="389"/>
      <c r="C13" s="390" t="s">
        <v>229</v>
      </c>
      <c r="D13" s="391">
        <v>37</v>
      </c>
      <c r="E13" s="392"/>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2"/>
      <c r="AF13" s="392"/>
      <c r="AG13" s="392"/>
      <c r="AH13" s="392"/>
      <c r="AI13" s="392"/>
      <c r="AJ13" s="392"/>
      <c r="AK13" s="392"/>
      <c r="AL13" s="392"/>
      <c r="AM13" s="392"/>
      <c r="AN13" s="392"/>
      <c r="AO13" s="392"/>
      <c r="AP13" s="392"/>
      <c r="AQ13" s="392"/>
      <c r="AR13" s="392"/>
      <c r="AS13" s="392"/>
      <c r="AT13" s="392"/>
      <c r="AU13" s="392"/>
      <c r="AV13" s="392"/>
      <c r="AW13" s="392"/>
      <c r="AX13" s="392"/>
      <c r="AY13" s="392"/>
      <c r="AZ13" s="392"/>
      <c r="BA13" s="392"/>
      <c r="BB13" s="392"/>
      <c r="BC13" s="392"/>
      <c r="BD13" s="392"/>
      <c r="BE13" s="392"/>
      <c r="BF13" s="392"/>
      <c r="BG13" s="392"/>
      <c r="BH13" s="392"/>
      <c r="BI13" s="392"/>
      <c r="BJ13" s="392"/>
      <c r="BK13" s="392"/>
      <c r="BL13" s="392"/>
      <c r="BM13" s="392"/>
      <c r="BN13" s="392"/>
      <c r="BO13" s="392"/>
      <c r="BP13" s="392"/>
      <c r="BQ13" s="392"/>
      <c r="BR13" s="392"/>
      <c r="BS13" s="392"/>
      <c r="BT13" s="392"/>
      <c r="BU13" s="392"/>
      <c r="BV13" s="392"/>
      <c r="BW13" s="392"/>
      <c r="BX13" s="392"/>
      <c r="BY13" s="392"/>
      <c r="BZ13" s="392"/>
      <c r="CA13" s="392"/>
      <c r="CB13" s="392"/>
      <c r="CC13" s="392"/>
      <c r="CD13" s="392"/>
      <c r="CE13" s="392"/>
      <c r="CF13" s="392"/>
      <c r="CG13" s="392"/>
      <c r="CH13" s="392"/>
      <c r="CI13" s="392"/>
      <c r="CJ13" s="392"/>
    </row>
    <row r="14" spans="1:88">
      <c r="A14" s="382"/>
      <c r="B14" s="382"/>
      <c r="C14" s="393" t="s">
        <v>230</v>
      </c>
      <c r="D14" s="383">
        <v>38</v>
      </c>
      <c r="E14" s="384"/>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84"/>
      <c r="AM14" s="384"/>
      <c r="AN14" s="384"/>
      <c r="AO14" s="384"/>
      <c r="AP14" s="384"/>
      <c r="AQ14" s="384"/>
      <c r="AR14" s="384"/>
      <c r="AS14" s="384"/>
      <c r="AT14" s="384"/>
      <c r="AU14" s="384"/>
      <c r="AV14" s="384"/>
      <c r="AW14" s="384"/>
      <c r="AX14" s="384"/>
      <c r="AY14" s="384"/>
      <c r="AZ14" s="384"/>
      <c r="BA14" s="384"/>
      <c r="BB14" s="384"/>
      <c r="BC14" s="384"/>
      <c r="BD14" s="384"/>
      <c r="BE14" s="384"/>
      <c r="BF14" s="384"/>
      <c r="BG14" s="384"/>
      <c r="BH14" s="384"/>
      <c r="BI14" s="384"/>
      <c r="BJ14" s="384"/>
      <c r="BK14" s="384"/>
      <c r="BL14" s="384"/>
      <c r="BM14" s="384"/>
      <c r="BN14" s="384"/>
      <c r="BO14" s="384"/>
      <c r="BP14" s="384"/>
      <c r="BQ14" s="384"/>
      <c r="BR14" s="384"/>
      <c r="BS14" s="384"/>
      <c r="BT14" s="384"/>
      <c r="BU14" s="384"/>
      <c r="BV14" s="384"/>
      <c r="BW14" s="384"/>
      <c r="BX14" s="384"/>
      <c r="BY14" s="384"/>
      <c r="BZ14" s="384"/>
      <c r="CA14" s="384"/>
      <c r="CB14" s="384"/>
      <c r="CC14" s="384"/>
      <c r="CD14" s="384"/>
      <c r="CE14" s="384"/>
      <c r="CF14" s="384"/>
      <c r="CG14" s="384"/>
      <c r="CH14" s="384"/>
      <c r="CI14" s="384"/>
      <c r="CJ14" s="384"/>
    </row>
    <row r="15" spans="1:88">
      <c r="A15" s="382"/>
      <c r="B15" s="382" t="s">
        <v>231</v>
      </c>
      <c r="C15" s="382"/>
      <c r="D15" s="383" t="s">
        <v>237</v>
      </c>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4"/>
      <c r="AM15" s="384"/>
      <c r="AN15" s="384"/>
      <c r="AO15" s="384"/>
      <c r="AP15" s="384"/>
      <c r="AQ15" s="384"/>
      <c r="AR15" s="384"/>
      <c r="AS15" s="384"/>
      <c r="AT15" s="384"/>
      <c r="AU15" s="384"/>
      <c r="AV15" s="384"/>
      <c r="AW15" s="384"/>
      <c r="AX15" s="384"/>
      <c r="AY15" s="384"/>
      <c r="AZ15" s="384"/>
      <c r="BA15" s="384"/>
      <c r="BB15" s="384"/>
      <c r="BC15" s="384"/>
      <c r="BD15" s="384"/>
      <c r="BE15" s="384"/>
      <c r="BF15" s="384"/>
      <c r="BG15" s="384"/>
      <c r="BH15" s="384"/>
      <c r="BI15" s="384"/>
      <c r="BJ15" s="384"/>
      <c r="BK15" s="384"/>
      <c r="BL15" s="384"/>
      <c r="BM15" s="384"/>
      <c r="BN15" s="384"/>
      <c r="BO15" s="384"/>
      <c r="BP15" s="384"/>
      <c r="BQ15" s="384"/>
      <c r="BR15" s="384"/>
      <c r="BS15" s="384"/>
      <c r="BT15" s="384"/>
      <c r="BU15" s="384"/>
      <c r="BV15" s="384"/>
      <c r="BW15" s="384"/>
      <c r="BX15" s="384"/>
      <c r="BY15" s="384"/>
      <c r="BZ15" s="384"/>
      <c r="CA15" s="384"/>
      <c r="CB15" s="384"/>
      <c r="CC15" s="384"/>
      <c r="CD15" s="384"/>
      <c r="CE15" s="384"/>
      <c r="CF15" s="384"/>
      <c r="CG15" s="384"/>
      <c r="CH15" s="384"/>
      <c r="CI15" s="384"/>
      <c r="CJ15" s="384"/>
    </row>
    <row r="16" spans="1:88">
      <c r="A16" s="394" t="s">
        <v>238</v>
      </c>
      <c r="B16" s="395"/>
      <c r="C16" s="395"/>
      <c r="D16" s="396" t="s">
        <v>147</v>
      </c>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384"/>
      <c r="AM16" s="384"/>
      <c r="AN16" s="384"/>
      <c r="AO16" s="384"/>
      <c r="AP16" s="384"/>
      <c r="AQ16" s="384"/>
      <c r="AR16" s="384"/>
      <c r="AS16" s="384"/>
      <c r="AT16" s="384"/>
      <c r="AU16" s="384"/>
      <c r="AV16" s="384"/>
      <c r="AW16" s="384"/>
      <c r="AX16" s="384"/>
      <c r="AY16" s="384"/>
      <c r="AZ16" s="384"/>
      <c r="BA16" s="384"/>
      <c r="BB16" s="384"/>
      <c r="BC16" s="384"/>
      <c r="BD16" s="384"/>
      <c r="BE16" s="384"/>
      <c r="BF16" s="384"/>
      <c r="BG16" s="384"/>
      <c r="BH16" s="384"/>
      <c r="BI16" s="384"/>
      <c r="BJ16" s="384"/>
      <c r="BK16" s="384"/>
      <c r="BL16" s="384"/>
      <c r="BM16" s="384"/>
      <c r="BN16" s="384"/>
      <c r="BO16" s="384"/>
      <c r="BP16" s="384"/>
      <c r="BQ16" s="384"/>
      <c r="BR16" s="384"/>
      <c r="BS16" s="384"/>
      <c r="BT16" s="384"/>
      <c r="BU16" s="384"/>
      <c r="BV16" s="384"/>
      <c r="BW16" s="384"/>
      <c r="BX16" s="384"/>
      <c r="BY16" s="384"/>
      <c r="BZ16" s="384"/>
      <c r="CA16" s="384"/>
      <c r="CB16" s="384"/>
      <c r="CC16" s="384"/>
      <c r="CD16" s="384"/>
      <c r="CE16" s="384"/>
      <c r="CF16" s="384"/>
      <c r="CG16" s="384"/>
      <c r="CH16" s="384"/>
      <c r="CI16" s="384"/>
      <c r="CJ16" s="384"/>
    </row>
    <row r="17" spans="5:5">
      <c r="E17" s="397"/>
    </row>
  </sheetData>
  <mergeCells count="16">
    <mergeCell ref="CF3:CJ4"/>
    <mergeCell ref="BG3:BK4"/>
    <mergeCell ref="BL3:BP4"/>
    <mergeCell ref="BQ3:BU4"/>
    <mergeCell ref="BV3:BZ4"/>
    <mergeCell ref="CA3:CE4"/>
    <mergeCell ref="AH3:AL4"/>
    <mergeCell ref="AM3:AQ4"/>
    <mergeCell ref="AR3:AV4"/>
    <mergeCell ref="AW3:BA4"/>
    <mergeCell ref="BB3:BF4"/>
    <mergeCell ref="B10:C10"/>
    <mergeCell ref="N3:R4"/>
    <mergeCell ref="S3:W4"/>
    <mergeCell ref="X3:AB4"/>
    <mergeCell ref="AC3:AG4"/>
  </mergeCells>
  <pageMargins left="0.70866141732283505" right="0.70866141732283505" top="0.74803149606299202" bottom="0.74803149606299202" header="0.31496062992126" footer="0.31496062992126"/>
  <pageSetup scale="77" orientation="portrait" r:id="rId1"/>
  <colBreaks count="16" manualBreakCount="16">
    <brk id="8" max="1048575" man="1"/>
    <brk id="13" max="1048575" man="1"/>
    <brk id="18" max="1048575" man="1"/>
    <brk id="23" max="1048575" man="1"/>
    <brk id="28" max="1048575" man="1"/>
    <brk id="33" max="1048575" man="1"/>
    <brk id="38" max="1048575" man="1"/>
    <brk id="43" max="1048575" man="1"/>
    <brk id="48" max="1048575" man="1"/>
    <brk id="53" max="1048575" man="1"/>
    <brk id="58" max="1048575" man="1"/>
    <brk id="63" max="1048575" man="1"/>
    <brk id="68" max="1048575" man="1"/>
    <brk id="73" max="1048575" man="1"/>
    <brk id="78" max="1048575" man="1"/>
    <brk id="83" max="1048575" man="1"/>
  </colBreaks>
  <ignoredErrors>
    <ignoredError sqref="E5:F5 H5:I5 J5:CJ5 N3:CJ4" unlockedFormula="1"/>
    <ignoredError sqref="G5" formula="1"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9"/>
  <dimension ref="A1:CJ46"/>
  <sheetViews>
    <sheetView workbookViewId="0">
      <pane xSplit="4" ySplit="5" topLeftCell="E6" activePane="bottomRight" state="frozen"/>
      <selection activeCell="D3" sqref="D3"/>
      <selection pane="topRight" activeCell="D3" sqref="D3"/>
      <selection pane="bottomLeft" activeCell="D3" sqref="D3"/>
      <selection pane="bottomRight"/>
    </sheetView>
  </sheetViews>
  <sheetFormatPr baseColWidth="10" defaultColWidth="8" defaultRowHeight="15"/>
  <cols>
    <col min="1" max="2" width="4.42578125" style="27" customWidth="1"/>
    <col min="3" max="3" width="59.5703125" style="27" customWidth="1"/>
    <col min="4" max="4" width="4.140625" style="27" customWidth="1"/>
    <col min="5" max="88" width="11" style="27" customWidth="1"/>
    <col min="89" max="16384" width="8" style="27"/>
  </cols>
  <sheetData>
    <row r="1" spans="1:88">
      <c r="A1" s="304" t="s">
        <v>425</v>
      </c>
      <c r="E1" s="42"/>
      <c r="F1" s="42"/>
      <c r="G1" s="42"/>
      <c r="H1" s="42" t="s">
        <v>443</v>
      </c>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row>
    <row r="2" spans="1:88">
      <c r="A2" s="304"/>
      <c r="E2" s="42"/>
      <c r="F2" s="42"/>
      <c r="G2" s="42"/>
      <c r="H2" s="42" t="s">
        <v>444</v>
      </c>
      <c r="I2" s="42"/>
      <c r="J2" s="42"/>
      <c r="K2" s="42"/>
      <c r="L2" s="42"/>
      <c r="M2" s="42"/>
      <c r="N2" s="43"/>
      <c r="O2" s="44"/>
      <c r="P2" s="45" t="s">
        <v>438</v>
      </c>
      <c r="Q2" s="46"/>
      <c r="R2" s="47"/>
      <c r="S2" s="43"/>
      <c r="T2" s="44"/>
      <c r="U2" s="45" t="s">
        <v>439</v>
      </c>
      <c r="V2" s="46"/>
      <c r="W2" s="47"/>
      <c r="X2" s="43"/>
      <c r="Y2" s="44"/>
      <c r="Z2" s="45" t="s">
        <v>440</v>
      </c>
      <c r="AA2" s="45"/>
      <c r="AB2" s="48"/>
      <c r="AC2" s="43"/>
      <c r="AD2" s="44"/>
      <c r="AE2" s="45" t="s">
        <v>471</v>
      </c>
      <c r="AF2" s="45"/>
      <c r="AG2" s="48"/>
      <c r="AH2" s="43"/>
      <c r="AI2" s="44"/>
      <c r="AJ2" s="45" t="s">
        <v>472</v>
      </c>
      <c r="AK2" s="45"/>
      <c r="AL2" s="48"/>
      <c r="AM2" s="43"/>
      <c r="AN2" s="44"/>
      <c r="AO2" s="45" t="s">
        <v>473</v>
      </c>
      <c r="AP2" s="45"/>
      <c r="AQ2" s="48"/>
      <c r="AR2" s="43"/>
      <c r="AS2" s="44"/>
      <c r="AT2" s="45" t="s">
        <v>474</v>
      </c>
      <c r="AU2" s="45"/>
      <c r="AV2" s="48"/>
      <c r="AW2" s="43"/>
      <c r="AX2" s="44"/>
      <c r="AY2" s="45" t="s">
        <v>475</v>
      </c>
      <c r="AZ2" s="45"/>
      <c r="BA2" s="48"/>
      <c r="BB2" s="43"/>
      <c r="BC2" s="44"/>
      <c r="BD2" s="45" t="s">
        <v>476</v>
      </c>
      <c r="BE2" s="45"/>
      <c r="BF2" s="48"/>
      <c r="BG2" s="43"/>
      <c r="BH2" s="44"/>
      <c r="BI2" s="45" t="s">
        <v>477</v>
      </c>
      <c r="BJ2" s="45"/>
      <c r="BK2" s="48"/>
      <c r="BL2" s="43"/>
      <c r="BM2" s="44"/>
      <c r="BN2" s="45" t="s">
        <v>478</v>
      </c>
      <c r="BO2" s="45"/>
      <c r="BP2" s="48"/>
      <c r="BQ2" s="43"/>
      <c r="BR2" s="44"/>
      <c r="BS2" s="45" t="s">
        <v>501</v>
      </c>
      <c r="BT2" s="45"/>
      <c r="BU2" s="48"/>
      <c r="BV2" s="43"/>
      <c r="BW2" s="44"/>
      <c r="BX2" s="45" t="s">
        <v>502</v>
      </c>
      <c r="BY2" s="45"/>
      <c r="BZ2" s="48"/>
      <c r="CA2" s="43"/>
      <c r="CB2" s="44"/>
      <c r="CC2" s="45" t="s">
        <v>503</v>
      </c>
      <c r="CD2" s="45"/>
      <c r="CE2" s="48"/>
      <c r="CF2" s="43"/>
      <c r="CG2" s="44"/>
      <c r="CH2" s="45" t="s">
        <v>504</v>
      </c>
      <c r="CI2" s="45"/>
      <c r="CJ2" s="48"/>
    </row>
    <row r="3" spans="1:88" ht="15" customHeight="1">
      <c r="A3" s="304"/>
      <c r="E3" s="42"/>
      <c r="F3" s="42"/>
      <c r="G3" s="42"/>
      <c r="H3" s="42" t="s">
        <v>445</v>
      </c>
      <c r="I3" s="42"/>
      <c r="J3" s="42"/>
      <c r="K3" s="42"/>
      <c r="L3" s="42"/>
      <c r="M3" s="42"/>
      <c r="N3" s="720" t="str">
        <f>'20.10'!$V$3</f>
        <v>Description : Veuillez inscrire une brève description du scénario (incluant les hypothèses) dans l'onglet «20.10»</v>
      </c>
      <c r="O3" s="721"/>
      <c r="P3" s="721"/>
      <c r="Q3" s="721"/>
      <c r="R3" s="722"/>
      <c r="S3" s="720" t="str">
        <f>'20.10'!$AF$3</f>
        <v>Description : Veuillez inscrire une brève description du scénario (incluant les hypothèses) dans l'onglet «20.10»</v>
      </c>
      <c r="T3" s="721"/>
      <c r="U3" s="721"/>
      <c r="V3" s="721"/>
      <c r="W3" s="722"/>
      <c r="X3" s="720" t="str">
        <f>'20.10'!$AP$3</f>
        <v>Description : Veuillez inscrire une brève description du scénario (incluant les hypothèses) dans l'onglet «20.10»</v>
      </c>
      <c r="Y3" s="721"/>
      <c r="Z3" s="721"/>
      <c r="AA3" s="721"/>
      <c r="AB3" s="722"/>
      <c r="AC3" s="720" t="str">
        <f>'20.10'!$AZ$3</f>
        <v>Description : Veuillez inscrire une brève description du scénario (incluant les hypothèses) dans l'onglet «20.10»</v>
      </c>
      <c r="AD3" s="721"/>
      <c r="AE3" s="721"/>
      <c r="AF3" s="721"/>
      <c r="AG3" s="722"/>
      <c r="AH3" s="720" t="str">
        <f>'20.10'!$BJ$3</f>
        <v>Description : Veuillez inscrire une brève description du scénario (incluant les hypothèses) dans l'onglet «20.10»</v>
      </c>
      <c r="AI3" s="721"/>
      <c r="AJ3" s="721"/>
      <c r="AK3" s="721"/>
      <c r="AL3" s="722"/>
      <c r="AM3" s="720" t="str">
        <f>'20.10'!$BT$3</f>
        <v>Description : Veuillez inscrire une brève description du scénario (incluant les hypothèses) dans l'onglet «20.10»</v>
      </c>
      <c r="AN3" s="721"/>
      <c r="AO3" s="721"/>
      <c r="AP3" s="721"/>
      <c r="AQ3" s="722"/>
      <c r="AR3" s="720" t="str">
        <f>'20.10'!$CD$3</f>
        <v>Description : Veuillez inscrire une brève description du scénario (incluant les hypothèses) dans l'onglet «20.10»</v>
      </c>
      <c r="AS3" s="721"/>
      <c r="AT3" s="721"/>
      <c r="AU3" s="721"/>
      <c r="AV3" s="722"/>
      <c r="AW3" s="720" t="str">
        <f>'20.10'!$CN$3</f>
        <v>Description : Veuillez inscrire une brève description du scénario (incluant les hypothèses) dans l'onglet «20.10»</v>
      </c>
      <c r="AX3" s="721"/>
      <c r="AY3" s="721"/>
      <c r="AZ3" s="721"/>
      <c r="BA3" s="722"/>
      <c r="BB3" s="720" t="str">
        <f>'20.10'!$CX$3</f>
        <v>Description : Veuillez inscrire une brève description du scénario (incluant les hypothèses) dans l'onglet «20.10»</v>
      </c>
      <c r="BC3" s="721"/>
      <c r="BD3" s="721"/>
      <c r="BE3" s="721"/>
      <c r="BF3" s="722"/>
      <c r="BG3" s="720" t="str">
        <f>'20.10'!$DH$3</f>
        <v>Description : Veuillez inscrire une brève description du scénario (incluant les hypothèses) dans l'onglet «20.10»</v>
      </c>
      <c r="BH3" s="721"/>
      <c r="BI3" s="721"/>
      <c r="BJ3" s="721"/>
      <c r="BK3" s="722"/>
      <c r="BL3" s="720" t="str">
        <f>'20.10'!$DR$3</f>
        <v>Description : Veuillez inscrire une brève description du scénario (incluant les hypothèses) dans l'onglet «20.10»</v>
      </c>
      <c r="BM3" s="721"/>
      <c r="BN3" s="721"/>
      <c r="BO3" s="721"/>
      <c r="BP3" s="722"/>
      <c r="BQ3" s="720" t="str">
        <f>'20.10'!$EB$3</f>
        <v>Description : Veuillez inscrire une brève description du scénario (incluant les hypothèses) dans l'onglet «20.10»</v>
      </c>
      <c r="BR3" s="721"/>
      <c r="BS3" s="721"/>
      <c r="BT3" s="721"/>
      <c r="BU3" s="722"/>
      <c r="BV3" s="720" t="str">
        <f>'20.10'!$EL$3</f>
        <v>Description : Veuillez inscrire une brève description du scénario (incluant les hypothèses) dans l'onglet «20.10»</v>
      </c>
      <c r="BW3" s="721"/>
      <c r="BX3" s="721"/>
      <c r="BY3" s="721"/>
      <c r="BZ3" s="722"/>
      <c r="CA3" s="720" t="str">
        <f>'20.10'!$EV$3</f>
        <v>Description : Veuillez inscrire une brève description du scénario (incluant les hypothèses) dans l'onglet «20.10»</v>
      </c>
      <c r="CB3" s="721"/>
      <c r="CC3" s="721"/>
      <c r="CD3" s="721"/>
      <c r="CE3" s="722"/>
      <c r="CF3" s="720" t="str">
        <f>'20.10'!$FF$3</f>
        <v>Description : Veuillez inscrire une brève description du scénario (incluant les hypothèses) dans l'onglet «20.10»</v>
      </c>
      <c r="CG3" s="721"/>
      <c r="CH3" s="721"/>
      <c r="CI3" s="721"/>
      <c r="CJ3" s="722"/>
    </row>
    <row r="4" spans="1:88">
      <c r="A4" s="304"/>
      <c r="E4" s="42" t="s">
        <v>446</v>
      </c>
      <c r="F4" s="42" t="s">
        <v>446</v>
      </c>
      <c r="G4" s="42" t="s">
        <v>446</v>
      </c>
      <c r="H4" s="42" t="s">
        <v>447</v>
      </c>
      <c r="I4" s="49"/>
      <c r="J4" s="50"/>
      <c r="K4" s="42" t="s">
        <v>448</v>
      </c>
      <c r="L4" s="51"/>
      <c r="M4" s="51"/>
      <c r="N4" s="720"/>
      <c r="O4" s="721"/>
      <c r="P4" s="721"/>
      <c r="Q4" s="721"/>
      <c r="R4" s="722"/>
      <c r="S4" s="720"/>
      <c r="T4" s="721"/>
      <c r="U4" s="721"/>
      <c r="V4" s="721"/>
      <c r="W4" s="722"/>
      <c r="X4" s="720"/>
      <c r="Y4" s="721"/>
      <c r="Z4" s="721"/>
      <c r="AA4" s="721"/>
      <c r="AB4" s="722"/>
      <c r="AC4" s="720"/>
      <c r="AD4" s="721"/>
      <c r="AE4" s="721"/>
      <c r="AF4" s="721"/>
      <c r="AG4" s="722"/>
      <c r="AH4" s="720"/>
      <c r="AI4" s="721"/>
      <c r="AJ4" s="721"/>
      <c r="AK4" s="721"/>
      <c r="AL4" s="722"/>
      <c r="AM4" s="720"/>
      <c r="AN4" s="721"/>
      <c r="AO4" s="721"/>
      <c r="AP4" s="721"/>
      <c r="AQ4" s="722"/>
      <c r="AR4" s="720"/>
      <c r="AS4" s="721"/>
      <c r="AT4" s="721"/>
      <c r="AU4" s="721"/>
      <c r="AV4" s="722"/>
      <c r="AW4" s="720"/>
      <c r="AX4" s="721"/>
      <c r="AY4" s="721"/>
      <c r="AZ4" s="721"/>
      <c r="BA4" s="722"/>
      <c r="BB4" s="720"/>
      <c r="BC4" s="721"/>
      <c r="BD4" s="721"/>
      <c r="BE4" s="721"/>
      <c r="BF4" s="722"/>
      <c r="BG4" s="720"/>
      <c r="BH4" s="721"/>
      <c r="BI4" s="721"/>
      <c r="BJ4" s="721"/>
      <c r="BK4" s="722"/>
      <c r="BL4" s="720"/>
      <c r="BM4" s="721"/>
      <c r="BN4" s="721"/>
      <c r="BO4" s="721"/>
      <c r="BP4" s="722"/>
      <c r="BQ4" s="720"/>
      <c r="BR4" s="721"/>
      <c r="BS4" s="721"/>
      <c r="BT4" s="721"/>
      <c r="BU4" s="722"/>
      <c r="BV4" s="720"/>
      <c r="BW4" s="721"/>
      <c r="BX4" s="721"/>
      <c r="BY4" s="721"/>
      <c r="BZ4" s="722"/>
      <c r="CA4" s="720"/>
      <c r="CB4" s="721"/>
      <c r="CC4" s="721"/>
      <c r="CD4" s="721"/>
      <c r="CE4" s="722"/>
      <c r="CF4" s="720"/>
      <c r="CG4" s="721"/>
      <c r="CH4" s="721"/>
      <c r="CI4" s="721"/>
      <c r="CJ4" s="722"/>
    </row>
    <row r="5" spans="1:88" s="33" customFormat="1">
      <c r="A5" s="305" t="s">
        <v>0</v>
      </c>
      <c r="E5" s="54">
        <f>F5-1</f>
        <v>2016</v>
      </c>
      <c r="F5" s="54">
        <f>G5-1</f>
        <v>2017</v>
      </c>
      <c r="G5" s="54">
        <f>I5-1</f>
        <v>2018</v>
      </c>
      <c r="H5" s="54">
        <f>I5-1</f>
        <v>2018</v>
      </c>
      <c r="I5" s="54">
        <f>'20.10'!L4</f>
        <v>2019</v>
      </c>
      <c r="J5" s="54">
        <f>I5+1</f>
        <v>2020</v>
      </c>
      <c r="K5" s="54">
        <f t="shared" ref="K5:L5" si="0">J5+1</f>
        <v>2021</v>
      </c>
      <c r="L5" s="54">
        <f t="shared" si="0"/>
        <v>2022</v>
      </c>
      <c r="M5" s="54">
        <f>L5+1</f>
        <v>2023</v>
      </c>
      <c r="N5" s="55">
        <f>I5</f>
        <v>2019</v>
      </c>
      <c r="O5" s="54">
        <f>J5</f>
        <v>2020</v>
      </c>
      <c r="P5" s="54">
        <f>K5</f>
        <v>2021</v>
      </c>
      <c r="Q5" s="54">
        <f>L5</f>
        <v>2022</v>
      </c>
      <c r="R5" s="56">
        <f>M5</f>
        <v>2023</v>
      </c>
      <c r="S5" s="55">
        <f t="shared" ref="S5:CD5" si="1">N5</f>
        <v>2019</v>
      </c>
      <c r="T5" s="54">
        <f t="shared" si="1"/>
        <v>2020</v>
      </c>
      <c r="U5" s="54">
        <f t="shared" si="1"/>
        <v>2021</v>
      </c>
      <c r="V5" s="54">
        <f t="shared" si="1"/>
        <v>2022</v>
      </c>
      <c r="W5" s="56">
        <f t="shared" si="1"/>
        <v>2023</v>
      </c>
      <c r="X5" s="55">
        <f t="shared" si="1"/>
        <v>2019</v>
      </c>
      <c r="Y5" s="54">
        <f t="shared" si="1"/>
        <v>2020</v>
      </c>
      <c r="Z5" s="54">
        <f t="shared" si="1"/>
        <v>2021</v>
      </c>
      <c r="AA5" s="54">
        <f t="shared" si="1"/>
        <v>2022</v>
      </c>
      <c r="AB5" s="56">
        <f t="shared" si="1"/>
        <v>2023</v>
      </c>
      <c r="AC5" s="55">
        <f t="shared" si="1"/>
        <v>2019</v>
      </c>
      <c r="AD5" s="54">
        <f t="shared" si="1"/>
        <v>2020</v>
      </c>
      <c r="AE5" s="54">
        <f t="shared" si="1"/>
        <v>2021</v>
      </c>
      <c r="AF5" s="54">
        <f t="shared" si="1"/>
        <v>2022</v>
      </c>
      <c r="AG5" s="56">
        <f t="shared" si="1"/>
        <v>2023</v>
      </c>
      <c r="AH5" s="55">
        <f t="shared" si="1"/>
        <v>2019</v>
      </c>
      <c r="AI5" s="54">
        <f t="shared" si="1"/>
        <v>2020</v>
      </c>
      <c r="AJ5" s="54">
        <f t="shared" si="1"/>
        <v>2021</v>
      </c>
      <c r="AK5" s="54">
        <f t="shared" si="1"/>
        <v>2022</v>
      </c>
      <c r="AL5" s="56">
        <f t="shared" si="1"/>
        <v>2023</v>
      </c>
      <c r="AM5" s="55">
        <f t="shared" si="1"/>
        <v>2019</v>
      </c>
      <c r="AN5" s="54">
        <f t="shared" si="1"/>
        <v>2020</v>
      </c>
      <c r="AO5" s="54">
        <f t="shared" si="1"/>
        <v>2021</v>
      </c>
      <c r="AP5" s="54">
        <f t="shared" si="1"/>
        <v>2022</v>
      </c>
      <c r="AQ5" s="56">
        <f t="shared" si="1"/>
        <v>2023</v>
      </c>
      <c r="AR5" s="55">
        <f t="shared" si="1"/>
        <v>2019</v>
      </c>
      <c r="AS5" s="54">
        <f t="shared" si="1"/>
        <v>2020</v>
      </c>
      <c r="AT5" s="54">
        <f t="shared" si="1"/>
        <v>2021</v>
      </c>
      <c r="AU5" s="54">
        <f t="shared" si="1"/>
        <v>2022</v>
      </c>
      <c r="AV5" s="56">
        <f t="shared" si="1"/>
        <v>2023</v>
      </c>
      <c r="AW5" s="55">
        <f t="shared" si="1"/>
        <v>2019</v>
      </c>
      <c r="AX5" s="54">
        <f t="shared" si="1"/>
        <v>2020</v>
      </c>
      <c r="AY5" s="54">
        <f t="shared" si="1"/>
        <v>2021</v>
      </c>
      <c r="AZ5" s="54">
        <f t="shared" si="1"/>
        <v>2022</v>
      </c>
      <c r="BA5" s="56">
        <f t="shared" si="1"/>
        <v>2023</v>
      </c>
      <c r="BB5" s="55">
        <f t="shared" si="1"/>
        <v>2019</v>
      </c>
      <c r="BC5" s="54">
        <f t="shared" si="1"/>
        <v>2020</v>
      </c>
      <c r="BD5" s="54">
        <f t="shared" si="1"/>
        <v>2021</v>
      </c>
      <c r="BE5" s="54">
        <f t="shared" si="1"/>
        <v>2022</v>
      </c>
      <c r="BF5" s="56">
        <f t="shared" si="1"/>
        <v>2023</v>
      </c>
      <c r="BG5" s="55">
        <f t="shared" si="1"/>
        <v>2019</v>
      </c>
      <c r="BH5" s="54">
        <f t="shared" si="1"/>
        <v>2020</v>
      </c>
      <c r="BI5" s="54">
        <f t="shared" si="1"/>
        <v>2021</v>
      </c>
      <c r="BJ5" s="54">
        <f t="shared" si="1"/>
        <v>2022</v>
      </c>
      <c r="BK5" s="56">
        <f t="shared" si="1"/>
        <v>2023</v>
      </c>
      <c r="BL5" s="55">
        <f t="shared" si="1"/>
        <v>2019</v>
      </c>
      <c r="BM5" s="54">
        <f t="shared" si="1"/>
        <v>2020</v>
      </c>
      <c r="BN5" s="54">
        <f t="shared" si="1"/>
        <v>2021</v>
      </c>
      <c r="BO5" s="54">
        <f t="shared" si="1"/>
        <v>2022</v>
      </c>
      <c r="BP5" s="56">
        <f t="shared" si="1"/>
        <v>2023</v>
      </c>
      <c r="BQ5" s="55">
        <f t="shared" si="1"/>
        <v>2019</v>
      </c>
      <c r="BR5" s="54">
        <f t="shared" si="1"/>
        <v>2020</v>
      </c>
      <c r="BS5" s="54">
        <f t="shared" si="1"/>
        <v>2021</v>
      </c>
      <c r="BT5" s="54">
        <f t="shared" si="1"/>
        <v>2022</v>
      </c>
      <c r="BU5" s="56">
        <f t="shared" si="1"/>
        <v>2023</v>
      </c>
      <c r="BV5" s="55">
        <f t="shared" si="1"/>
        <v>2019</v>
      </c>
      <c r="BW5" s="54">
        <f t="shared" si="1"/>
        <v>2020</v>
      </c>
      <c r="BX5" s="54">
        <f t="shared" si="1"/>
        <v>2021</v>
      </c>
      <c r="BY5" s="54">
        <f t="shared" si="1"/>
        <v>2022</v>
      </c>
      <c r="BZ5" s="56">
        <f t="shared" si="1"/>
        <v>2023</v>
      </c>
      <c r="CA5" s="55">
        <f t="shared" si="1"/>
        <v>2019</v>
      </c>
      <c r="CB5" s="54">
        <f t="shared" si="1"/>
        <v>2020</v>
      </c>
      <c r="CC5" s="54">
        <f t="shared" si="1"/>
        <v>2021</v>
      </c>
      <c r="CD5" s="54">
        <f t="shared" si="1"/>
        <v>2022</v>
      </c>
      <c r="CE5" s="56">
        <f t="shared" ref="CE5:CJ5" si="2">BZ5</f>
        <v>2023</v>
      </c>
      <c r="CF5" s="55">
        <f t="shared" si="2"/>
        <v>2019</v>
      </c>
      <c r="CG5" s="54">
        <f t="shared" si="2"/>
        <v>2020</v>
      </c>
      <c r="CH5" s="54">
        <f t="shared" si="2"/>
        <v>2021</v>
      </c>
      <c r="CI5" s="54">
        <f t="shared" si="2"/>
        <v>2022</v>
      </c>
      <c r="CJ5" s="56">
        <f t="shared" si="2"/>
        <v>2023</v>
      </c>
    </row>
    <row r="6" spans="1:88" ht="18" customHeight="1">
      <c r="A6" s="306" t="s">
        <v>239</v>
      </c>
      <c r="B6" s="307"/>
      <c r="C6" s="307"/>
      <c r="D6" s="308"/>
      <c r="E6" s="309"/>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c r="BF6" s="310"/>
      <c r="BG6" s="310"/>
      <c r="BH6" s="310"/>
      <c r="BI6" s="310"/>
      <c r="BJ6" s="310"/>
      <c r="BK6" s="310"/>
      <c r="BL6" s="310"/>
      <c r="BM6" s="310"/>
      <c r="BN6" s="310"/>
      <c r="BO6" s="310"/>
      <c r="BP6" s="310"/>
      <c r="BQ6" s="310"/>
      <c r="BR6" s="310"/>
      <c r="BS6" s="310"/>
      <c r="BT6" s="310"/>
      <c r="BU6" s="310"/>
      <c r="BV6" s="310"/>
      <c r="BW6" s="310"/>
      <c r="BX6" s="310"/>
      <c r="BY6" s="310"/>
      <c r="BZ6" s="310"/>
      <c r="CA6" s="310"/>
      <c r="CB6" s="310"/>
      <c r="CC6" s="310"/>
      <c r="CD6" s="310"/>
      <c r="CE6" s="310"/>
      <c r="CF6" s="310"/>
      <c r="CG6" s="310"/>
      <c r="CH6" s="310"/>
      <c r="CI6" s="310"/>
      <c r="CJ6" s="310"/>
    </row>
    <row r="7" spans="1:88" ht="18" customHeight="1">
      <c r="A7" s="311"/>
      <c r="B7" s="311" t="s">
        <v>240</v>
      </c>
      <c r="C7" s="311"/>
      <c r="D7" s="235" t="s">
        <v>4</v>
      </c>
      <c r="E7" s="312"/>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3"/>
      <c r="AL7" s="313"/>
      <c r="AM7" s="313"/>
      <c r="AN7" s="313"/>
      <c r="AO7" s="313"/>
      <c r="AP7" s="313"/>
      <c r="AQ7" s="313"/>
      <c r="AR7" s="313"/>
      <c r="AS7" s="313"/>
      <c r="AT7" s="313"/>
      <c r="AU7" s="313"/>
      <c r="AV7" s="313"/>
      <c r="AW7" s="313"/>
      <c r="AX7" s="313"/>
      <c r="AY7" s="313"/>
      <c r="AZ7" s="313"/>
      <c r="BA7" s="313"/>
      <c r="BB7" s="313"/>
      <c r="BC7" s="313"/>
      <c r="BD7" s="313"/>
      <c r="BE7" s="313"/>
      <c r="BF7" s="313"/>
      <c r="BG7" s="313"/>
      <c r="BH7" s="313"/>
      <c r="BI7" s="313"/>
      <c r="BJ7" s="313"/>
      <c r="BK7" s="313"/>
      <c r="BL7" s="313"/>
      <c r="BM7" s="313"/>
      <c r="BN7" s="313"/>
      <c r="BO7" s="313"/>
      <c r="BP7" s="313"/>
      <c r="BQ7" s="313"/>
      <c r="BR7" s="313"/>
      <c r="BS7" s="313"/>
      <c r="BT7" s="313"/>
      <c r="BU7" s="313"/>
      <c r="BV7" s="313"/>
      <c r="BW7" s="313"/>
      <c r="BX7" s="313"/>
      <c r="BY7" s="313"/>
      <c r="BZ7" s="313"/>
      <c r="CA7" s="313"/>
      <c r="CB7" s="313"/>
      <c r="CC7" s="313"/>
      <c r="CD7" s="313"/>
      <c r="CE7" s="313"/>
      <c r="CF7" s="313"/>
      <c r="CG7" s="313"/>
      <c r="CH7" s="313"/>
      <c r="CI7" s="313"/>
      <c r="CJ7" s="313"/>
    </row>
    <row r="8" spans="1:88" s="676" customFormat="1" ht="18" customHeight="1">
      <c r="A8" s="314"/>
      <c r="B8" s="314" t="s">
        <v>569</v>
      </c>
      <c r="C8" s="314"/>
      <c r="D8" s="315" t="s">
        <v>18</v>
      </c>
      <c r="E8" s="312"/>
      <c r="F8" s="313"/>
      <c r="G8" s="313"/>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3"/>
      <c r="AY8" s="313"/>
      <c r="AZ8" s="313"/>
      <c r="BA8" s="313"/>
      <c r="BB8" s="313"/>
      <c r="BC8" s="313"/>
      <c r="BD8" s="313"/>
      <c r="BE8" s="313"/>
      <c r="BF8" s="313"/>
      <c r="BG8" s="313"/>
      <c r="BH8" s="313"/>
      <c r="BI8" s="313"/>
      <c r="BJ8" s="313"/>
      <c r="BK8" s="313"/>
      <c r="BL8" s="313"/>
      <c r="BM8" s="313"/>
      <c r="BN8" s="313"/>
      <c r="BO8" s="313"/>
      <c r="BP8" s="313"/>
      <c r="BQ8" s="313"/>
      <c r="BR8" s="313"/>
      <c r="BS8" s="313"/>
      <c r="BT8" s="313"/>
      <c r="BU8" s="313"/>
      <c r="BV8" s="313"/>
      <c r="BW8" s="313"/>
      <c r="BX8" s="313"/>
      <c r="BY8" s="313"/>
      <c r="BZ8" s="313"/>
      <c r="CA8" s="313"/>
      <c r="CB8" s="313"/>
      <c r="CC8" s="313"/>
      <c r="CD8" s="313"/>
      <c r="CE8" s="313"/>
      <c r="CF8" s="313"/>
      <c r="CG8" s="313"/>
      <c r="CH8" s="313"/>
      <c r="CI8" s="313"/>
      <c r="CJ8" s="313"/>
    </row>
    <row r="9" spans="1:88" s="676" customFormat="1" ht="18" customHeight="1">
      <c r="A9" s="697" t="s">
        <v>241</v>
      </c>
      <c r="B9" s="697"/>
      <c r="C9" s="316"/>
      <c r="D9" s="317" t="s">
        <v>20</v>
      </c>
      <c r="E9" s="318"/>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319"/>
      <c r="BK9" s="319"/>
      <c r="BL9" s="319"/>
      <c r="BM9" s="319"/>
      <c r="BN9" s="319"/>
      <c r="BO9" s="319"/>
      <c r="BP9" s="319"/>
      <c r="BQ9" s="319"/>
      <c r="BR9" s="319"/>
      <c r="BS9" s="319"/>
      <c r="BT9" s="319"/>
      <c r="BU9" s="319"/>
      <c r="BV9" s="319"/>
      <c r="BW9" s="319"/>
      <c r="BX9" s="319"/>
      <c r="BY9" s="319"/>
      <c r="BZ9" s="319"/>
      <c r="CA9" s="319"/>
      <c r="CB9" s="319"/>
      <c r="CC9" s="319"/>
      <c r="CD9" s="319"/>
      <c r="CE9" s="319"/>
      <c r="CF9" s="319"/>
      <c r="CG9" s="319"/>
      <c r="CH9" s="319"/>
      <c r="CI9" s="319"/>
      <c r="CJ9" s="319"/>
    </row>
    <row r="10" spans="1:88" s="676" customFormat="1" ht="18" customHeight="1">
      <c r="A10" s="320"/>
      <c r="B10" s="320"/>
      <c r="C10" s="321"/>
      <c r="D10" s="270"/>
      <c r="E10" s="322"/>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row>
    <row r="11" spans="1:88" s="676" customFormat="1" ht="18" customHeight="1">
      <c r="A11" s="306" t="s">
        <v>242</v>
      </c>
      <c r="B11" s="307"/>
      <c r="C11" s="307"/>
      <c r="D11" s="308"/>
      <c r="E11" s="324"/>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row>
    <row r="12" spans="1:88" s="676" customFormat="1" ht="18" customHeight="1">
      <c r="A12" s="311"/>
      <c r="B12" s="325" t="s">
        <v>243</v>
      </c>
      <c r="C12" s="325"/>
      <c r="D12" s="326" t="s">
        <v>72</v>
      </c>
      <c r="E12" s="327"/>
      <c r="F12" s="327"/>
      <c r="G12" s="327"/>
      <c r="H12" s="327"/>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7"/>
      <c r="AK12" s="327"/>
      <c r="AL12" s="327"/>
      <c r="AM12" s="327"/>
      <c r="AN12" s="327"/>
      <c r="AO12" s="327"/>
      <c r="AP12" s="327"/>
      <c r="AQ12" s="327"/>
      <c r="AR12" s="327"/>
      <c r="AS12" s="327"/>
      <c r="AT12" s="327"/>
      <c r="AU12" s="327"/>
      <c r="AV12" s="327"/>
      <c r="AW12" s="327"/>
      <c r="AX12" s="327"/>
      <c r="AY12" s="327"/>
      <c r="AZ12" s="327"/>
      <c r="BA12" s="327"/>
      <c r="BB12" s="327"/>
      <c r="BC12" s="327"/>
      <c r="BD12" s="327"/>
      <c r="BE12" s="327"/>
      <c r="BF12" s="327"/>
      <c r="BG12" s="327"/>
      <c r="BH12" s="327"/>
      <c r="BI12" s="327"/>
      <c r="BJ12" s="327"/>
      <c r="BK12" s="327"/>
      <c r="BL12" s="327"/>
      <c r="BM12" s="327"/>
      <c r="BN12" s="327"/>
      <c r="BO12" s="327"/>
      <c r="BP12" s="327"/>
      <c r="BQ12" s="327"/>
      <c r="BR12" s="327"/>
      <c r="BS12" s="327"/>
      <c r="BT12" s="327"/>
      <c r="BU12" s="327"/>
      <c r="BV12" s="327"/>
      <c r="BW12" s="327"/>
      <c r="BX12" s="327"/>
      <c r="BY12" s="327"/>
      <c r="BZ12" s="327"/>
      <c r="CA12" s="327"/>
      <c r="CB12" s="327"/>
      <c r="CC12" s="327"/>
      <c r="CD12" s="327"/>
      <c r="CE12" s="327"/>
      <c r="CF12" s="327"/>
      <c r="CG12" s="327"/>
      <c r="CH12" s="327"/>
      <c r="CI12" s="327"/>
      <c r="CJ12" s="327"/>
    </row>
    <row r="13" spans="1:88" s="676" customFormat="1" ht="18" customHeight="1">
      <c r="A13" s="314"/>
      <c r="B13" s="314" t="s">
        <v>569</v>
      </c>
      <c r="C13" s="219"/>
      <c r="D13" s="328" t="s">
        <v>178</v>
      </c>
      <c r="E13" s="329"/>
      <c r="F13" s="329"/>
      <c r="G13" s="329"/>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329"/>
      <c r="AN13" s="329"/>
      <c r="AO13" s="329"/>
      <c r="AP13" s="329"/>
      <c r="AQ13" s="329"/>
      <c r="AR13" s="329"/>
      <c r="AS13" s="329"/>
      <c r="AT13" s="329"/>
      <c r="AU13" s="329"/>
      <c r="AV13" s="329"/>
      <c r="AW13" s="329"/>
      <c r="AX13" s="329"/>
      <c r="AY13" s="329"/>
      <c r="AZ13" s="329"/>
      <c r="BA13" s="329"/>
      <c r="BB13" s="329"/>
      <c r="BC13" s="329"/>
      <c r="BD13" s="329"/>
      <c r="BE13" s="329"/>
      <c r="BF13" s="329"/>
      <c r="BG13" s="329"/>
      <c r="BH13" s="329"/>
      <c r="BI13" s="329"/>
      <c r="BJ13" s="329"/>
      <c r="BK13" s="329"/>
      <c r="BL13" s="329"/>
      <c r="BM13" s="329"/>
      <c r="BN13" s="329"/>
      <c r="BO13" s="329"/>
      <c r="BP13" s="329"/>
      <c r="BQ13" s="329"/>
      <c r="BR13" s="329"/>
      <c r="BS13" s="329"/>
      <c r="BT13" s="329"/>
      <c r="BU13" s="329"/>
      <c r="BV13" s="329"/>
      <c r="BW13" s="329"/>
      <c r="BX13" s="329"/>
      <c r="BY13" s="329"/>
      <c r="BZ13" s="329"/>
      <c r="CA13" s="329"/>
      <c r="CB13" s="329"/>
      <c r="CC13" s="329"/>
      <c r="CD13" s="329"/>
      <c r="CE13" s="329"/>
      <c r="CF13" s="329"/>
      <c r="CG13" s="329"/>
      <c r="CH13" s="329"/>
      <c r="CI13" s="329"/>
      <c r="CJ13" s="329"/>
    </row>
    <row r="14" spans="1:88" s="676" customFormat="1" ht="18" customHeight="1">
      <c r="A14" s="330" t="s">
        <v>244</v>
      </c>
      <c r="B14" s="331"/>
      <c r="C14" s="332"/>
      <c r="D14" s="333" t="s">
        <v>24</v>
      </c>
      <c r="E14" s="329"/>
      <c r="F14" s="329"/>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329"/>
      <c r="AX14" s="329"/>
      <c r="AY14" s="329"/>
      <c r="AZ14" s="329"/>
      <c r="BA14" s="329"/>
      <c r="BB14" s="329"/>
      <c r="BC14" s="329"/>
      <c r="BD14" s="329"/>
      <c r="BE14" s="329"/>
      <c r="BF14" s="329"/>
      <c r="BG14" s="329"/>
      <c r="BH14" s="329"/>
      <c r="BI14" s="329"/>
      <c r="BJ14" s="329"/>
      <c r="BK14" s="329"/>
      <c r="BL14" s="329"/>
      <c r="BM14" s="329"/>
      <c r="BN14" s="329"/>
      <c r="BO14" s="329"/>
      <c r="BP14" s="329"/>
      <c r="BQ14" s="329"/>
      <c r="BR14" s="329"/>
      <c r="BS14" s="329"/>
      <c r="BT14" s="329"/>
      <c r="BU14" s="329"/>
      <c r="BV14" s="329"/>
      <c r="BW14" s="329"/>
      <c r="BX14" s="329"/>
      <c r="BY14" s="329"/>
      <c r="BZ14" s="329"/>
      <c r="CA14" s="329"/>
      <c r="CB14" s="329"/>
      <c r="CC14" s="329"/>
      <c r="CD14" s="329"/>
      <c r="CE14" s="329"/>
      <c r="CF14" s="329"/>
      <c r="CG14" s="329"/>
      <c r="CH14" s="329"/>
      <c r="CI14" s="329"/>
      <c r="CJ14" s="329"/>
    </row>
    <row r="15" spans="1:88" s="676" customFormat="1" ht="18" customHeight="1">
      <c r="A15" s="320"/>
      <c r="B15" s="320"/>
      <c r="C15" s="321"/>
      <c r="D15" s="33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row>
    <row r="16" spans="1:88" s="676" customFormat="1" ht="18" customHeight="1">
      <c r="A16" s="335" t="s">
        <v>245</v>
      </c>
      <c r="B16" s="336"/>
      <c r="C16" s="337"/>
      <c r="D16" s="33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row>
    <row r="17" spans="1:88" s="676" customFormat="1" ht="18" customHeight="1">
      <c r="A17" s="338" t="s">
        <v>246</v>
      </c>
      <c r="B17" s="336"/>
      <c r="C17" s="337"/>
      <c r="D17" s="33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row>
    <row r="18" spans="1:88" s="676" customFormat="1" ht="18" customHeight="1">
      <c r="A18" s="339"/>
      <c r="B18" s="340"/>
      <c r="C18" s="341" t="s">
        <v>247</v>
      </c>
      <c r="D18" s="342" t="s">
        <v>27</v>
      </c>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3"/>
      <c r="AN18" s="343"/>
      <c r="AO18" s="343"/>
      <c r="AP18" s="343"/>
      <c r="AQ18" s="343"/>
      <c r="AR18" s="343"/>
      <c r="AS18" s="343"/>
      <c r="AT18" s="343"/>
      <c r="AU18" s="343"/>
      <c r="AV18" s="343"/>
      <c r="AW18" s="343"/>
      <c r="AX18" s="343"/>
      <c r="AY18" s="343"/>
      <c r="AZ18" s="343"/>
      <c r="BA18" s="343"/>
      <c r="BB18" s="343"/>
      <c r="BC18" s="343"/>
      <c r="BD18" s="343"/>
      <c r="BE18" s="343"/>
      <c r="BF18" s="343"/>
      <c r="BG18" s="343"/>
      <c r="BH18" s="343"/>
      <c r="BI18" s="343"/>
      <c r="BJ18" s="343"/>
      <c r="BK18" s="343"/>
      <c r="BL18" s="343"/>
      <c r="BM18" s="343"/>
      <c r="BN18" s="343"/>
      <c r="BO18" s="343"/>
      <c r="BP18" s="343"/>
      <c r="BQ18" s="343"/>
      <c r="BR18" s="343"/>
      <c r="BS18" s="343"/>
      <c r="BT18" s="343"/>
      <c r="BU18" s="343"/>
      <c r="BV18" s="343"/>
      <c r="BW18" s="343"/>
      <c r="BX18" s="343"/>
      <c r="BY18" s="343"/>
      <c r="BZ18" s="343"/>
      <c r="CA18" s="343"/>
      <c r="CB18" s="343"/>
      <c r="CC18" s="343"/>
      <c r="CD18" s="343"/>
      <c r="CE18" s="343"/>
      <c r="CF18" s="343"/>
      <c r="CG18" s="343"/>
      <c r="CH18" s="343"/>
      <c r="CI18" s="343"/>
      <c r="CJ18" s="343"/>
    </row>
    <row r="19" spans="1:88" s="676" customFormat="1" ht="18" customHeight="1">
      <c r="A19" s="344"/>
      <c r="B19" s="344"/>
      <c r="C19" s="345" t="s">
        <v>248</v>
      </c>
      <c r="D19" s="240" t="s">
        <v>31</v>
      </c>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343"/>
      <c r="AL19" s="343"/>
      <c r="AM19" s="343"/>
      <c r="AN19" s="343"/>
      <c r="AO19" s="343"/>
      <c r="AP19" s="343"/>
      <c r="AQ19" s="343"/>
      <c r="AR19" s="343"/>
      <c r="AS19" s="343"/>
      <c r="AT19" s="343"/>
      <c r="AU19" s="343"/>
      <c r="AV19" s="343"/>
      <c r="AW19" s="343"/>
      <c r="AX19" s="343"/>
      <c r="AY19" s="343"/>
      <c r="AZ19" s="343"/>
      <c r="BA19" s="343"/>
      <c r="BB19" s="343"/>
      <c r="BC19" s="343"/>
      <c r="BD19" s="343"/>
      <c r="BE19" s="343"/>
      <c r="BF19" s="343"/>
      <c r="BG19" s="343"/>
      <c r="BH19" s="343"/>
      <c r="BI19" s="343"/>
      <c r="BJ19" s="343"/>
      <c r="BK19" s="343"/>
      <c r="BL19" s="343"/>
      <c r="BM19" s="343"/>
      <c r="BN19" s="343"/>
      <c r="BO19" s="343"/>
      <c r="BP19" s="343"/>
      <c r="BQ19" s="343"/>
      <c r="BR19" s="343"/>
      <c r="BS19" s="343"/>
      <c r="BT19" s="343"/>
      <c r="BU19" s="343"/>
      <c r="BV19" s="343"/>
      <c r="BW19" s="343"/>
      <c r="BX19" s="343"/>
      <c r="BY19" s="343"/>
      <c r="BZ19" s="343"/>
      <c r="CA19" s="343"/>
      <c r="CB19" s="343"/>
      <c r="CC19" s="343"/>
      <c r="CD19" s="343"/>
      <c r="CE19" s="343"/>
      <c r="CF19" s="343"/>
      <c r="CG19" s="343"/>
      <c r="CH19" s="343"/>
      <c r="CI19" s="343"/>
      <c r="CJ19" s="343"/>
    </row>
    <row r="20" spans="1:88" s="676" customFormat="1" ht="18" customHeight="1">
      <c r="A20" s="344"/>
      <c r="B20" s="344"/>
      <c r="C20" s="346" t="s">
        <v>249</v>
      </c>
      <c r="D20" s="240" t="s">
        <v>35</v>
      </c>
      <c r="E20" s="347"/>
      <c r="F20" s="347"/>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347"/>
      <c r="AM20" s="347"/>
      <c r="AN20" s="347"/>
      <c r="AO20" s="347"/>
      <c r="AP20" s="347"/>
      <c r="AQ20" s="347"/>
      <c r="AR20" s="347"/>
      <c r="AS20" s="347"/>
      <c r="AT20" s="347"/>
      <c r="AU20" s="347"/>
      <c r="AV20" s="347"/>
      <c r="AW20" s="347"/>
      <c r="AX20" s="347"/>
      <c r="AY20" s="347"/>
      <c r="AZ20" s="347"/>
      <c r="BA20" s="347"/>
      <c r="BB20" s="347"/>
      <c r="BC20" s="347"/>
      <c r="BD20" s="347"/>
      <c r="BE20" s="347"/>
      <c r="BF20" s="347"/>
      <c r="BG20" s="347"/>
      <c r="BH20" s="347"/>
      <c r="BI20" s="347"/>
      <c r="BJ20" s="347"/>
      <c r="BK20" s="347"/>
      <c r="BL20" s="347"/>
      <c r="BM20" s="347"/>
      <c r="BN20" s="347"/>
      <c r="BO20" s="347"/>
      <c r="BP20" s="347"/>
      <c r="BQ20" s="347"/>
      <c r="BR20" s="347"/>
      <c r="BS20" s="347"/>
      <c r="BT20" s="347"/>
      <c r="BU20" s="347"/>
      <c r="BV20" s="347"/>
      <c r="BW20" s="347"/>
      <c r="BX20" s="347"/>
      <c r="BY20" s="347"/>
      <c r="BZ20" s="347"/>
      <c r="CA20" s="347"/>
      <c r="CB20" s="347"/>
      <c r="CC20" s="347"/>
      <c r="CD20" s="347"/>
      <c r="CE20" s="347"/>
      <c r="CF20" s="347"/>
      <c r="CG20" s="347"/>
      <c r="CH20" s="347"/>
      <c r="CI20" s="347"/>
      <c r="CJ20" s="347"/>
    </row>
    <row r="21" spans="1:88" s="676" customFormat="1" ht="18" customHeight="1">
      <c r="A21" s="348"/>
      <c r="B21" s="348"/>
      <c r="C21" s="346" t="s">
        <v>250</v>
      </c>
      <c r="D21" s="240" t="s">
        <v>251</v>
      </c>
      <c r="E21" s="347"/>
      <c r="F21" s="347"/>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7"/>
      <c r="AM21" s="347"/>
      <c r="AN21" s="347"/>
      <c r="AO21" s="347"/>
      <c r="AP21" s="347"/>
      <c r="AQ21" s="347"/>
      <c r="AR21" s="347"/>
      <c r="AS21" s="347"/>
      <c r="AT21" s="347"/>
      <c r="AU21" s="347"/>
      <c r="AV21" s="347"/>
      <c r="AW21" s="347"/>
      <c r="AX21" s="347"/>
      <c r="AY21" s="347"/>
      <c r="AZ21" s="347"/>
      <c r="BA21" s="347"/>
      <c r="BB21" s="347"/>
      <c r="BC21" s="347"/>
      <c r="BD21" s="347"/>
      <c r="BE21" s="347"/>
      <c r="BF21" s="347"/>
      <c r="BG21" s="347"/>
      <c r="BH21" s="347"/>
      <c r="BI21" s="347"/>
      <c r="BJ21" s="347"/>
      <c r="BK21" s="347"/>
      <c r="BL21" s="347"/>
      <c r="BM21" s="347"/>
      <c r="BN21" s="347"/>
      <c r="BO21" s="347"/>
      <c r="BP21" s="347"/>
      <c r="BQ21" s="347"/>
      <c r="BR21" s="347"/>
      <c r="BS21" s="347"/>
      <c r="BT21" s="347"/>
      <c r="BU21" s="347"/>
      <c r="BV21" s="347"/>
      <c r="BW21" s="347"/>
      <c r="BX21" s="347"/>
      <c r="BY21" s="347"/>
      <c r="BZ21" s="347"/>
      <c r="CA21" s="347"/>
      <c r="CB21" s="347"/>
      <c r="CC21" s="347"/>
      <c r="CD21" s="347"/>
      <c r="CE21" s="347"/>
      <c r="CF21" s="347"/>
      <c r="CG21" s="347"/>
      <c r="CH21" s="347"/>
      <c r="CI21" s="347"/>
      <c r="CJ21" s="347"/>
    </row>
    <row r="22" spans="1:88" s="676" customFormat="1" ht="18" customHeight="1">
      <c r="A22" s="348"/>
      <c r="B22" s="345" t="s">
        <v>252</v>
      </c>
      <c r="C22" s="345"/>
      <c r="D22" s="240" t="s">
        <v>93</v>
      </c>
      <c r="E22" s="347"/>
      <c r="F22" s="347"/>
      <c r="G22" s="347"/>
      <c r="H22" s="347"/>
      <c r="I22" s="347"/>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47"/>
      <c r="AG22" s="347"/>
      <c r="AH22" s="347"/>
      <c r="AI22" s="347"/>
      <c r="AJ22" s="347"/>
      <c r="AK22" s="347"/>
      <c r="AL22" s="347"/>
      <c r="AM22" s="347"/>
      <c r="AN22" s="347"/>
      <c r="AO22" s="347"/>
      <c r="AP22" s="347"/>
      <c r="AQ22" s="347"/>
      <c r="AR22" s="347"/>
      <c r="AS22" s="347"/>
      <c r="AT22" s="347"/>
      <c r="AU22" s="347"/>
      <c r="AV22" s="347"/>
      <c r="AW22" s="347"/>
      <c r="AX22" s="347"/>
      <c r="AY22" s="347"/>
      <c r="AZ22" s="347"/>
      <c r="BA22" s="347"/>
      <c r="BB22" s="347"/>
      <c r="BC22" s="347"/>
      <c r="BD22" s="347"/>
      <c r="BE22" s="347"/>
      <c r="BF22" s="347"/>
      <c r="BG22" s="347"/>
      <c r="BH22" s="347"/>
      <c r="BI22" s="347"/>
      <c r="BJ22" s="347"/>
      <c r="BK22" s="347"/>
      <c r="BL22" s="347"/>
      <c r="BM22" s="347"/>
      <c r="BN22" s="347"/>
      <c r="BO22" s="347"/>
      <c r="BP22" s="347"/>
      <c r="BQ22" s="347"/>
      <c r="BR22" s="347"/>
      <c r="BS22" s="347"/>
      <c r="BT22" s="347"/>
      <c r="BU22" s="347"/>
      <c r="BV22" s="347"/>
      <c r="BW22" s="347"/>
      <c r="BX22" s="347"/>
      <c r="BY22" s="347"/>
      <c r="BZ22" s="347"/>
      <c r="CA22" s="347"/>
      <c r="CB22" s="347"/>
      <c r="CC22" s="347"/>
      <c r="CD22" s="347"/>
      <c r="CE22" s="347"/>
      <c r="CF22" s="347"/>
      <c r="CG22" s="347"/>
      <c r="CH22" s="347"/>
      <c r="CI22" s="347"/>
      <c r="CJ22" s="347"/>
    </row>
    <row r="23" spans="1:88" s="676" customFormat="1" ht="18" customHeight="1">
      <c r="A23" s="349" t="s">
        <v>253</v>
      </c>
      <c r="B23" s="350"/>
      <c r="C23" s="350"/>
      <c r="D23" s="351"/>
      <c r="E23" s="324"/>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324"/>
      <c r="AH23" s="324"/>
      <c r="AI23" s="324"/>
      <c r="AJ23" s="324"/>
      <c r="AK23" s="324"/>
      <c r="AL23" s="324"/>
      <c r="AM23" s="324"/>
      <c r="AN23" s="324"/>
      <c r="AO23" s="324"/>
      <c r="AP23" s="324"/>
      <c r="AQ23" s="324"/>
      <c r="AR23" s="324"/>
      <c r="AS23" s="324"/>
      <c r="AT23" s="324"/>
      <c r="AU23" s="324"/>
      <c r="AV23" s="324"/>
      <c r="AW23" s="324"/>
      <c r="AX23" s="324"/>
      <c r="AY23" s="324"/>
      <c r="AZ23" s="324"/>
      <c r="BA23" s="324"/>
      <c r="BB23" s="324"/>
      <c r="BC23" s="324"/>
      <c r="BD23" s="324"/>
      <c r="BE23" s="324"/>
      <c r="BF23" s="324"/>
      <c r="BG23" s="324"/>
      <c r="BH23" s="324"/>
      <c r="BI23" s="324"/>
      <c r="BJ23" s="324"/>
      <c r="BK23" s="324"/>
      <c r="BL23" s="324"/>
      <c r="BM23" s="324"/>
      <c r="BN23" s="324"/>
      <c r="BO23" s="324"/>
      <c r="BP23" s="324"/>
      <c r="BQ23" s="324"/>
      <c r="BR23" s="324"/>
      <c r="BS23" s="324"/>
      <c r="BT23" s="324"/>
      <c r="BU23" s="324"/>
      <c r="BV23" s="324"/>
      <c r="BW23" s="324"/>
      <c r="BX23" s="324"/>
      <c r="BY23" s="324"/>
      <c r="BZ23" s="324"/>
      <c r="CA23" s="324"/>
      <c r="CB23" s="324"/>
      <c r="CC23" s="324"/>
      <c r="CD23" s="324"/>
      <c r="CE23" s="324"/>
      <c r="CF23" s="324"/>
      <c r="CG23" s="324"/>
      <c r="CH23" s="324"/>
      <c r="CI23" s="324"/>
      <c r="CJ23" s="324"/>
    </row>
    <row r="24" spans="1:88" s="676" customFormat="1" ht="18" customHeight="1">
      <c r="A24" s="311"/>
      <c r="B24" s="311"/>
      <c r="C24" s="352" t="s">
        <v>254</v>
      </c>
      <c r="D24" s="235" t="s">
        <v>255</v>
      </c>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c r="AJ24" s="343"/>
      <c r="AK24" s="343"/>
      <c r="AL24" s="343"/>
      <c r="AM24" s="343"/>
      <c r="AN24" s="343"/>
      <c r="AO24" s="343"/>
      <c r="AP24" s="343"/>
      <c r="AQ24" s="343"/>
      <c r="AR24" s="343"/>
      <c r="AS24" s="343"/>
      <c r="AT24" s="343"/>
      <c r="AU24" s="343"/>
      <c r="AV24" s="343"/>
      <c r="AW24" s="343"/>
      <c r="AX24" s="343"/>
      <c r="AY24" s="343"/>
      <c r="AZ24" s="343"/>
      <c r="BA24" s="343"/>
      <c r="BB24" s="343"/>
      <c r="BC24" s="343"/>
      <c r="BD24" s="343"/>
      <c r="BE24" s="343"/>
      <c r="BF24" s="343"/>
      <c r="BG24" s="343"/>
      <c r="BH24" s="343"/>
      <c r="BI24" s="343"/>
      <c r="BJ24" s="343"/>
      <c r="BK24" s="343"/>
      <c r="BL24" s="343"/>
      <c r="BM24" s="343"/>
      <c r="BN24" s="343"/>
      <c r="BO24" s="343"/>
      <c r="BP24" s="343"/>
      <c r="BQ24" s="343"/>
      <c r="BR24" s="343"/>
      <c r="BS24" s="343"/>
      <c r="BT24" s="343"/>
      <c r="BU24" s="343"/>
      <c r="BV24" s="343"/>
      <c r="BW24" s="343"/>
      <c r="BX24" s="343"/>
      <c r="BY24" s="343"/>
      <c r="BZ24" s="343"/>
      <c r="CA24" s="343"/>
      <c r="CB24" s="343"/>
      <c r="CC24" s="343"/>
      <c r="CD24" s="343"/>
      <c r="CE24" s="343"/>
      <c r="CF24" s="343"/>
      <c r="CG24" s="343"/>
      <c r="CH24" s="343"/>
      <c r="CI24" s="343"/>
      <c r="CJ24" s="343"/>
    </row>
    <row r="25" spans="1:88" s="676" customFormat="1" ht="18" customHeight="1">
      <c r="A25" s="345"/>
      <c r="B25" s="345"/>
      <c r="C25" s="353" t="s">
        <v>256</v>
      </c>
      <c r="D25" s="240" t="s">
        <v>257</v>
      </c>
      <c r="E25" s="347"/>
      <c r="F25" s="347"/>
      <c r="G25" s="347"/>
      <c r="H25" s="347"/>
      <c r="I25" s="347"/>
      <c r="J25" s="347"/>
      <c r="K25" s="347"/>
      <c r="L25" s="347"/>
      <c r="M25" s="347"/>
      <c r="N25" s="347"/>
      <c r="O25" s="347"/>
      <c r="P25" s="347"/>
      <c r="Q25" s="347"/>
      <c r="R25" s="347"/>
      <c r="S25" s="347"/>
      <c r="T25" s="347"/>
      <c r="U25" s="347"/>
      <c r="V25" s="347"/>
      <c r="W25" s="347"/>
      <c r="X25" s="347"/>
      <c r="Y25" s="347"/>
      <c r="Z25" s="347"/>
      <c r="AA25" s="347"/>
      <c r="AB25" s="347"/>
      <c r="AC25" s="347"/>
      <c r="AD25" s="347"/>
      <c r="AE25" s="347"/>
      <c r="AF25" s="347"/>
      <c r="AG25" s="347"/>
      <c r="AH25" s="347"/>
      <c r="AI25" s="347"/>
      <c r="AJ25" s="347"/>
      <c r="AK25" s="347"/>
      <c r="AL25" s="347"/>
      <c r="AM25" s="347"/>
      <c r="AN25" s="347"/>
      <c r="AO25" s="347"/>
      <c r="AP25" s="347"/>
      <c r="AQ25" s="347"/>
      <c r="AR25" s="347"/>
      <c r="AS25" s="347"/>
      <c r="AT25" s="347"/>
      <c r="AU25" s="347"/>
      <c r="AV25" s="347"/>
      <c r="AW25" s="347"/>
      <c r="AX25" s="347"/>
      <c r="AY25" s="347"/>
      <c r="AZ25" s="347"/>
      <c r="BA25" s="347"/>
      <c r="BB25" s="347"/>
      <c r="BC25" s="347"/>
      <c r="BD25" s="347"/>
      <c r="BE25" s="347"/>
      <c r="BF25" s="347"/>
      <c r="BG25" s="347"/>
      <c r="BH25" s="347"/>
      <c r="BI25" s="347"/>
      <c r="BJ25" s="347"/>
      <c r="BK25" s="347"/>
      <c r="BL25" s="347"/>
      <c r="BM25" s="347"/>
      <c r="BN25" s="347"/>
      <c r="BO25" s="347"/>
      <c r="BP25" s="347"/>
      <c r="BQ25" s="347"/>
      <c r="BR25" s="347"/>
      <c r="BS25" s="347"/>
      <c r="BT25" s="347"/>
      <c r="BU25" s="347"/>
      <c r="BV25" s="347"/>
      <c r="BW25" s="347"/>
      <c r="BX25" s="347"/>
      <c r="BY25" s="347"/>
      <c r="BZ25" s="347"/>
      <c r="CA25" s="347"/>
      <c r="CB25" s="347"/>
      <c r="CC25" s="347"/>
      <c r="CD25" s="347"/>
      <c r="CE25" s="347"/>
      <c r="CF25" s="347"/>
      <c r="CG25" s="347"/>
      <c r="CH25" s="347"/>
      <c r="CI25" s="347"/>
      <c r="CJ25" s="347"/>
    </row>
    <row r="26" spans="1:88" s="676" customFormat="1" ht="18" customHeight="1">
      <c r="A26" s="345"/>
      <c r="B26" s="345"/>
      <c r="C26" s="345" t="s">
        <v>520</v>
      </c>
      <c r="D26" s="354">
        <v>34</v>
      </c>
      <c r="E26" s="347"/>
      <c r="F26" s="347"/>
      <c r="G26" s="347"/>
      <c r="H26" s="347"/>
      <c r="I26" s="347"/>
      <c r="J26" s="347"/>
      <c r="K26" s="347"/>
      <c r="L26" s="347"/>
      <c r="M26" s="347"/>
      <c r="N26" s="347"/>
      <c r="O26" s="347"/>
      <c r="P26" s="347"/>
      <c r="Q26" s="347"/>
      <c r="R26" s="347"/>
      <c r="S26" s="347"/>
      <c r="T26" s="347"/>
      <c r="U26" s="347"/>
      <c r="V26" s="347"/>
      <c r="W26" s="347"/>
      <c r="X26" s="347"/>
      <c r="Y26" s="347"/>
      <c r="Z26" s="347"/>
      <c r="AA26" s="347"/>
      <c r="AB26" s="347"/>
      <c r="AC26" s="347"/>
      <c r="AD26" s="347"/>
      <c r="AE26" s="347"/>
      <c r="AF26" s="347"/>
      <c r="AG26" s="347"/>
      <c r="AH26" s="347"/>
      <c r="AI26" s="347"/>
      <c r="AJ26" s="347"/>
      <c r="AK26" s="347"/>
      <c r="AL26" s="347"/>
      <c r="AM26" s="347"/>
      <c r="AN26" s="347"/>
      <c r="AO26" s="347"/>
      <c r="AP26" s="347"/>
      <c r="AQ26" s="347"/>
      <c r="AR26" s="347"/>
      <c r="AS26" s="347"/>
      <c r="AT26" s="347"/>
      <c r="AU26" s="347"/>
      <c r="AV26" s="347"/>
      <c r="AW26" s="347"/>
      <c r="AX26" s="347"/>
      <c r="AY26" s="347"/>
      <c r="AZ26" s="347"/>
      <c r="BA26" s="347"/>
      <c r="BB26" s="347"/>
      <c r="BC26" s="347"/>
      <c r="BD26" s="347"/>
      <c r="BE26" s="347"/>
      <c r="BF26" s="347"/>
      <c r="BG26" s="347"/>
      <c r="BH26" s="347"/>
      <c r="BI26" s="347"/>
      <c r="BJ26" s="347"/>
      <c r="BK26" s="347"/>
      <c r="BL26" s="347"/>
      <c r="BM26" s="347"/>
      <c r="BN26" s="347"/>
      <c r="BO26" s="347"/>
      <c r="BP26" s="347"/>
      <c r="BQ26" s="347"/>
      <c r="BR26" s="347"/>
      <c r="BS26" s="347"/>
      <c r="BT26" s="347"/>
      <c r="BU26" s="347"/>
      <c r="BV26" s="347"/>
      <c r="BW26" s="347"/>
      <c r="BX26" s="347"/>
      <c r="BY26" s="347"/>
      <c r="BZ26" s="347"/>
      <c r="CA26" s="347"/>
      <c r="CB26" s="347"/>
      <c r="CC26" s="347"/>
      <c r="CD26" s="347"/>
      <c r="CE26" s="347"/>
      <c r="CF26" s="347"/>
      <c r="CG26" s="347"/>
      <c r="CH26" s="347"/>
      <c r="CI26" s="347"/>
      <c r="CJ26" s="347"/>
    </row>
    <row r="27" spans="1:88" s="676" customFormat="1" ht="18" customHeight="1">
      <c r="A27" s="345"/>
      <c r="B27" s="345"/>
      <c r="C27" s="345" t="s">
        <v>521</v>
      </c>
      <c r="D27" s="354">
        <v>36</v>
      </c>
      <c r="E27" s="347"/>
      <c r="F27" s="347"/>
      <c r="G27" s="347"/>
      <c r="H27" s="347"/>
      <c r="I27" s="347"/>
      <c r="J27" s="347"/>
      <c r="K27" s="347"/>
      <c r="L27" s="347"/>
      <c r="M27" s="347"/>
      <c r="N27" s="347"/>
      <c r="O27" s="347"/>
      <c r="P27" s="347"/>
      <c r="Q27" s="347"/>
      <c r="R27" s="347"/>
      <c r="S27" s="347"/>
      <c r="T27" s="347"/>
      <c r="U27" s="347"/>
      <c r="V27" s="347"/>
      <c r="W27" s="347"/>
      <c r="X27" s="347"/>
      <c r="Y27" s="347"/>
      <c r="Z27" s="347"/>
      <c r="AA27" s="347"/>
      <c r="AB27" s="347"/>
      <c r="AC27" s="347"/>
      <c r="AD27" s="347"/>
      <c r="AE27" s="347"/>
      <c r="AF27" s="347"/>
      <c r="AG27" s="347"/>
      <c r="AH27" s="347"/>
      <c r="AI27" s="347"/>
      <c r="AJ27" s="347"/>
      <c r="AK27" s="347"/>
      <c r="AL27" s="347"/>
      <c r="AM27" s="347"/>
      <c r="AN27" s="347"/>
      <c r="AO27" s="347"/>
      <c r="AP27" s="347"/>
      <c r="AQ27" s="347"/>
      <c r="AR27" s="347"/>
      <c r="AS27" s="347"/>
      <c r="AT27" s="347"/>
      <c r="AU27" s="347"/>
      <c r="AV27" s="347"/>
      <c r="AW27" s="347"/>
      <c r="AX27" s="347"/>
      <c r="AY27" s="347"/>
      <c r="AZ27" s="347"/>
      <c r="BA27" s="347"/>
      <c r="BB27" s="347"/>
      <c r="BC27" s="347"/>
      <c r="BD27" s="347"/>
      <c r="BE27" s="347"/>
      <c r="BF27" s="347"/>
      <c r="BG27" s="347"/>
      <c r="BH27" s="347"/>
      <c r="BI27" s="347"/>
      <c r="BJ27" s="347"/>
      <c r="BK27" s="347"/>
      <c r="BL27" s="347"/>
      <c r="BM27" s="347"/>
      <c r="BN27" s="347"/>
      <c r="BO27" s="347"/>
      <c r="BP27" s="347"/>
      <c r="BQ27" s="347"/>
      <c r="BR27" s="347"/>
      <c r="BS27" s="347"/>
      <c r="BT27" s="347"/>
      <c r="BU27" s="347"/>
      <c r="BV27" s="347"/>
      <c r="BW27" s="347"/>
      <c r="BX27" s="347"/>
      <c r="BY27" s="347"/>
      <c r="BZ27" s="347"/>
      <c r="CA27" s="347"/>
      <c r="CB27" s="347"/>
      <c r="CC27" s="347"/>
      <c r="CD27" s="347"/>
      <c r="CE27" s="347"/>
      <c r="CF27" s="347"/>
      <c r="CG27" s="347"/>
      <c r="CH27" s="347"/>
      <c r="CI27" s="347"/>
      <c r="CJ27" s="347"/>
    </row>
    <row r="28" spans="1:88" s="676" customFormat="1" ht="18" customHeight="1">
      <c r="A28" s="345"/>
      <c r="B28" s="345"/>
      <c r="C28" s="345" t="s">
        <v>258</v>
      </c>
      <c r="D28" s="354">
        <v>38</v>
      </c>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3"/>
      <c r="AN28" s="343"/>
      <c r="AO28" s="343"/>
      <c r="AP28" s="343"/>
      <c r="AQ28" s="343"/>
      <c r="AR28" s="343"/>
      <c r="AS28" s="343"/>
      <c r="AT28" s="343"/>
      <c r="AU28" s="343"/>
      <c r="AV28" s="343"/>
      <c r="AW28" s="343"/>
      <c r="AX28" s="343"/>
      <c r="AY28" s="343"/>
      <c r="AZ28" s="343"/>
      <c r="BA28" s="343"/>
      <c r="BB28" s="343"/>
      <c r="BC28" s="343"/>
      <c r="BD28" s="343"/>
      <c r="BE28" s="343"/>
      <c r="BF28" s="343"/>
      <c r="BG28" s="343"/>
      <c r="BH28" s="343"/>
      <c r="BI28" s="343"/>
      <c r="BJ28" s="343"/>
      <c r="BK28" s="343"/>
      <c r="BL28" s="343"/>
      <c r="BM28" s="343"/>
      <c r="BN28" s="343"/>
      <c r="BO28" s="343"/>
      <c r="BP28" s="343"/>
      <c r="BQ28" s="343"/>
      <c r="BR28" s="343"/>
      <c r="BS28" s="343"/>
      <c r="BT28" s="343"/>
      <c r="BU28" s="343"/>
      <c r="BV28" s="343"/>
      <c r="BW28" s="343"/>
      <c r="BX28" s="343"/>
      <c r="BY28" s="343"/>
      <c r="BZ28" s="343"/>
      <c r="CA28" s="343"/>
      <c r="CB28" s="343"/>
      <c r="CC28" s="343"/>
      <c r="CD28" s="343"/>
      <c r="CE28" s="343"/>
      <c r="CF28" s="343"/>
      <c r="CG28" s="343"/>
      <c r="CH28" s="343"/>
      <c r="CI28" s="343"/>
      <c r="CJ28" s="343"/>
    </row>
    <row r="29" spans="1:88" s="676" customFormat="1" ht="18" customHeight="1">
      <c r="A29" s="345"/>
      <c r="B29" s="345" t="s">
        <v>259</v>
      </c>
      <c r="C29" s="345"/>
      <c r="D29" s="354">
        <v>39</v>
      </c>
      <c r="E29" s="343"/>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343"/>
      <c r="AQ29" s="343"/>
      <c r="AR29" s="343"/>
      <c r="AS29" s="343"/>
      <c r="AT29" s="343"/>
      <c r="AU29" s="343"/>
      <c r="AV29" s="343"/>
      <c r="AW29" s="343"/>
      <c r="AX29" s="343"/>
      <c r="AY29" s="343"/>
      <c r="AZ29" s="343"/>
      <c r="BA29" s="343"/>
      <c r="BB29" s="343"/>
      <c r="BC29" s="343"/>
      <c r="BD29" s="343"/>
      <c r="BE29" s="343"/>
      <c r="BF29" s="343"/>
      <c r="BG29" s="343"/>
      <c r="BH29" s="343"/>
      <c r="BI29" s="343"/>
      <c r="BJ29" s="343"/>
      <c r="BK29" s="343"/>
      <c r="BL29" s="343"/>
      <c r="BM29" s="343"/>
      <c r="BN29" s="343"/>
      <c r="BO29" s="343"/>
      <c r="BP29" s="343"/>
      <c r="BQ29" s="343"/>
      <c r="BR29" s="343"/>
      <c r="BS29" s="343"/>
      <c r="BT29" s="343"/>
      <c r="BU29" s="343"/>
      <c r="BV29" s="343"/>
      <c r="BW29" s="343"/>
      <c r="BX29" s="343"/>
      <c r="BY29" s="343"/>
      <c r="BZ29" s="343"/>
      <c r="CA29" s="343"/>
      <c r="CB29" s="343"/>
      <c r="CC29" s="343"/>
      <c r="CD29" s="343"/>
      <c r="CE29" s="343"/>
      <c r="CF29" s="343"/>
      <c r="CG29" s="343"/>
      <c r="CH29" s="343"/>
      <c r="CI29" s="343"/>
      <c r="CJ29" s="343"/>
    </row>
    <row r="30" spans="1:88" s="676" customFormat="1" ht="18" customHeight="1">
      <c r="A30" s="350" t="s">
        <v>260</v>
      </c>
      <c r="B30" s="350"/>
      <c r="C30" s="350"/>
      <c r="D30" s="355"/>
      <c r="E30" s="324"/>
      <c r="F30" s="324"/>
      <c r="G30" s="324"/>
      <c r="H30" s="324"/>
      <c r="I30" s="324"/>
      <c r="J30" s="324"/>
      <c r="K30" s="324"/>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24"/>
      <c r="AY30" s="324"/>
      <c r="AZ30" s="324"/>
      <c r="BA30" s="324"/>
      <c r="BB30" s="324"/>
      <c r="BC30" s="324"/>
      <c r="BD30" s="324"/>
      <c r="BE30" s="324"/>
      <c r="BF30" s="324"/>
      <c r="BG30" s="324"/>
      <c r="BH30" s="324"/>
      <c r="BI30" s="324"/>
      <c r="BJ30" s="324"/>
      <c r="BK30" s="324"/>
      <c r="BL30" s="324"/>
      <c r="BM30" s="324"/>
      <c r="BN30" s="324"/>
      <c r="BO30" s="324"/>
      <c r="BP30" s="324"/>
      <c r="BQ30" s="324"/>
      <c r="BR30" s="324"/>
      <c r="BS30" s="324"/>
      <c r="BT30" s="324"/>
      <c r="BU30" s="324"/>
      <c r="BV30" s="324"/>
      <c r="BW30" s="324"/>
      <c r="BX30" s="324"/>
      <c r="BY30" s="324"/>
      <c r="BZ30" s="324"/>
      <c r="CA30" s="324"/>
      <c r="CB30" s="324"/>
      <c r="CC30" s="324"/>
      <c r="CD30" s="324"/>
      <c r="CE30" s="324"/>
      <c r="CF30" s="324"/>
      <c r="CG30" s="324"/>
      <c r="CH30" s="324"/>
      <c r="CI30" s="324"/>
      <c r="CJ30" s="324"/>
    </row>
    <row r="31" spans="1:88" s="676" customFormat="1" ht="18" customHeight="1">
      <c r="A31" s="311"/>
      <c r="B31" s="311"/>
      <c r="C31" s="356" t="s">
        <v>261</v>
      </c>
      <c r="D31" s="235" t="s">
        <v>150</v>
      </c>
      <c r="E31" s="324"/>
      <c r="F31" s="324"/>
      <c r="G31" s="324"/>
      <c r="H31" s="324"/>
      <c r="I31" s="324"/>
      <c r="J31" s="324"/>
      <c r="K31" s="324"/>
      <c r="L31" s="324"/>
      <c r="M31" s="324"/>
      <c r="N31" s="324"/>
      <c r="O31" s="324"/>
      <c r="P31" s="324"/>
      <c r="Q31" s="324"/>
      <c r="R31" s="324"/>
      <c r="S31" s="324"/>
      <c r="T31" s="324"/>
      <c r="U31" s="324"/>
      <c r="V31" s="324"/>
      <c r="W31" s="324"/>
      <c r="X31" s="324"/>
      <c r="Y31" s="324"/>
      <c r="Z31" s="324"/>
      <c r="AA31" s="324"/>
      <c r="AB31" s="324"/>
      <c r="AC31" s="324"/>
      <c r="AD31" s="324"/>
      <c r="AE31" s="324"/>
      <c r="AF31" s="324"/>
      <c r="AG31" s="324"/>
      <c r="AH31" s="324"/>
      <c r="AI31" s="324"/>
      <c r="AJ31" s="324"/>
      <c r="AK31" s="324"/>
      <c r="AL31" s="324"/>
      <c r="AM31" s="324"/>
      <c r="AN31" s="324"/>
      <c r="AO31" s="324"/>
      <c r="AP31" s="324"/>
      <c r="AQ31" s="324"/>
      <c r="AR31" s="324"/>
      <c r="AS31" s="324"/>
      <c r="AT31" s="324"/>
      <c r="AU31" s="324"/>
      <c r="AV31" s="324"/>
      <c r="AW31" s="324"/>
      <c r="AX31" s="324"/>
      <c r="AY31" s="324"/>
      <c r="AZ31" s="324"/>
      <c r="BA31" s="324"/>
      <c r="BB31" s="324"/>
      <c r="BC31" s="324"/>
      <c r="BD31" s="324"/>
      <c r="BE31" s="324"/>
      <c r="BF31" s="324"/>
      <c r="BG31" s="324"/>
      <c r="BH31" s="324"/>
      <c r="BI31" s="324"/>
      <c r="BJ31" s="324"/>
      <c r="BK31" s="324"/>
      <c r="BL31" s="324"/>
      <c r="BM31" s="324"/>
      <c r="BN31" s="324"/>
      <c r="BO31" s="324"/>
      <c r="BP31" s="324"/>
      <c r="BQ31" s="324"/>
      <c r="BR31" s="324"/>
      <c r="BS31" s="324"/>
      <c r="BT31" s="324"/>
      <c r="BU31" s="324"/>
      <c r="BV31" s="324"/>
      <c r="BW31" s="324"/>
      <c r="BX31" s="324"/>
      <c r="BY31" s="324"/>
      <c r="BZ31" s="324"/>
      <c r="CA31" s="324"/>
      <c r="CB31" s="324"/>
      <c r="CC31" s="324"/>
      <c r="CD31" s="324"/>
      <c r="CE31" s="324"/>
      <c r="CF31" s="324"/>
      <c r="CG31" s="324"/>
      <c r="CH31" s="324"/>
      <c r="CI31" s="324"/>
      <c r="CJ31" s="324"/>
    </row>
    <row r="32" spans="1:88" s="676" customFormat="1" ht="18" customHeight="1">
      <c r="A32" s="345"/>
      <c r="B32" s="345"/>
      <c r="C32" s="346" t="s">
        <v>262</v>
      </c>
      <c r="D32" s="240" t="s">
        <v>101</v>
      </c>
      <c r="E32" s="347"/>
      <c r="F32" s="347"/>
      <c r="G32" s="347"/>
      <c r="H32" s="347"/>
      <c r="I32" s="347"/>
      <c r="J32" s="347"/>
      <c r="K32" s="347"/>
      <c r="L32" s="347"/>
      <c r="M32" s="347"/>
      <c r="N32" s="347"/>
      <c r="O32" s="347"/>
      <c r="P32" s="347"/>
      <c r="Q32" s="347"/>
      <c r="R32" s="347"/>
      <c r="S32" s="347"/>
      <c r="T32" s="347"/>
      <c r="U32" s="347"/>
      <c r="V32" s="347"/>
      <c r="W32" s="347"/>
      <c r="X32" s="347"/>
      <c r="Y32" s="347"/>
      <c r="Z32" s="347"/>
      <c r="AA32" s="347"/>
      <c r="AB32" s="347"/>
      <c r="AC32" s="347"/>
      <c r="AD32" s="347"/>
      <c r="AE32" s="347"/>
      <c r="AF32" s="347"/>
      <c r="AG32" s="347"/>
      <c r="AH32" s="347"/>
      <c r="AI32" s="347"/>
      <c r="AJ32" s="347"/>
      <c r="AK32" s="347"/>
      <c r="AL32" s="347"/>
      <c r="AM32" s="347"/>
      <c r="AN32" s="347"/>
      <c r="AO32" s="347"/>
      <c r="AP32" s="347"/>
      <c r="AQ32" s="347"/>
      <c r="AR32" s="347"/>
      <c r="AS32" s="347"/>
      <c r="AT32" s="347"/>
      <c r="AU32" s="347"/>
      <c r="AV32" s="347"/>
      <c r="AW32" s="347"/>
      <c r="AX32" s="347"/>
      <c r="AY32" s="347"/>
      <c r="AZ32" s="347"/>
      <c r="BA32" s="347"/>
      <c r="BB32" s="347"/>
      <c r="BC32" s="347"/>
      <c r="BD32" s="347"/>
      <c r="BE32" s="347"/>
      <c r="BF32" s="347"/>
      <c r="BG32" s="347"/>
      <c r="BH32" s="347"/>
      <c r="BI32" s="347"/>
      <c r="BJ32" s="347"/>
      <c r="BK32" s="347"/>
      <c r="BL32" s="347"/>
      <c r="BM32" s="347"/>
      <c r="BN32" s="347"/>
      <c r="BO32" s="347"/>
      <c r="BP32" s="347"/>
      <c r="BQ32" s="347"/>
      <c r="BR32" s="347"/>
      <c r="BS32" s="347"/>
      <c r="BT32" s="347"/>
      <c r="BU32" s="347"/>
      <c r="BV32" s="347"/>
      <c r="BW32" s="347"/>
      <c r="BX32" s="347"/>
      <c r="BY32" s="347"/>
      <c r="BZ32" s="347"/>
      <c r="CA32" s="347"/>
      <c r="CB32" s="347"/>
      <c r="CC32" s="347"/>
      <c r="CD32" s="347"/>
      <c r="CE32" s="347"/>
      <c r="CF32" s="347"/>
      <c r="CG32" s="347"/>
      <c r="CH32" s="347"/>
      <c r="CI32" s="347"/>
      <c r="CJ32" s="347"/>
    </row>
    <row r="33" spans="1:88" s="676" customFormat="1" ht="36" customHeight="1">
      <c r="A33" s="345"/>
      <c r="B33" s="345"/>
      <c r="C33" s="357" t="s">
        <v>570</v>
      </c>
      <c r="D33" s="240" t="s">
        <v>52</v>
      </c>
      <c r="E33" s="347"/>
      <c r="F33" s="347"/>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7"/>
      <c r="AS33" s="347"/>
      <c r="AT33" s="347"/>
      <c r="AU33" s="347"/>
      <c r="AV33" s="347"/>
      <c r="AW33" s="347"/>
      <c r="AX33" s="347"/>
      <c r="AY33" s="347"/>
      <c r="AZ33" s="347"/>
      <c r="BA33" s="347"/>
      <c r="BB33" s="347"/>
      <c r="BC33" s="347"/>
      <c r="BD33" s="347"/>
      <c r="BE33" s="347"/>
      <c r="BF33" s="347"/>
      <c r="BG33" s="347"/>
      <c r="BH33" s="347"/>
      <c r="BI33" s="347"/>
      <c r="BJ33" s="347"/>
      <c r="BK33" s="347"/>
      <c r="BL33" s="347"/>
      <c r="BM33" s="347"/>
      <c r="BN33" s="347"/>
      <c r="BO33" s="347"/>
      <c r="BP33" s="347"/>
      <c r="BQ33" s="347"/>
      <c r="BR33" s="347"/>
      <c r="BS33" s="347"/>
      <c r="BT33" s="347"/>
      <c r="BU33" s="347"/>
      <c r="BV33" s="347"/>
      <c r="BW33" s="347"/>
      <c r="BX33" s="347"/>
      <c r="BY33" s="347"/>
      <c r="BZ33" s="347"/>
      <c r="CA33" s="347"/>
      <c r="CB33" s="347"/>
      <c r="CC33" s="347"/>
      <c r="CD33" s="347"/>
      <c r="CE33" s="347"/>
      <c r="CF33" s="347"/>
      <c r="CG33" s="347"/>
      <c r="CH33" s="347"/>
      <c r="CI33" s="347"/>
      <c r="CJ33" s="347"/>
    </row>
    <row r="34" spans="1:88" s="676" customFormat="1" ht="18" customHeight="1">
      <c r="A34" s="345"/>
      <c r="B34" s="345" t="s">
        <v>263</v>
      </c>
      <c r="C34" s="346"/>
      <c r="D34" s="354">
        <v>49</v>
      </c>
      <c r="E34" s="347"/>
      <c r="F34" s="347"/>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347"/>
      <c r="AP34" s="347"/>
      <c r="AQ34" s="347"/>
      <c r="AR34" s="347"/>
      <c r="AS34" s="347"/>
      <c r="AT34" s="347"/>
      <c r="AU34" s="347"/>
      <c r="AV34" s="347"/>
      <c r="AW34" s="347"/>
      <c r="AX34" s="347"/>
      <c r="AY34" s="347"/>
      <c r="AZ34" s="347"/>
      <c r="BA34" s="347"/>
      <c r="BB34" s="347"/>
      <c r="BC34" s="347"/>
      <c r="BD34" s="347"/>
      <c r="BE34" s="347"/>
      <c r="BF34" s="347"/>
      <c r="BG34" s="347"/>
      <c r="BH34" s="347"/>
      <c r="BI34" s="347"/>
      <c r="BJ34" s="347"/>
      <c r="BK34" s="347"/>
      <c r="BL34" s="347"/>
      <c r="BM34" s="347"/>
      <c r="BN34" s="347"/>
      <c r="BO34" s="347"/>
      <c r="BP34" s="347"/>
      <c r="BQ34" s="347"/>
      <c r="BR34" s="347"/>
      <c r="BS34" s="347"/>
      <c r="BT34" s="347"/>
      <c r="BU34" s="347"/>
      <c r="BV34" s="347"/>
      <c r="BW34" s="347"/>
      <c r="BX34" s="347"/>
      <c r="BY34" s="347"/>
      <c r="BZ34" s="347"/>
      <c r="CA34" s="347"/>
      <c r="CB34" s="347"/>
      <c r="CC34" s="347"/>
      <c r="CD34" s="347"/>
      <c r="CE34" s="347"/>
      <c r="CF34" s="347"/>
      <c r="CG34" s="347"/>
      <c r="CH34" s="347"/>
      <c r="CI34" s="347"/>
      <c r="CJ34" s="347"/>
    </row>
    <row r="35" spans="1:88" s="676" customFormat="1" ht="18" customHeight="1">
      <c r="A35" s="345" t="s">
        <v>264</v>
      </c>
      <c r="B35" s="345"/>
      <c r="C35" s="358"/>
      <c r="D35" s="354">
        <v>50</v>
      </c>
      <c r="E35" s="343"/>
      <c r="F35" s="343"/>
      <c r="G35" s="343"/>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3"/>
      <c r="AH35" s="343"/>
      <c r="AI35" s="343"/>
      <c r="AJ35" s="343"/>
      <c r="AK35" s="343"/>
      <c r="AL35" s="343"/>
      <c r="AM35" s="343"/>
      <c r="AN35" s="343"/>
      <c r="AO35" s="343"/>
      <c r="AP35" s="343"/>
      <c r="AQ35" s="343"/>
      <c r="AR35" s="343"/>
      <c r="AS35" s="343"/>
      <c r="AT35" s="343"/>
      <c r="AU35" s="343"/>
      <c r="AV35" s="343"/>
      <c r="AW35" s="343"/>
      <c r="AX35" s="343"/>
      <c r="AY35" s="343"/>
      <c r="AZ35" s="343"/>
      <c r="BA35" s="343"/>
      <c r="BB35" s="343"/>
      <c r="BC35" s="343"/>
      <c r="BD35" s="343"/>
      <c r="BE35" s="343"/>
      <c r="BF35" s="343"/>
      <c r="BG35" s="343"/>
      <c r="BH35" s="343"/>
      <c r="BI35" s="343"/>
      <c r="BJ35" s="343"/>
      <c r="BK35" s="343"/>
      <c r="BL35" s="343"/>
      <c r="BM35" s="343"/>
      <c r="BN35" s="343"/>
      <c r="BO35" s="343"/>
      <c r="BP35" s="343"/>
      <c r="BQ35" s="343"/>
      <c r="BR35" s="343"/>
      <c r="BS35" s="343"/>
      <c r="BT35" s="343"/>
      <c r="BU35" s="343"/>
      <c r="BV35" s="343"/>
      <c r="BW35" s="343"/>
      <c r="BX35" s="343"/>
      <c r="BY35" s="343"/>
      <c r="BZ35" s="343"/>
      <c r="CA35" s="343"/>
      <c r="CB35" s="343"/>
      <c r="CC35" s="343"/>
      <c r="CD35" s="343"/>
      <c r="CE35" s="343"/>
      <c r="CF35" s="343"/>
      <c r="CG35" s="343"/>
      <c r="CH35" s="343"/>
      <c r="CI35" s="343"/>
      <c r="CJ35" s="343"/>
    </row>
    <row r="36" spans="1:88" s="676" customFormat="1" ht="18" customHeight="1">
      <c r="A36" s="314" t="s">
        <v>265</v>
      </c>
      <c r="B36" s="359"/>
      <c r="C36" s="360"/>
      <c r="D36" s="361">
        <v>52</v>
      </c>
      <c r="E36" s="343"/>
      <c r="F36" s="343"/>
      <c r="G36" s="343"/>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343"/>
      <c r="AP36" s="343"/>
      <c r="AQ36" s="343"/>
      <c r="AR36" s="343"/>
      <c r="AS36" s="343"/>
      <c r="AT36" s="343"/>
      <c r="AU36" s="343"/>
      <c r="AV36" s="343"/>
      <c r="AW36" s="343"/>
      <c r="AX36" s="343"/>
      <c r="AY36" s="343"/>
      <c r="AZ36" s="343"/>
      <c r="BA36" s="343"/>
      <c r="BB36" s="343"/>
      <c r="BC36" s="343"/>
      <c r="BD36" s="343"/>
      <c r="BE36" s="343"/>
      <c r="BF36" s="343"/>
      <c r="BG36" s="343"/>
      <c r="BH36" s="343"/>
      <c r="BI36" s="343"/>
      <c r="BJ36" s="343"/>
      <c r="BK36" s="343"/>
      <c r="BL36" s="343"/>
      <c r="BM36" s="343"/>
      <c r="BN36" s="343"/>
      <c r="BO36" s="343"/>
      <c r="BP36" s="343"/>
      <c r="BQ36" s="343"/>
      <c r="BR36" s="343"/>
      <c r="BS36" s="343"/>
      <c r="BT36" s="343"/>
      <c r="BU36" s="343"/>
      <c r="BV36" s="343"/>
      <c r="BW36" s="343"/>
      <c r="BX36" s="343"/>
      <c r="BY36" s="343"/>
      <c r="BZ36" s="343"/>
      <c r="CA36" s="343"/>
      <c r="CB36" s="343"/>
      <c r="CC36" s="343"/>
      <c r="CD36" s="343"/>
      <c r="CE36" s="343"/>
      <c r="CF36" s="343"/>
      <c r="CG36" s="343"/>
      <c r="CH36" s="343"/>
      <c r="CI36" s="343"/>
      <c r="CJ36" s="343"/>
    </row>
    <row r="37" spans="1:88" s="676" customFormat="1" ht="18" customHeight="1">
      <c r="A37" s="697" t="s">
        <v>266</v>
      </c>
      <c r="B37" s="362"/>
      <c r="C37" s="363"/>
      <c r="D37" s="364">
        <v>59</v>
      </c>
      <c r="E37" s="347"/>
      <c r="F37" s="347"/>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347"/>
      <c r="AM37" s="347"/>
      <c r="AN37" s="347"/>
      <c r="AO37" s="347"/>
      <c r="AP37" s="347"/>
      <c r="AQ37" s="347"/>
      <c r="AR37" s="347"/>
      <c r="AS37" s="347"/>
      <c r="AT37" s="347"/>
      <c r="AU37" s="347"/>
      <c r="AV37" s="347"/>
      <c r="AW37" s="347"/>
      <c r="AX37" s="347"/>
      <c r="AY37" s="347"/>
      <c r="AZ37" s="347"/>
      <c r="BA37" s="347"/>
      <c r="BB37" s="347"/>
      <c r="BC37" s="347"/>
      <c r="BD37" s="347"/>
      <c r="BE37" s="347"/>
      <c r="BF37" s="347"/>
      <c r="BG37" s="347"/>
      <c r="BH37" s="347"/>
      <c r="BI37" s="347"/>
      <c r="BJ37" s="347"/>
      <c r="BK37" s="347"/>
      <c r="BL37" s="347"/>
      <c r="BM37" s="347"/>
      <c r="BN37" s="347"/>
      <c r="BO37" s="347"/>
      <c r="BP37" s="347"/>
      <c r="BQ37" s="347"/>
      <c r="BR37" s="347"/>
      <c r="BS37" s="347"/>
      <c r="BT37" s="347"/>
      <c r="BU37" s="347"/>
      <c r="BV37" s="347"/>
      <c r="BW37" s="347"/>
      <c r="BX37" s="347"/>
      <c r="BY37" s="347"/>
      <c r="BZ37" s="347"/>
      <c r="CA37" s="347"/>
      <c r="CB37" s="347"/>
      <c r="CC37" s="347"/>
      <c r="CD37" s="347"/>
      <c r="CE37" s="347"/>
      <c r="CF37" s="347"/>
      <c r="CG37" s="347"/>
      <c r="CH37" s="347"/>
      <c r="CI37" s="347"/>
      <c r="CJ37" s="347"/>
    </row>
    <row r="38" spans="1:88" s="676" customFormat="1" ht="18" customHeight="1">
      <c r="A38" s="311"/>
      <c r="B38" s="356" t="s">
        <v>267</v>
      </c>
      <c r="C38" s="356"/>
      <c r="D38" s="365">
        <v>60</v>
      </c>
      <c r="E38" s="366" t="s">
        <v>268</v>
      </c>
      <c r="F38" s="366"/>
      <c r="G38" s="366"/>
      <c r="H38" s="366"/>
      <c r="I38" s="366"/>
      <c r="J38" s="366"/>
      <c r="K38" s="366"/>
      <c r="L38" s="366"/>
      <c r="M38" s="366"/>
      <c r="N38" s="366"/>
      <c r="O38" s="366"/>
      <c r="P38" s="366"/>
      <c r="Q38" s="366"/>
      <c r="R38" s="366"/>
      <c r="S38" s="366"/>
      <c r="T38" s="366"/>
      <c r="U38" s="366"/>
      <c r="V38" s="366"/>
      <c r="W38" s="366"/>
      <c r="X38" s="366"/>
      <c r="Y38" s="366"/>
      <c r="Z38" s="366"/>
      <c r="AA38" s="366"/>
      <c r="AB38" s="366"/>
      <c r="AC38" s="366"/>
      <c r="AD38" s="366"/>
      <c r="AE38" s="366"/>
      <c r="AF38" s="366"/>
      <c r="AG38" s="366"/>
      <c r="AH38" s="366"/>
      <c r="AI38" s="366"/>
      <c r="AJ38" s="366"/>
      <c r="AK38" s="366"/>
      <c r="AL38" s="366"/>
      <c r="AM38" s="366"/>
      <c r="AN38" s="366"/>
      <c r="AO38" s="366"/>
      <c r="AP38" s="366"/>
      <c r="AQ38" s="366"/>
      <c r="AR38" s="366"/>
      <c r="AS38" s="366"/>
      <c r="AT38" s="366"/>
      <c r="AU38" s="366"/>
      <c r="AV38" s="366"/>
      <c r="AW38" s="366"/>
      <c r="AX38" s="366"/>
      <c r="AY38" s="366"/>
      <c r="AZ38" s="366"/>
      <c r="BA38" s="366"/>
      <c r="BB38" s="366"/>
      <c r="BC38" s="366"/>
      <c r="BD38" s="366"/>
      <c r="BE38" s="366"/>
      <c r="BF38" s="366"/>
      <c r="BG38" s="366"/>
      <c r="BH38" s="366"/>
      <c r="BI38" s="366"/>
      <c r="BJ38" s="366"/>
      <c r="BK38" s="366"/>
      <c r="BL38" s="366"/>
      <c r="BM38" s="366"/>
      <c r="BN38" s="366"/>
      <c r="BO38" s="366"/>
      <c r="BP38" s="366"/>
      <c r="BQ38" s="366"/>
      <c r="BR38" s="366"/>
      <c r="BS38" s="366"/>
      <c r="BT38" s="366"/>
      <c r="BU38" s="366"/>
      <c r="BV38" s="366"/>
      <c r="BW38" s="366"/>
      <c r="BX38" s="366"/>
      <c r="BY38" s="366"/>
      <c r="BZ38" s="366"/>
      <c r="CA38" s="366"/>
      <c r="CB38" s="366"/>
      <c r="CC38" s="366"/>
      <c r="CD38" s="366"/>
      <c r="CE38" s="366"/>
      <c r="CF38" s="366"/>
      <c r="CG38" s="366"/>
      <c r="CH38" s="366"/>
      <c r="CI38" s="366"/>
      <c r="CJ38" s="366"/>
    </row>
    <row r="39" spans="1:88" s="676" customFormat="1" ht="18" customHeight="1">
      <c r="A39" s="367"/>
      <c r="B39" s="314" t="s">
        <v>569</v>
      </c>
      <c r="C39" s="368"/>
      <c r="D39" s="315" t="s">
        <v>193</v>
      </c>
      <c r="E39" s="369"/>
      <c r="F39" s="369"/>
      <c r="G39" s="369"/>
      <c r="H39" s="369"/>
      <c r="I39" s="369"/>
      <c r="J39" s="369"/>
      <c r="K39" s="369"/>
      <c r="L39" s="369"/>
      <c r="M39" s="369"/>
      <c r="N39" s="369"/>
      <c r="O39" s="369"/>
      <c r="P39" s="369"/>
      <c r="Q39" s="369"/>
      <c r="R39" s="369"/>
      <c r="S39" s="369"/>
      <c r="T39" s="369"/>
      <c r="U39" s="369"/>
      <c r="V39" s="369"/>
      <c r="W39" s="369"/>
      <c r="X39" s="369"/>
      <c r="Y39" s="369"/>
      <c r="Z39" s="369"/>
      <c r="AA39" s="369"/>
      <c r="AB39" s="369"/>
      <c r="AC39" s="369"/>
      <c r="AD39" s="369"/>
      <c r="AE39" s="369"/>
      <c r="AF39" s="369"/>
      <c r="AG39" s="369"/>
      <c r="AH39" s="369"/>
      <c r="AI39" s="369"/>
      <c r="AJ39" s="369"/>
      <c r="AK39" s="369"/>
      <c r="AL39" s="369"/>
      <c r="AM39" s="369"/>
      <c r="AN39" s="369"/>
      <c r="AO39" s="369"/>
      <c r="AP39" s="369"/>
      <c r="AQ39" s="369"/>
      <c r="AR39" s="369"/>
      <c r="AS39" s="369"/>
      <c r="AT39" s="369"/>
      <c r="AU39" s="369"/>
      <c r="AV39" s="369"/>
      <c r="AW39" s="369"/>
      <c r="AX39" s="369"/>
      <c r="AY39" s="369"/>
      <c r="AZ39" s="369"/>
      <c r="BA39" s="369"/>
      <c r="BB39" s="369"/>
      <c r="BC39" s="369"/>
      <c r="BD39" s="369"/>
      <c r="BE39" s="369"/>
      <c r="BF39" s="369"/>
      <c r="BG39" s="369"/>
      <c r="BH39" s="369"/>
      <c r="BI39" s="369"/>
      <c r="BJ39" s="369"/>
      <c r="BK39" s="369"/>
      <c r="BL39" s="369"/>
      <c r="BM39" s="369"/>
      <c r="BN39" s="369"/>
      <c r="BO39" s="369"/>
      <c r="BP39" s="369"/>
      <c r="BQ39" s="369"/>
      <c r="BR39" s="369"/>
      <c r="BS39" s="369"/>
      <c r="BT39" s="369"/>
      <c r="BU39" s="369"/>
      <c r="BV39" s="369"/>
      <c r="BW39" s="369"/>
      <c r="BX39" s="369"/>
      <c r="BY39" s="369"/>
      <c r="BZ39" s="369"/>
      <c r="CA39" s="369"/>
      <c r="CB39" s="369"/>
      <c r="CC39" s="369"/>
      <c r="CD39" s="369"/>
      <c r="CE39" s="369"/>
      <c r="CF39" s="369"/>
      <c r="CG39" s="369"/>
      <c r="CH39" s="369"/>
      <c r="CI39" s="369"/>
      <c r="CJ39" s="369"/>
    </row>
    <row r="40" spans="1:88" ht="18" customHeight="1">
      <c r="A40" s="697" t="s">
        <v>269</v>
      </c>
      <c r="B40" s="697"/>
      <c r="C40" s="370"/>
      <c r="D40" s="371" t="s">
        <v>117</v>
      </c>
      <c r="E40" s="369"/>
      <c r="F40" s="369"/>
      <c r="G40" s="369"/>
      <c r="H40" s="369"/>
      <c r="I40" s="369"/>
      <c r="J40" s="369"/>
      <c r="K40" s="369"/>
      <c r="L40" s="369"/>
      <c r="M40" s="369"/>
      <c r="N40" s="369"/>
      <c r="O40" s="369"/>
      <c r="P40" s="369"/>
      <c r="Q40" s="369"/>
      <c r="R40" s="369"/>
      <c r="S40" s="369"/>
      <c r="T40" s="369"/>
      <c r="U40" s="369"/>
      <c r="V40" s="369"/>
      <c r="W40" s="369"/>
      <c r="X40" s="369"/>
      <c r="Y40" s="369"/>
      <c r="Z40" s="369"/>
      <c r="AA40" s="369"/>
      <c r="AB40" s="369"/>
      <c r="AC40" s="369"/>
      <c r="AD40" s="369"/>
      <c r="AE40" s="369"/>
      <c r="AF40" s="369"/>
      <c r="AG40" s="369"/>
      <c r="AH40" s="369"/>
      <c r="AI40" s="369"/>
      <c r="AJ40" s="369"/>
      <c r="AK40" s="369"/>
      <c r="AL40" s="369"/>
      <c r="AM40" s="369"/>
      <c r="AN40" s="369"/>
      <c r="AO40" s="369"/>
      <c r="AP40" s="369"/>
      <c r="AQ40" s="369"/>
      <c r="AR40" s="369"/>
      <c r="AS40" s="369"/>
      <c r="AT40" s="369"/>
      <c r="AU40" s="369"/>
      <c r="AV40" s="369"/>
      <c r="AW40" s="369"/>
      <c r="AX40" s="369"/>
      <c r="AY40" s="369"/>
      <c r="AZ40" s="369"/>
      <c r="BA40" s="369"/>
      <c r="BB40" s="369"/>
      <c r="BC40" s="369"/>
      <c r="BD40" s="369"/>
      <c r="BE40" s="369"/>
      <c r="BF40" s="369"/>
      <c r="BG40" s="369"/>
      <c r="BH40" s="369"/>
      <c r="BI40" s="369"/>
      <c r="BJ40" s="369"/>
      <c r="BK40" s="369"/>
      <c r="BL40" s="369"/>
      <c r="BM40" s="369"/>
      <c r="BN40" s="369"/>
      <c r="BO40" s="369"/>
      <c r="BP40" s="369"/>
      <c r="BQ40" s="369"/>
      <c r="BR40" s="369"/>
      <c r="BS40" s="369"/>
      <c r="BT40" s="369"/>
      <c r="BU40" s="369"/>
      <c r="BV40" s="369"/>
      <c r="BW40" s="369"/>
      <c r="BX40" s="369"/>
      <c r="BY40" s="369"/>
      <c r="BZ40" s="369"/>
      <c r="CA40" s="369"/>
      <c r="CB40" s="369"/>
      <c r="CC40" s="369"/>
      <c r="CD40" s="369"/>
      <c r="CE40" s="369"/>
      <c r="CF40" s="369"/>
      <c r="CG40" s="369"/>
      <c r="CH40" s="369"/>
      <c r="CI40" s="369"/>
      <c r="CJ40" s="369"/>
    </row>
    <row r="41" spans="1:88" ht="29.45" customHeight="1">
      <c r="A41" s="737" t="s">
        <v>270</v>
      </c>
      <c r="B41" s="738"/>
      <c r="C41" s="738"/>
      <c r="D41" s="371" t="s">
        <v>119</v>
      </c>
      <c r="E41" s="347"/>
      <c r="F41" s="347"/>
      <c r="G41" s="347"/>
      <c r="H41" s="347"/>
      <c r="I41" s="347"/>
      <c r="J41" s="347"/>
      <c r="K41" s="347"/>
      <c r="L41" s="347"/>
      <c r="M41" s="347"/>
      <c r="N41" s="347"/>
      <c r="O41" s="347"/>
      <c r="P41" s="347"/>
      <c r="Q41" s="347"/>
      <c r="R41" s="347"/>
      <c r="S41" s="347"/>
      <c r="T41" s="347"/>
      <c r="U41" s="347"/>
      <c r="V41" s="347"/>
      <c r="W41" s="347"/>
      <c r="X41" s="347"/>
      <c r="Y41" s="347"/>
      <c r="Z41" s="347"/>
      <c r="AA41" s="347"/>
      <c r="AB41" s="347"/>
      <c r="AC41" s="347"/>
      <c r="AD41" s="347"/>
      <c r="AE41" s="347"/>
      <c r="AF41" s="347"/>
      <c r="AG41" s="347"/>
      <c r="AH41" s="347"/>
      <c r="AI41" s="347"/>
      <c r="AJ41" s="347"/>
      <c r="AK41" s="347"/>
      <c r="AL41" s="347"/>
      <c r="AM41" s="347"/>
      <c r="AN41" s="347"/>
      <c r="AO41" s="347"/>
      <c r="AP41" s="347"/>
      <c r="AQ41" s="347"/>
      <c r="AR41" s="347"/>
      <c r="AS41" s="347"/>
      <c r="AT41" s="347"/>
      <c r="AU41" s="347"/>
      <c r="AV41" s="347"/>
      <c r="AW41" s="347"/>
      <c r="AX41" s="347"/>
      <c r="AY41" s="347"/>
      <c r="AZ41" s="347"/>
      <c r="BA41" s="347"/>
      <c r="BB41" s="347"/>
      <c r="BC41" s="347"/>
      <c r="BD41" s="347"/>
      <c r="BE41" s="347"/>
      <c r="BF41" s="347"/>
      <c r="BG41" s="347"/>
      <c r="BH41" s="347"/>
      <c r="BI41" s="347"/>
      <c r="BJ41" s="347"/>
      <c r="BK41" s="347"/>
      <c r="BL41" s="347"/>
      <c r="BM41" s="347"/>
      <c r="BN41" s="347"/>
      <c r="BO41" s="347"/>
      <c r="BP41" s="347"/>
      <c r="BQ41" s="347"/>
      <c r="BR41" s="347"/>
      <c r="BS41" s="347"/>
      <c r="BT41" s="347"/>
      <c r="BU41" s="347"/>
      <c r="BV41" s="347"/>
      <c r="BW41" s="347"/>
      <c r="BX41" s="347"/>
      <c r="BY41" s="347"/>
      <c r="BZ41" s="347"/>
      <c r="CA41" s="347"/>
      <c r="CB41" s="347"/>
      <c r="CC41" s="347"/>
      <c r="CD41" s="347"/>
      <c r="CE41" s="347"/>
      <c r="CF41" s="347"/>
      <c r="CG41" s="347"/>
      <c r="CH41" s="347"/>
      <c r="CI41" s="347"/>
      <c r="CJ41" s="347"/>
    </row>
    <row r="42" spans="1:88" ht="18" customHeight="1">
      <c r="A42" s="735" t="s">
        <v>271</v>
      </c>
      <c r="B42" s="736"/>
      <c r="C42" s="736"/>
      <c r="D42" s="371" t="s">
        <v>215</v>
      </c>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c r="AM42" s="372"/>
      <c r="AN42" s="372"/>
      <c r="AO42" s="372"/>
      <c r="AP42" s="372"/>
      <c r="AQ42" s="372"/>
      <c r="AR42" s="372"/>
      <c r="AS42" s="372"/>
      <c r="AT42" s="372"/>
      <c r="AU42" s="372"/>
      <c r="AV42" s="372"/>
      <c r="AW42" s="372"/>
      <c r="AX42" s="372"/>
      <c r="AY42" s="372"/>
      <c r="AZ42" s="372"/>
      <c r="BA42" s="372"/>
      <c r="BB42" s="372"/>
      <c r="BC42" s="372"/>
      <c r="BD42" s="372"/>
      <c r="BE42" s="372"/>
      <c r="BF42" s="372"/>
      <c r="BG42" s="372"/>
      <c r="BH42" s="372"/>
      <c r="BI42" s="372"/>
      <c r="BJ42" s="372"/>
      <c r="BK42" s="372"/>
      <c r="BL42" s="372"/>
      <c r="BM42" s="372"/>
      <c r="BN42" s="372"/>
      <c r="BO42" s="372"/>
      <c r="BP42" s="372"/>
      <c r="BQ42" s="372"/>
      <c r="BR42" s="372"/>
      <c r="BS42" s="372"/>
      <c r="BT42" s="372"/>
      <c r="BU42" s="372"/>
      <c r="BV42" s="372"/>
      <c r="BW42" s="372"/>
      <c r="BX42" s="372"/>
      <c r="BY42" s="372"/>
      <c r="BZ42" s="372"/>
      <c r="CA42" s="372"/>
      <c r="CB42" s="372"/>
      <c r="CC42" s="372"/>
      <c r="CD42" s="372"/>
      <c r="CE42" s="372"/>
      <c r="CF42" s="372"/>
      <c r="CG42" s="372"/>
      <c r="CH42" s="372"/>
      <c r="CI42" s="372"/>
      <c r="CJ42" s="372"/>
    </row>
    <row r="44" spans="1:88">
      <c r="A44" s="116"/>
      <c r="B44" s="307"/>
      <c r="C44" s="307"/>
      <c r="D44" s="234"/>
      <c r="E44" s="677"/>
    </row>
    <row r="45" spans="1:88">
      <c r="E45" s="173"/>
    </row>
    <row r="46" spans="1:88">
      <c r="E46" s="173"/>
    </row>
  </sheetData>
  <mergeCells count="17">
    <mergeCell ref="CA3:CE4"/>
    <mergeCell ref="CF3:CJ4"/>
    <mergeCell ref="BB3:BF4"/>
    <mergeCell ref="BG3:BK4"/>
    <mergeCell ref="BL3:BP4"/>
    <mergeCell ref="BQ3:BU4"/>
    <mergeCell ref="BV3:BZ4"/>
    <mergeCell ref="AC3:AG4"/>
    <mergeCell ref="AH3:AL4"/>
    <mergeCell ref="AM3:AQ4"/>
    <mergeCell ref="AR3:AV4"/>
    <mergeCell ref="AW3:BA4"/>
    <mergeCell ref="A42:C42"/>
    <mergeCell ref="N3:R4"/>
    <mergeCell ref="S3:W4"/>
    <mergeCell ref="X3:AB4"/>
    <mergeCell ref="A41:C41"/>
  </mergeCells>
  <pageMargins left="0.70866141732283505" right="0.70866141732283505" top="0.74803149606299202" bottom="0.74803149606299202" header="0.31496062992126" footer="0.31496062992126"/>
  <pageSetup scale="70" orientation="portrait" r:id="rId1"/>
  <colBreaks count="16" manualBreakCount="16">
    <brk id="8" max="41" man="1"/>
    <brk id="13" max="41" man="1"/>
    <brk id="18" max="41" man="1"/>
    <brk id="23" max="1048575" man="1"/>
    <brk id="28" max="41" man="1"/>
    <brk id="33" max="41" man="1"/>
    <brk id="38" max="41" man="1"/>
    <brk id="43" max="41" man="1"/>
    <brk id="48" max="41" man="1"/>
    <brk id="53" max="41" man="1"/>
    <brk id="58" max="41" man="1"/>
    <brk id="63" max="41" man="1"/>
    <brk id="68" max="41" man="1"/>
    <brk id="73" max="41" man="1"/>
    <brk id="78" max="41" man="1"/>
    <brk id="83" max="41" man="1"/>
  </colBreaks>
  <ignoredErrors>
    <ignoredError sqref="E5:F5 H5:I5 J5:CJ5 N3:CJ4" unlockedFormula="1"/>
    <ignoredError sqref="G5" formula="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0">
    <tabColor rgb="FFFFFF00"/>
  </sheetPr>
  <dimension ref="A1:CK70"/>
  <sheetViews>
    <sheetView workbookViewId="0">
      <pane xSplit="5" ySplit="5" topLeftCell="F6" activePane="bottomRight" state="frozen"/>
      <selection activeCell="D3" sqref="D3"/>
      <selection pane="topRight" activeCell="D3" sqref="D3"/>
      <selection pane="bottomLeft" activeCell="D3" sqref="D3"/>
      <selection pane="bottomRight"/>
    </sheetView>
  </sheetViews>
  <sheetFormatPr baseColWidth="10" defaultColWidth="7.5703125" defaultRowHeight="12.75"/>
  <cols>
    <col min="1" max="1" width="4.140625" style="226" customWidth="1"/>
    <col min="2" max="2" width="5" style="226" customWidth="1"/>
    <col min="3" max="3" width="7.5703125" style="226"/>
    <col min="4" max="4" width="80.140625" style="226" customWidth="1"/>
    <col min="5" max="5" width="4.42578125" style="226" customWidth="1"/>
    <col min="6" max="6" width="11" style="303" customWidth="1"/>
    <col min="7" max="89" width="11" style="226" customWidth="1"/>
    <col min="90" max="16384" width="7.5703125" style="226"/>
  </cols>
  <sheetData>
    <row r="1" spans="1:89" ht="15">
      <c r="A1" s="562" t="s">
        <v>426</v>
      </c>
      <c r="F1" s="42"/>
      <c r="G1" s="42"/>
      <c r="H1" s="42"/>
      <c r="I1" s="42" t="s">
        <v>443</v>
      </c>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row>
    <row r="2" spans="1:89" ht="15">
      <c r="A2" s="562"/>
      <c r="F2" s="42"/>
      <c r="G2" s="42"/>
      <c r="H2" s="42"/>
      <c r="I2" s="42" t="s">
        <v>444</v>
      </c>
      <c r="J2" s="42"/>
      <c r="K2" s="42"/>
      <c r="L2" s="42"/>
      <c r="M2" s="42"/>
      <c r="N2" s="42"/>
      <c r="O2" s="43"/>
      <c r="P2" s="44"/>
      <c r="Q2" s="45" t="s">
        <v>438</v>
      </c>
      <c r="R2" s="46"/>
      <c r="S2" s="47"/>
      <c r="T2" s="43"/>
      <c r="U2" s="44"/>
      <c r="V2" s="45" t="s">
        <v>439</v>
      </c>
      <c r="W2" s="46"/>
      <c r="X2" s="47"/>
      <c r="Y2" s="43"/>
      <c r="Z2" s="44"/>
      <c r="AA2" s="45" t="s">
        <v>440</v>
      </c>
      <c r="AB2" s="45"/>
      <c r="AC2" s="48"/>
      <c r="AD2" s="43"/>
      <c r="AE2" s="44"/>
      <c r="AF2" s="45" t="s">
        <v>471</v>
      </c>
      <c r="AG2" s="45"/>
      <c r="AH2" s="48"/>
      <c r="AI2" s="43"/>
      <c r="AJ2" s="44"/>
      <c r="AK2" s="45" t="s">
        <v>472</v>
      </c>
      <c r="AL2" s="45"/>
      <c r="AM2" s="48"/>
      <c r="AN2" s="43"/>
      <c r="AO2" s="44"/>
      <c r="AP2" s="45" t="s">
        <v>473</v>
      </c>
      <c r="AQ2" s="45"/>
      <c r="AR2" s="48"/>
      <c r="AS2" s="43"/>
      <c r="AT2" s="44"/>
      <c r="AU2" s="45" t="s">
        <v>474</v>
      </c>
      <c r="AV2" s="45"/>
      <c r="AW2" s="48"/>
      <c r="AX2" s="43"/>
      <c r="AY2" s="44"/>
      <c r="AZ2" s="45" t="s">
        <v>475</v>
      </c>
      <c r="BA2" s="45"/>
      <c r="BB2" s="48"/>
      <c r="BC2" s="43"/>
      <c r="BD2" s="44"/>
      <c r="BE2" s="45" t="s">
        <v>476</v>
      </c>
      <c r="BF2" s="45"/>
      <c r="BG2" s="48"/>
      <c r="BH2" s="43"/>
      <c r="BI2" s="44"/>
      <c r="BJ2" s="45" t="s">
        <v>477</v>
      </c>
      <c r="BK2" s="45"/>
      <c r="BL2" s="48"/>
      <c r="BM2" s="43"/>
      <c r="BN2" s="44"/>
      <c r="BO2" s="45" t="s">
        <v>478</v>
      </c>
      <c r="BP2" s="45"/>
      <c r="BQ2" s="48"/>
      <c r="BR2" s="43"/>
      <c r="BS2" s="44"/>
      <c r="BT2" s="45" t="s">
        <v>501</v>
      </c>
      <c r="BU2" s="45"/>
      <c r="BV2" s="48"/>
      <c r="BW2" s="43"/>
      <c r="BX2" s="44"/>
      <c r="BY2" s="45" t="s">
        <v>502</v>
      </c>
      <c r="BZ2" s="45"/>
      <c r="CA2" s="48"/>
      <c r="CB2" s="43"/>
      <c r="CC2" s="44"/>
      <c r="CD2" s="45" t="s">
        <v>503</v>
      </c>
      <c r="CE2" s="45"/>
      <c r="CF2" s="48"/>
      <c r="CG2" s="43"/>
      <c r="CH2" s="44"/>
      <c r="CI2" s="45" t="s">
        <v>504</v>
      </c>
      <c r="CJ2" s="45"/>
      <c r="CK2" s="48"/>
    </row>
    <row r="3" spans="1:89" ht="15" customHeight="1">
      <c r="A3" s="562"/>
      <c r="F3" s="42"/>
      <c r="G3" s="42"/>
      <c r="H3" s="42"/>
      <c r="I3" s="42" t="s">
        <v>445</v>
      </c>
      <c r="J3" s="42"/>
      <c r="K3" s="42"/>
      <c r="L3" s="42"/>
      <c r="M3" s="42"/>
      <c r="N3" s="42"/>
      <c r="O3" s="720" t="str">
        <f>'20.10'!$V$3</f>
        <v>Description : Veuillez inscrire une brève description du scénario (incluant les hypothèses) dans l'onglet «20.10»</v>
      </c>
      <c r="P3" s="721"/>
      <c r="Q3" s="721"/>
      <c r="R3" s="721"/>
      <c r="S3" s="722"/>
      <c r="T3" s="720" t="str">
        <f>'20.10'!$AF$3</f>
        <v>Description : Veuillez inscrire une brève description du scénario (incluant les hypothèses) dans l'onglet «20.10»</v>
      </c>
      <c r="U3" s="721"/>
      <c r="V3" s="721"/>
      <c r="W3" s="721"/>
      <c r="X3" s="722"/>
      <c r="Y3" s="720" t="str">
        <f>'20.10'!$AP$3</f>
        <v>Description : Veuillez inscrire une brève description du scénario (incluant les hypothèses) dans l'onglet «20.10»</v>
      </c>
      <c r="Z3" s="721"/>
      <c r="AA3" s="721"/>
      <c r="AB3" s="721"/>
      <c r="AC3" s="722"/>
      <c r="AD3" s="720" t="str">
        <f>'20.10'!$AZ$3</f>
        <v>Description : Veuillez inscrire une brève description du scénario (incluant les hypothèses) dans l'onglet «20.10»</v>
      </c>
      <c r="AE3" s="721"/>
      <c r="AF3" s="721"/>
      <c r="AG3" s="721"/>
      <c r="AH3" s="722"/>
      <c r="AI3" s="720" t="str">
        <f>'20.10'!$BJ$3</f>
        <v>Description : Veuillez inscrire une brève description du scénario (incluant les hypothèses) dans l'onglet «20.10»</v>
      </c>
      <c r="AJ3" s="721"/>
      <c r="AK3" s="721"/>
      <c r="AL3" s="721"/>
      <c r="AM3" s="722"/>
      <c r="AN3" s="720" t="str">
        <f>'20.10'!$BT$3</f>
        <v>Description : Veuillez inscrire une brève description du scénario (incluant les hypothèses) dans l'onglet «20.10»</v>
      </c>
      <c r="AO3" s="721"/>
      <c r="AP3" s="721"/>
      <c r="AQ3" s="721"/>
      <c r="AR3" s="722"/>
      <c r="AS3" s="720" t="str">
        <f>'20.10'!$CD$3</f>
        <v>Description : Veuillez inscrire une brève description du scénario (incluant les hypothèses) dans l'onglet «20.10»</v>
      </c>
      <c r="AT3" s="721"/>
      <c r="AU3" s="721"/>
      <c r="AV3" s="721"/>
      <c r="AW3" s="722"/>
      <c r="AX3" s="720" t="str">
        <f>'20.10'!$CN$3</f>
        <v>Description : Veuillez inscrire une brève description du scénario (incluant les hypothèses) dans l'onglet «20.10»</v>
      </c>
      <c r="AY3" s="721"/>
      <c r="AZ3" s="721"/>
      <c r="BA3" s="721"/>
      <c r="BB3" s="722"/>
      <c r="BC3" s="720" t="str">
        <f>'20.10'!$CX$3</f>
        <v>Description : Veuillez inscrire une brève description du scénario (incluant les hypothèses) dans l'onglet «20.10»</v>
      </c>
      <c r="BD3" s="721"/>
      <c r="BE3" s="721"/>
      <c r="BF3" s="721"/>
      <c r="BG3" s="722"/>
      <c r="BH3" s="720" t="str">
        <f>'20.10'!$DH$3</f>
        <v>Description : Veuillez inscrire une brève description du scénario (incluant les hypothèses) dans l'onglet «20.10»</v>
      </c>
      <c r="BI3" s="721"/>
      <c r="BJ3" s="721"/>
      <c r="BK3" s="721"/>
      <c r="BL3" s="722"/>
      <c r="BM3" s="720" t="str">
        <f>'20.10'!$DR$3</f>
        <v>Description : Veuillez inscrire une brève description du scénario (incluant les hypothèses) dans l'onglet «20.10»</v>
      </c>
      <c r="BN3" s="721"/>
      <c r="BO3" s="721"/>
      <c r="BP3" s="721"/>
      <c r="BQ3" s="722"/>
      <c r="BR3" s="720" t="str">
        <f>'20.10'!$EB$3</f>
        <v>Description : Veuillez inscrire une brève description du scénario (incluant les hypothèses) dans l'onglet «20.10»</v>
      </c>
      <c r="BS3" s="721"/>
      <c r="BT3" s="721"/>
      <c r="BU3" s="721"/>
      <c r="BV3" s="722"/>
      <c r="BW3" s="720" t="str">
        <f>'20.10'!$EL$3</f>
        <v>Description : Veuillez inscrire une brève description du scénario (incluant les hypothèses) dans l'onglet «20.10»</v>
      </c>
      <c r="BX3" s="721"/>
      <c r="BY3" s="721"/>
      <c r="BZ3" s="721"/>
      <c r="CA3" s="722"/>
      <c r="CB3" s="720" t="str">
        <f>'20.10'!$EV$3</f>
        <v>Description : Veuillez inscrire une brève description du scénario (incluant les hypothèses) dans l'onglet «20.10»</v>
      </c>
      <c r="CC3" s="721"/>
      <c r="CD3" s="721"/>
      <c r="CE3" s="721"/>
      <c r="CF3" s="722"/>
      <c r="CG3" s="720" t="str">
        <f>'20.10'!$FF$3</f>
        <v>Description : Veuillez inscrire une brève description du scénario (incluant les hypothèses) dans l'onglet «20.10»</v>
      </c>
      <c r="CH3" s="721"/>
      <c r="CI3" s="721"/>
      <c r="CJ3" s="721"/>
      <c r="CK3" s="722"/>
    </row>
    <row r="4" spans="1:89" ht="15">
      <c r="A4" s="562"/>
      <c r="F4" s="42" t="s">
        <v>446</v>
      </c>
      <c r="G4" s="42" t="s">
        <v>446</v>
      </c>
      <c r="H4" s="42" t="s">
        <v>446</v>
      </c>
      <c r="I4" s="42" t="s">
        <v>447</v>
      </c>
      <c r="J4" s="49"/>
      <c r="K4" s="50"/>
      <c r="L4" s="42" t="s">
        <v>448</v>
      </c>
      <c r="M4" s="51"/>
      <c r="N4" s="51"/>
      <c r="O4" s="720"/>
      <c r="P4" s="721"/>
      <c r="Q4" s="721"/>
      <c r="R4" s="721"/>
      <c r="S4" s="722"/>
      <c r="T4" s="720"/>
      <c r="U4" s="721"/>
      <c r="V4" s="721"/>
      <c r="W4" s="721"/>
      <c r="X4" s="722"/>
      <c r="Y4" s="720"/>
      <c r="Z4" s="721"/>
      <c r="AA4" s="721"/>
      <c r="AB4" s="721"/>
      <c r="AC4" s="722"/>
      <c r="AD4" s="720"/>
      <c r="AE4" s="721"/>
      <c r="AF4" s="721"/>
      <c r="AG4" s="721"/>
      <c r="AH4" s="722"/>
      <c r="AI4" s="720"/>
      <c r="AJ4" s="721"/>
      <c r="AK4" s="721"/>
      <c r="AL4" s="721"/>
      <c r="AM4" s="722"/>
      <c r="AN4" s="720"/>
      <c r="AO4" s="721"/>
      <c r="AP4" s="721"/>
      <c r="AQ4" s="721"/>
      <c r="AR4" s="722"/>
      <c r="AS4" s="720"/>
      <c r="AT4" s="721"/>
      <c r="AU4" s="721"/>
      <c r="AV4" s="721"/>
      <c r="AW4" s="722"/>
      <c r="AX4" s="720"/>
      <c r="AY4" s="721"/>
      <c r="AZ4" s="721"/>
      <c r="BA4" s="721"/>
      <c r="BB4" s="722"/>
      <c r="BC4" s="720"/>
      <c r="BD4" s="721"/>
      <c r="BE4" s="721"/>
      <c r="BF4" s="721"/>
      <c r="BG4" s="722"/>
      <c r="BH4" s="720"/>
      <c r="BI4" s="721"/>
      <c r="BJ4" s="721"/>
      <c r="BK4" s="721"/>
      <c r="BL4" s="722"/>
      <c r="BM4" s="720"/>
      <c r="BN4" s="721"/>
      <c r="BO4" s="721"/>
      <c r="BP4" s="721"/>
      <c r="BQ4" s="722"/>
      <c r="BR4" s="720"/>
      <c r="BS4" s="721"/>
      <c r="BT4" s="721"/>
      <c r="BU4" s="721"/>
      <c r="BV4" s="722"/>
      <c r="BW4" s="720"/>
      <c r="BX4" s="721"/>
      <c r="BY4" s="721"/>
      <c r="BZ4" s="721"/>
      <c r="CA4" s="722"/>
      <c r="CB4" s="720"/>
      <c r="CC4" s="721"/>
      <c r="CD4" s="721"/>
      <c r="CE4" s="721"/>
      <c r="CF4" s="722"/>
      <c r="CG4" s="720"/>
      <c r="CH4" s="721"/>
      <c r="CI4" s="721"/>
      <c r="CJ4" s="721"/>
      <c r="CK4" s="722"/>
    </row>
    <row r="5" spans="1:89" ht="15">
      <c r="A5" s="562" t="s">
        <v>0</v>
      </c>
      <c r="E5" s="227"/>
      <c r="F5" s="54">
        <f>G5-1</f>
        <v>2016</v>
      </c>
      <c r="G5" s="54">
        <f>H5-1</f>
        <v>2017</v>
      </c>
      <c r="H5" s="54">
        <f>J5-1</f>
        <v>2018</v>
      </c>
      <c r="I5" s="54">
        <f>J5-1</f>
        <v>2018</v>
      </c>
      <c r="J5" s="54">
        <f>'20.10'!L4</f>
        <v>2019</v>
      </c>
      <c r="K5" s="54">
        <f>J5+1</f>
        <v>2020</v>
      </c>
      <c r="L5" s="54">
        <f t="shared" ref="L5:M5" si="0">K5+1</f>
        <v>2021</v>
      </c>
      <c r="M5" s="54">
        <f t="shared" si="0"/>
        <v>2022</v>
      </c>
      <c r="N5" s="54">
        <f>M5+1</f>
        <v>2023</v>
      </c>
      <c r="O5" s="55">
        <f>J5</f>
        <v>2019</v>
      </c>
      <c r="P5" s="54">
        <f>K5</f>
        <v>2020</v>
      </c>
      <c r="Q5" s="54">
        <f>L5</f>
        <v>2021</v>
      </c>
      <c r="R5" s="54">
        <f>M5</f>
        <v>2022</v>
      </c>
      <c r="S5" s="56">
        <f>N5</f>
        <v>2023</v>
      </c>
      <c r="T5" s="55">
        <f t="shared" ref="T5:CE5" si="1">O5</f>
        <v>2019</v>
      </c>
      <c r="U5" s="54">
        <f t="shared" si="1"/>
        <v>2020</v>
      </c>
      <c r="V5" s="54">
        <f t="shared" si="1"/>
        <v>2021</v>
      </c>
      <c r="W5" s="54">
        <f t="shared" si="1"/>
        <v>2022</v>
      </c>
      <c r="X5" s="56">
        <f t="shared" si="1"/>
        <v>2023</v>
      </c>
      <c r="Y5" s="55">
        <f t="shared" si="1"/>
        <v>2019</v>
      </c>
      <c r="Z5" s="54">
        <f t="shared" si="1"/>
        <v>2020</v>
      </c>
      <c r="AA5" s="54">
        <f t="shared" si="1"/>
        <v>2021</v>
      </c>
      <c r="AB5" s="54">
        <f t="shared" si="1"/>
        <v>2022</v>
      </c>
      <c r="AC5" s="56">
        <f t="shared" si="1"/>
        <v>2023</v>
      </c>
      <c r="AD5" s="55">
        <f t="shared" si="1"/>
        <v>2019</v>
      </c>
      <c r="AE5" s="54">
        <f t="shared" si="1"/>
        <v>2020</v>
      </c>
      <c r="AF5" s="54">
        <f t="shared" si="1"/>
        <v>2021</v>
      </c>
      <c r="AG5" s="54">
        <f t="shared" si="1"/>
        <v>2022</v>
      </c>
      <c r="AH5" s="56">
        <f t="shared" si="1"/>
        <v>2023</v>
      </c>
      <c r="AI5" s="55">
        <f t="shared" si="1"/>
        <v>2019</v>
      </c>
      <c r="AJ5" s="54">
        <f t="shared" si="1"/>
        <v>2020</v>
      </c>
      <c r="AK5" s="54">
        <f t="shared" si="1"/>
        <v>2021</v>
      </c>
      <c r="AL5" s="54">
        <f t="shared" si="1"/>
        <v>2022</v>
      </c>
      <c r="AM5" s="56">
        <f t="shared" si="1"/>
        <v>2023</v>
      </c>
      <c r="AN5" s="55">
        <f t="shared" si="1"/>
        <v>2019</v>
      </c>
      <c r="AO5" s="54">
        <f t="shared" si="1"/>
        <v>2020</v>
      </c>
      <c r="AP5" s="54">
        <f t="shared" si="1"/>
        <v>2021</v>
      </c>
      <c r="AQ5" s="54">
        <f t="shared" si="1"/>
        <v>2022</v>
      </c>
      <c r="AR5" s="56">
        <f t="shared" si="1"/>
        <v>2023</v>
      </c>
      <c r="AS5" s="55">
        <f t="shared" si="1"/>
        <v>2019</v>
      </c>
      <c r="AT5" s="54">
        <f t="shared" si="1"/>
        <v>2020</v>
      </c>
      <c r="AU5" s="54">
        <f t="shared" si="1"/>
        <v>2021</v>
      </c>
      <c r="AV5" s="54">
        <f t="shared" si="1"/>
        <v>2022</v>
      </c>
      <c r="AW5" s="56">
        <f t="shared" si="1"/>
        <v>2023</v>
      </c>
      <c r="AX5" s="55">
        <f t="shared" si="1"/>
        <v>2019</v>
      </c>
      <c r="AY5" s="54">
        <f t="shared" si="1"/>
        <v>2020</v>
      </c>
      <c r="AZ5" s="54">
        <f t="shared" si="1"/>
        <v>2021</v>
      </c>
      <c r="BA5" s="54">
        <f t="shared" si="1"/>
        <v>2022</v>
      </c>
      <c r="BB5" s="56">
        <f t="shared" si="1"/>
        <v>2023</v>
      </c>
      <c r="BC5" s="55">
        <f t="shared" si="1"/>
        <v>2019</v>
      </c>
      <c r="BD5" s="54">
        <f t="shared" si="1"/>
        <v>2020</v>
      </c>
      <c r="BE5" s="54">
        <f t="shared" si="1"/>
        <v>2021</v>
      </c>
      <c r="BF5" s="54">
        <f t="shared" si="1"/>
        <v>2022</v>
      </c>
      <c r="BG5" s="56">
        <f t="shared" si="1"/>
        <v>2023</v>
      </c>
      <c r="BH5" s="55">
        <f t="shared" si="1"/>
        <v>2019</v>
      </c>
      <c r="BI5" s="54">
        <f t="shared" si="1"/>
        <v>2020</v>
      </c>
      <c r="BJ5" s="54">
        <f t="shared" si="1"/>
        <v>2021</v>
      </c>
      <c r="BK5" s="54">
        <f t="shared" si="1"/>
        <v>2022</v>
      </c>
      <c r="BL5" s="56">
        <f t="shared" si="1"/>
        <v>2023</v>
      </c>
      <c r="BM5" s="55">
        <f t="shared" si="1"/>
        <v>2019</v>
      </c>
      <c r="BN5" s="54">
        <f t="shared" si="1"/>
        <v>2020</v>
      </c>
      <c r="BO5" s="54">
        <f t="shared" si="1"/>
        <v>2021</v>
      </c>
      <c r="BP5" s="54">
        <f t="shared" si="1"/>
        <v>2022</v>
      </c>
      <c r="BQ5" s="56">
        <f t="shared" si="1"/>
        <v>2023</v>
      </c>
      <c r="BR5" s="55">
        <f t="shared" si="1"/>
        <v>2019</v>
      </c>
      <c r="BS5" s="54">
        <f t="shared" si="1"/>
        <v>2020</v>
      </c>
      <c r="BT5" s="54">
        <f t="shared" si="1"/>
        <v>2021</v>
      </c>
      <c r="BU5" s="54">
        <f t="shared" si="1"/>
        <v>2022</v>
      </c>
      <c r="BV5" s="56">
        <f t="shared" si="1"/>
        <v>2023</v>
      </c>
      <c r="BW5" s="55">
        <f t="shared" si="1"/>
        <v>2019</v>
      </c>
      <c r="BX5" s="54">
        <f t="shared" si="1"/>
        <v>2020</v>
      </c>
      <c r="BY5" s="54">
        <f t="shared" si="1"/>
        <v>2021</v>
      </c>
      <c r="BZ5" s="54">
        <f t="shared" si="1"/>
        <v>2022</v>
      </c>
      <c r="CA5" s="56">
        <f t="shared" si="1"/>
        <v>2023</v>
      </c>
      <c r="CB5" s="55">
        <f t="shared" si="1"/>
        <v>2019</v>
      </c>
      <c r="CC5" s="54">
        <f t="shared" si="1"/>
        <v>2020</v>
      </c>
      <c r="CD5" s="54">
        <f t="shared" si="1"/>
        <v>2021</v>
      </c>
      <c r="CE5" s="54">
        <f t="shared" si="1"/>
        <v>2022</v>
      </c>
      <c r="CF5" s="56">
        <f t="shared" ref="CF5:CK5" si="2">CA5</f>
        <v>2023</v>
      </c>
      <c r="CG5" s="55">
        <f t="shared" si="2"/>
        <v>2019</v>
      </c>
      <c r="CH5" s="54">
        <f t="shared" si="2"/>
        <v>2020</v>
      </c>
      <c r="CI5" s="54">
        <f t="shared" si="2"/>
        <v>2021</v>
      </c>
      <c r="CJ5" s="54">
        <f t="shared" si="2"/>
        <v>2022</v>
      </c>
      <c r="CK5" s="56">
        <f t="shared" si="2"/>
        <v>2023</v>
      </c>
    </row>
    <row r="6" spans="1:89" s="232" customFormat="1" ht="15">
      <c r="A6" s="228" t="s">
        <v>272</v>
      </c>
      <c r="B6" s="228"/>
      <c r="C6" s="229"/>
      <c r="D6" s="229"/>
      <c r="E6" s="230"/>
      <c r="F6" s="230"/>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231"/>
      <c r="AY6" s="231"/>
      <c r="AZ6" s="231"/>
      <c r="BA6" s="231"/>
      <c r="BB6" s="231"/>
      <c r="BC6" s="231"/>
      <c r="BD6" s="231"/>
      <c r="BE6" s="231"/>
      <c r="BF6" s="231"/>
      <c r="BG6" s="231"/>
      <c r="BH6" s="231"/>
      <c r="BI6" s="231"/>
      <c r="BJ6" s="231"/>
      <c r="BK6" s="231"/>
      <c r="BL6" s="231"/>
      <c r="BM6" s="231"/>
      <c r="BN6" s="231"/>
      <c r="BO6" s="231"/>
      <c r="BP6" s="231"/>
      <c r="BQ6" s="231"/>
      <c r="BR6" s="231"/>
      <c r="BS6" s="231"/>
      <c r="BT6" s="231"/>
      <c r="BU6" s="231"/>
      <c r="BV6" s="231"/>
      <c r="BW6" s="231"/>
      <c r="BX6" s="231"/>
      <c r="BY6" s="231"/>
      <c r="BZ6" s="231"/>
      <c r="CA6" s="231"/>
      <c r="CB6" s="231"/>
      <c r="CC6" s="231"/>
      <c r="CD6" s="231"/>
      <c r="CE6" s="231"/>
      <c r="CF6" s="231"/>
      <c r="CG6" s="231"/>
      <c r="CH6" s="231"/>
      <c r="CI6" s="231"/>
      <c r="CJ6" s="231"/>
      <c r="CK6" s="231"/>
    </row>
    <row r="7" spans="1:89" ht="15">
      <c r="A7" s="233"/>
      <c r="B7" s="234" t="s">
        <v>273</v>
      </c>
      <c r="C7" s="234"/>
      <c r="D7" s="234"/>
      <c r="E7" s="235" t="s">
        <v>4</v>
      </c>
      <c r="F7" s="236"/>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7"/>
      <c r="AY7" s="237"/>
      <c r="AZ7" s="237"/>
      <c r="BA7" s="237"/>
      <c r="BB7" s="237"/>
      <c r="BC7" s="237"/>
      <c r="BD7" s="237"/>
      <c r="BE7" s="237"/>
      <c r="BF7" s="237"/>
      <c r="BG7" s="237"/>
      <c r="BH7" s="237"/>
      <c r="BI7" s="237"/>
      <c r="BJ7" s="237"/>
      <c r="BK7" s="237"/>
      <c r="BL7" s="237"/>
      <c r="BM7" s="237"/>
      <c r="BN7" s="237"/>
      <c r="BO7" s="237"/>
      <c r="BP7" s="237"/>
      <c r="BQ7" s="237"/>
      <c r="BR7" s="237"/>
      <c r="BS7" s="237"/>
      <c r="BT7" s="237"/>
      <c r="BU7" s="237"/>
      <c r="BV7" s="237"/>
      <c r="BW7" s="237"/>
      <c r="BX7" s="237"/>
      <c r="BY7" s="237"/>
      <c r="BZ7" s="237"/>
      <c r="CA7" s="237"/>
      <c r="CB7" s="237"/>
      <c r="CC7" s="237"/>
      <c r="CD7" s="237"/>
      <c r="CE7" s="237"/>
      <c r="CF7" s="237"/>
      <c r="CG7" s="237"/>
      <c r="CH7" s="237"/>
      <c r="CI7" s="237"/>
      <c r="CJ7" s="237"/>
      <c r="CK7" s="237"/>
    </row>
    <row r="8" spans="1:89" ht="15">
      <c r="A8" s="238"/>
      <c r="B8" s="239" t="s">
        <v>274</v>
      </c>
      <c r="C8" s="238"/>
      <c r="D8" s="238"/>
      <c r="E8" s="240" t="s">
        <v>6</v>
      </c>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c r="BP8" s="241"/>
      <c r="BQ8" s="241"/>
      <c r="BR8" s="241"/>
      <c r="BS8" s="241"/>
      <c r="BT8" s="241"/>
      <c r="BU8" s="241"/>
      <c r="BV8" s="241"/>
      <c r="BW8" s="241"/>
      <c r="BX8" s="241"/>
      <c r="BY8" s="241"/>
      <c r="BZ8" s="241"/>
      <c r="CA8" s="241"/>
      <c r="CB8" s="241"/>
      <c r="CC8" s="241"/>
      <c r="CD8" s="241"/>
      <c r="CE8" s="241"/>
      <c r="CF8" s="241"/>
      <c r="CG8" s="241"/>
      <c r="CH8" s="241"/>
      <c r="CI8" s="241"/>
      <c r="CJ8" s="241"/>
      <c r="CK8" s="241"/>
    </row>
    <row r="9" spans="1:89" ht="15">
      <c r="A9" s="238"/>
      <c r="B9" s="242"/>
      <c r="C9" s="239" t="s">
        <v>224</v>
      </c>
      <c r="D9" s="238"/>
      <c r="E9" s="240" t="s">
        <v>65</v>
      </c>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241"/>
      <c r="BA9" s="241"/>
      <c r="BB9" s="241"/>
      <c r="BC9" s="241"/>
      <c r="BD9" s="241"/>
      <c r="BE9" s="241"/>
      <c r="BF9" s="241"/>
      <c r="BG9" s="241"/>
      <c r="BH9" s="241"/>
      <c r="BI9" s="241"/>
      <c r="BJ9" s="241"/>
      <c r="BK9" s="241"/>
      <c r="BL9" s="241"/>
      <c r="BM9" s="241"/>
      <c r="BN9" s="241"/>
      <c r="BO9" s="241"/>
      <c r="BP9" s="241"/>
      <c r="BQ9" s="241"/>
      <c r="BR9" s="241"/>
      <c r="BS9" s="241"/>
      <c r="BT9" s="241"/>
      <c r="BU9" s="241"/>
      <c r="BV9" s="241"/>
      <c r="BW9" s="241"/>
      <c r="BX9" s="241"/>
      <c r="BY9" s="241"/>
      <c r="BZ9" s="241"/>
      <c r="CA9" s="241"/>
      <c r="CB9" s="241"/>
      <c r="CC9" s="241"/>
      <c r="CD9" s="241"/>
      <c r="CE9" s="241"/>
      <c r="CF9" s="241"/>
      <c r="CG9" s="241"/>
      <c r="CH9" s="241"/>
      <c r="CI9" s="241"/>
      <c r="CJ9" s="241"/>
      <c r="CK9" s="241"/>
    </row>
    <row r="10" spans="1:89" ht="30">
      <c r="A10" s="243"/>
      <c r="B10" s="244"/>
      <c r="C10" s="245" t="s">
        <v>275</v>
      </c>
      <c r="D10" s="246" t="s">
        <v>276</v>
      </c>
      <c r="E10" s="240" t="s">
        <v>10</v>
      </c>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6"/>
      <c r="AY10" s="236"/>
      <c r="AZ10" s="236"/>
      <c r="BA10" s="236"/>
      <c r="BB10" s="236"/>
      <c r="BC10" s="236"/>
      <c r="BD10" s="236"/>
      <c r="BE10" s="236"/>
      <c r="BF10" s="236"/>
      <c r="BG10" s="236"/>
      <c r="BH10" s="236"/>
      <c r="BI10" s="236"/>
      <c r="BJ10" s="236"/>
      <c r="BK10" s="236"/>
      <c r="BL10" s="236"/>
      <c r="BM10" s="236"/>
      <c r="BN10" s="236"/>
      <c r="BO10" s="236"/>
      <c r="BP10" s="236"/>
      <c r="BQ10" s="236"/>
      <c r="BR10" s="236"/>
      <c r="BS10" s="236"/>
      <c r="BT10" s="236"/>
      <c r="BU10" s="236"/>
      <c r="BV10" s="236"/>
      <c r="BW10" s="236"/>
      <c r="BX10" s="236"/>
      <c r="BY10" s="236"/>
      <c r="BZ10" s="236"/>
      <c r="CA10" s="236"/>
      <c r="CB10" s="236"/>
      <c r="CC10" s="236"/>
      <c r="CD10" s="236"/>
      <c r="CE10" s="236"/>
      <c r="CF10" s="236"/>
      <c r="CG10" s="236"/>
      <c r="CH10" s="236"/>
      <c r="CI10" s="236"/>
      <c r="CJ10" s="236"/>
      <c r="CK10" s="236"/>
    </row>
    <row r="11" spans="1:89" ht="30">
      <c r="A11" s="238"/>
      <c r="B11" s="239"/>
      <c r="C11" s="247"/>
      <c r="D11" s="248" t="s">
        <v>277</v>
      </c>
      <c r="E11" s="240" t="s">
        <v>12</v>
      </c>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241"/>
      <c r="BM11" s="241"/>
      <c r="BN11" s="241"/>
      <c r="BO11" s="241"/>
      <c r="BP11" s="241"/>
      <c r="BQ11" s="241"/>
      <c r="BR11" s="241"/>
      <c r="BS11" s="241"/>
      <c r="BT11" s="241"/>
      <c r="BU11" s="241"/>
      <c r="BV11" s="241"/>
      <c r="BW11" s="241"/>
      <c r="BX11" s="241"/>
      <c r="BY11" s="241"/>
      <c r="BZ11" s="241"/>
      <c r="CA11" s="241"/>
      <c r="CB11" s="241"/>
      <c r="CC11" s="241"/>
      <c r="CD11" s="241"/>
      <c r="CE11" s="241"/>
      <c r="CF11" s="241"/>
      <c r="CG11" s="241"/>
      <c r="CH11" s="241"/>
      <c r="CI11" s="241"/>
      <c r="CJ11" s="241"/>
      <c r="CK11" s="241"/>
    </row>
    <row r="12" spans="1:89" ht="30">
      <c r="A12" s="238"/>
      <c r="B12" s="239"/>
      <c r="C12" s="247" t="s">
        <v>278</v>
      </c>
      <c r="D12" s="698" t="s">
        <v>279</v>
      </c>
      <c r="E12" s="240" t="s">
        <v>14</v>
      </c>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241"/>
      <c r="BK12" s="241"/>
      <c r="BL12" s="241"/>
      <c r="BM12" s="241"/>
      <c r="BN12" s="241"/>
      <c r="BO12" s="241"/>
      <c r="BP12" s="241"/>
      <c r="BQ12" s="241"/>
      <c r="BR12" s="241"/>
      <c r="BS12" s="241"/>
      <c r="BT12" s="241"/>
      <c r="BU12" s="241"/>
      <c r="BV12" s="241"/>
      <c r="BW12" s="241"/>
      <c r="BX12" s="241"/>
      <c r="BY12" s="241"/>
      <c r="BZ12" s="241"/>
      <c r="CA12" s="241"/>
      <c r="CB12" s="241"/>
      <c r="CC12" s="241"/>
      <c r="CD12" s="241"/>
      <c r="CE12" s="241"/>
      <c r="CF12" s="241"/>
      <c r="CG12" s="241"/>
      <c r="CH12" s="241"/>
      <c r="CI12" s="241"/>
      <c r="CJ12" s="241"/>
      <c r="CK12" s="241"/>
    </row>
    <row r="13" spans="1:89" ht="15">
      <c r="A13" s="249"/>
      <c r="B13" s="250" t="s">
        <v>280</v>
      </c>
      <c r="C13" s="249"/>
      <c r="D13" s="251"/>
      <c r="E13" s="252" t="s">
        <v>20</v>
      </c>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c r="BR13" s="241"/>
      <c r="BS13" s="241"/>
      <c r="BT13" s="241"/>
      <c r="BU13" s="241"/>
      <c r="BV13" s="241"/>
      <c r="BW13" s="241"/>
      <c r="BX13" s="241"/>
      <c r="BY13" s="241"/>
      <c r="BZ13" s="241"/>
      <c r="CA13" s="241"/>
      <c r="CB13" s="241"/>
      <c r="CC13" s="241"/>
      <c r="CD13" s="241"/>
      <c r="CE13" s="241"/>
      <c r="CF13" s="241"/>
      <c r="CG13" s="241"/>
      <c r="CH13" s="241"/>
      <c r="CI13" s="241"/>
      <c r="CJ13" s="241"/>
      <c r="CK13" s="241"/>
    </row>
    <row r="14" spans="1:89" ht="15">
      <c r="A14" s="238"/>
      <c r="B14" s="238" t="s">
        <v>522</v>
      </c>
      <c r="C14" s="242"/>
      <c r="D14" s="238"/>
      <c r="E14" s="240" t="s">
        <v>22</v>
      </c>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1"/>
      <c r="BV14" s="241"/>
      <c r="BW14" s="241"/>
      <c r="BX14" s="241"/>
      <c r="BY14" s="241"/>
      <c r="BZ14" s="241"/>
      <c r="CA14" s="241"/>
      <c r="CB14" s="241"/>
      <c r="CC14" s="241"/>
      <c r="CD14" s="241"/>
      <c r="CE14" s="241"/>
      <c r="CF14" s="241"/>
      <c r="CG14" s="241"/>
      <c r="CH14" s="241"/>
      <c r="CI14" s="241"/>
      <c r="CJ14" s="241"/>
      <c r="CK14" s="241"/>
    </row>
    <row r="15" spans="1:89" ht="30">
      <c r="A15" s="243"/>
      <c r="B15" s="243"/>
      <c r="C15" s="253" t="s">
        <v>275</v>
      </c>
      <c r="D15" s="254" t="s">
        <v>281</v>
      </c>
      <c r="E15" s="240" t="s">
        <v>72</v>
      </c>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6"/>
      <c r="AZ15" s="236"/>
      <c r="BA15" s="236"/>
      <c r="BB15" s="236"/>
      <c r="BC15" s="236"/>
      <c r="BD15" s="236"/>
      <c r="BE15" s="236"/>
      <c r="BF15" s="236"/>
      <c r="BG15" s="236"/>
      <c r="BH15" s="236"/>
      <c r="BI15" s="236"/>
      <c r="BJ15" s="236"/>
      <c r="BK15" s="236"/>
      <c r="BL15" s="236"/>
      <c r="BM15" s="236"/>
      <c r="BN15" s="236"/>
      <c r="BO15" s="236"/>
      <c r="BP15" s="236"/>
      <c r="BQ15" s="236"/>
      <c r="BR15" s="236"/>
      <c r="BS15" s="236"/>
      <c r="BT15" s="236"/>
      <c r="BU15" s="236"/>
      <c r="BV15" s="236"/>
      <c r="BW15" s="236"/>
      <c r="BX15" s="236"/>
      <c r="BY15" s="236"/>
      <c r="BZ15" s="236"/>
      <c r="CA15" s="236"/>
      <c r="CB15" s="236"/>
      <c r="CC15" s="236"/>
      <c r="CD15" s="236"/>
      <c r="CE15" s="236"/>
      <c r="CF15" s="236"/>
      <c r="CG15" s="236"/>
      <c r="CH15" s="236"/>
      <c r="CI15" s="236"/>
      <c r="CJ15" s="236"/>
      <c r="CK15" s="236"/>
    </row>
    <row r="16" spans="1:89" ht="15">
      <c r="A16" s="238"/>
      <c r="B16" s="238" t="s">
        <v>282</v>
      </c>
      <c r="C16" s="239"/>
      <c r="D16" s="238"/>
      <c r="E16" s="240" t="s">
        <v>74</v>
      </c>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241"/>
      <c r="BK16" s="241"/>
      <c r="BL16" s="241"/>
      <c r="BM16" s="241"/>
      <c r="BN16" s="241"/>
      <c r="BO16" s="241"/>
      <c r="BP16" s="241"/>
      <c r="BQ16" s="241"/>
      <c r="BR16" s="241"/>
      <c r="BS16" s="241"/>
      <c r="BT16" s="241"/>
      <c r="BU16" s="241"/>
      <c r="BV16" s="241"/>
      <c r="BW16" s="241"/>
      <c r="BX16" s="241"/>
      <c r="BY16" s="241"/>
      <c r="BZ16" s="241"/>
      <c r="CA16" s="241"/>
      <c r="CB16" s="241"/>
      <c r="CC16" s="241"/>
      <c r="CD16" s="241"/>
      <c r="CE16" s="241"/>
      <c r="CF16" s="241"/>
      <c r="CG16" s="241"/>
      <c r="CH16" s="241"/>
      <c r="CI16" s="241"/>
      <c r="CJ16" s="241"/>
      <c r="CK16" s="241"/>
    </row>
    <row r="17" spans="1:89" ht="15">
      <c r="A17" s="238"/>
      <c r="B17" s="238" t="s">
        <v>221</v>
      </c>
      <c r="C17" s="239"/>
      <c r="D17" s="238"/>
      <c r="E17" s="240" t="s">
        <v>75</v>
      </c>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1"/>
      <c r="BM17" s="241"/>
      <c r="BN17" s="241"/>
      <c r="BO17" s="241"/>
      <c r="BP17" s="241"/>
      <c r="BQ17" s="241"/>
      <c r="BR17" s="241"/>
      <c r="BS17" s="241"/>
      <c r="BT17" s="241"/>
      <c r="BU17" s="241"/>
      <c r="BV17" s="241"/>
      <c r="BW17" s="241"/>
      <c r="BX17" s="241"/>
      <c r="BY17" s="241"/>
      <c r="BZ17" s="241"/>
      <c r="CA17" s="241"/>
      <c r="CB17" s="241"/>
      <c r="CC17" s="241"/>
      <c r="CD17" s="241"/>
      <c r="CE17" s="241"/>
      <c r="CF17" s="241"/>
      <c r="CG17" s="241"/>
      <c r="CH17" s="241"/>
      <c r="CI17" s="241"/>
      <c r="CJ17" s="241"/>
      <c r="CK17" s="241"/>
    </row>
    <row r="18" spans="1:89" ht="15">
      <c r="A18" s="238"/>
      <c r="B18" s="242"/>
      <c r="C18" s="239" t="s">
        <v>106</v>
      </c>
      <c r="D18" s="242"/>
      <c r="E18" s="240" t="s">
        <v>77</v>
      </c>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row>
    <row r="19" spans="1:89" ht="28.9" customHeight="1">
      <c r="A19" s="243"/>
      <c r="B19" s="243"/>
      <c r="C19" s="255" t="s">
        <v>275</v>
      </c>
      <c r="D19" s="256" t="s">
        <v>283</v>
      </c>
      <c r="E19" s="240" t="s">
        <v>82</v>
      </c>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6"/>
      <c r="BA19" s="236"/>
      <c r="BB19" s="236"/>
      <c r="BC19" s="236"/>
      <c r="BD19" s="236"/>
      <c r="BE19" s="236"/>
      <c r="BF19" s="236"/>
      <c r="BG19" s="236"/>
      <c r="BH19" s="236"/>
      <c r="BI19" s="236"/>
      <c r="BJ19" s="236"/>
      <c r="BK19" s="236"/>
      <c r="BL19" s="236"/>
      <c r="BM19" s="236"/>
      <c r="BN19" s="236"/>
      <c r="BO19" s="236"/>
      <c r="BP19" s="236"/>
      <c r="BQ19" s="236"/>
      <c r="BR19" s="236"/>
      <c r="BS19" s="236"/>
      <c r="BT19" s="236"/>
      <c r="BU19" s="236"/>
      <c r="BV19" s="236"/>
      <c r="BW19" s="236"/>
      <c r="BX19" s="236"/>
      <c r="BY19" s="236"/>
      <c r="BZ19" s="236"/>
      <c r="CA19" s="236"/>
      <c r="CB19" s="236"/>
      <c r="CC19" s="236"/>
      <c r="CD19" s="236"/>
      <c r="CE19" s="236"/>
      <c r="CF19" s="236"/>
      <c r="CG19" s="236"/>
      <c r="CH19" s="236"/>
      <c r="CI19" s="236"/>
      <c r="CJ19" s="236"/>
      <c r="CK19" s="236"/>
    </row>
    <row r="20" spans="1:89" ht="30">
      <c r="A20" s="238"/>
      <c r="B20" s="238"/>
      <c r="C20" s="239"/>
      <c r="D20" s="699" t="s">
        <v>276</v>
      </c>
      <c r="E20" s="240" t="s">
        <v>232</v>
      </c>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241"/>
      <c r="BK20" s="241"/>
      <c r="BL20" s="241"/>
      <c r="BM20" s="241"/>
      <c r="BN20" s="241"/>
      <c r="BO20" s="241"/>
      <c r="BP20" s="241"/>
      <c r="BQ20" s="241"/>
      <c r="BR20" s="241"/>
      <c r="BS20" s="241"/>
      <c r="BT20" s="241"/>
      <c r="BU20" s="241"/>
      <c r="BV20" s="241"/>
      <c r="BW20" s="241"/>
      <c r="BX20" s="241"/>
      <c r="BY20" s="241"/>
      <c r="BZ20" s="241"/>
      <c r="CA20" s="241"/>
      <c r="CB20" s="241"/>
      <c r="CC20" s="241"/>
      <c r="CD20" s="241"/>
      <c r="CE20" s="241"/>
      <c r="CF20" s="241"/>
      <c r="CG20" s="241"/>
      <c r="CH20" s="241"/>
      <c r="CI20" s="241"/>
      <c r="CJ20" s="241"/>
      <c r="CK20" s="241"/>
    </row>
    <row r="21" spans="1:89" ht="30">
      <c r="A21" s="238"/>
      <c r="B21" s="238"/>
      <c r="C21" s="239"/>
      <c r="D21" s="257" t="s">
        <v>284</v>
      </c>
      <c r="E21" s="240" t="s">
        <v>285</v>
      </c>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41"/>
      <c r="BD21" s="241"/>
      <c r="BE21" s="241"/>
      <c r="BF21" s="241"/>
      <c r="BG21" s="241"/>
      <c r="BH21" s="241"/>
      <c r="BI21" s="241"/>
      <c r="BJ21" s="241"/>
      <c r="BK21" s="241"/>
      <c r="BL21" s="241"/>
      <c r="BM21" s="241"/>
      <c r="BN21" s="241"/>
      <c r="BO21" s="241"/>
      <c r="BP21" s="241"/>
      <c r="BQ21" s="241"/>
      <c r="BR21" s="241"/>
      <c r="BS21" s="241"/>
      <c r="BT21" s="241"/>
      <c r="BU21" s="241"/>
      <c r="BV21" s="241"/>
      <c r="BW21" s="241"/>
      <c r="BX21" s="241"/>
      <c r="BY21" s="241"/>
      <c r="BZ21" s="241"/>
      <c r="CA21" s="241"/>
      <c r="CB21" s="241"/>
      <c r="CC21" s="241"/>
      <c r="CD21" s="241"/>
      <c r="CE21" s="241"/>
      <c r="CF21" s="241"/>
      <c r="CG21" s="241"/>
      <c r="CH21" s="241"/>
      <c r="CI21" s="241"/>
      <c r="CJ21" s="241"/>
      <c r="CK21" s="241"/>
    </row>
    <row r="22" spans="1:89" ht="15">
      <c r="A22" s="238"/>
      <c r="B22" s="238"/>
      <c r="C22" s="239"/>
      <c r="D22" s="257" t="s">
        <v>286</v>
      </c>
      <c r="E22" s="240" t="s">
        <v>178</v>
      </c>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c r="BV22" s="241"/>
      <c r="BW22" s="241"/>
      <c r="BX22" s="241"/>
      <c r="BY22" s="241"/>
      <c r="BZ22" s="241"/>
      <c r="CA22" s="241"/>
      <c r="CB22" s="241"/>
      <c r="CC22" s="241"/>
      <c r="CD22" s="241"/>
      <c r="CE22" s="241"/>
      <c r="CF22" s="241"/>
      <c r="CG22" s="241"/>
      <c r="CH22" s="241"/>
      <c r="CI22" s="241"/>
      <c r="CJ22" s="241"/>
      <c r="CK22" s="241"/>
    </row>
    <row r="23" spans="1:89" ht="15">
      <c r="A23" s="249"/>
      <c r="B23" s="249" t="s">
        <v>572</v>
      </c>
      <c r="C23" s="250"/>
      <c r="D23" s="249"/>
      <c r="E23" s="252" t="s">
        <v>24</v>
      </c>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1"/>
      <c r="BJ23" s="241"/>
      <c r="BK23" s="241"/>
      <c r="BL23" s="241"/>
      <c r="BM23" s="241"/>
      <c r="BN23" s="241"/>
      <c r="BO23" s="241"/>
      <c r="BP23" s="241"/>
      <c r="BQ23" s="241"/>
      <c r="BR23" s="241"/>
      <c r="BS23" s="241"/>
      <c r="BT23" s="241"/>
      <c r="BU23" s="241"/>
      <c r="BV23" s="241"/>
      <c r="BW23" s="241"/>
      <c r="BX23" s="241"/>
      <c r="BY23" s="241"/>
      <c r="BZ23" s="241"/>
      <c r="CA23" s="241"/>
      <c r="CB23" s="241"/>
      <c r="CC23" s="241"/>
      <c r="CD23" s="241"/>
      <c r="CE23" s="241"/>
      <c r="CF23" s="241"/>
      <c r="CG23" s="241"/>
      <c r="CH23" s="241"/>
      <c r="CI23" s="241"/>
      <c r="CJ23" s="241"/>
      <c r="CK23" s="241"/>
    </row>
    <row r="24" spans="1:89" ht="15">
      <c r="A24" s="238"/>
      <c r="B24" s="239" t="s">
        <v>287</v>
      </c>
      <c r="C24" s="238"/>
      <c r="D24" s="238"/>
      <c r="E24" s="240" t="s">
        <v>27</v>
      </c>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c r="BR24" s="241"/>
      <c r="BS24" s="241"/>
      <c r="BT24" s="241"/>
      <c r="BU24" s="241"/>
      <c r="BV24" s="241"/>
      <c r="BW24" s="241"/>
      <c r="BX24" s="241"/>
      <c r="BY24" s="241"/>
      <c r="BZ24" s="241"/>
      <c r="CA24" s="241"/>
      <c r="CB24" s="241"/>
      <c r="CC24" s="241"/>
      <c r="CD24" s="241"/>
      <c r="CE24" s="241"/>
      <c r="CF24" s="241"/>
      <c r="CG24" s="241"/>
      <c r="CH24" s="241"/>
      <c r="CI24" s="241"/>
      <c r="CJ24" s="241"/>
      <c r="CK24" s="241"/>
    </row>
    <row r="25" spans="1:89" ht="15">
      <c r="A25" s="238"/>
      <c r="B25" s="239" t="s">
        <v>288</v>
      </c>
      <c r="C25" s="243"/>
      <c r="D25" s="243"/>
      <c r="E25" s="240" t="s">
        <v>29</v>
      </c>
      <c r="F25" s="241"/>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1"/>
      <c r="BJ25" s="241"/>
      <c r="BK25" s="241"/>
      <c r="BL25" s="241"/>
      <c r="BM25" s="241"/>
      <c r="BN25" s="241"/>
      <c r="BO25" s="241"/>
      <c r="BP25" s="241"/>
      <c r="BQ25" s="241"/>
      <c r="BR25" s="241"/>
      <c r="BS25" s="241"/>
      <c r="BT25" s="241"/>
      <c r="BU25" s="241"/>
      <c r="BV25" s="241"/>
      <c r="BW25" s="241"/>
      <c r="BX25" s="241"/>
      <c r="BY25" s="241"/>
      <c r="BZ25" s="241"/>
      <c r="CA25" s="241"/>
      <c r="CB25" s="241"/>
      <c r="CC25" s="241"/>
      <c r="CD25" s="241"/>
      <c r="CE25" s="241"/>
      <c r="CF25" s="241"/>
      <c r="CG25" s="241"/>
      <c r="CH25" s="241"/>
      <c r="CI25" s="241"/>
      <c r="CJ25" s="241"/>
      <c r="CK25" s="241"/>
    </row>
    <row r="26" spans="1:89" ht="15">
      <c r="A26" s="242"/>
      <c r="B26" s="242"/>
      <c r="C26" s="242" t="s">
        <v>289</v>
      </c>
      <c r="D26" s="242"/>
      <c r="E26" s="240" t="s">
        <v>31</v>
      </c>
      <c r="F26" s="241"/>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258"/>
      <c r="AP26" s="258"/>
      <c r="AQ26" s="258"/>
      <c r="AR26" s="258"/>
      <c r="AS26" s="258"/>
      <c r="AT26" s="258"/>
      <c r="AU26" s="258"/>
      <c r="AV26" s="258"/>
      <c r="AW26" s="258"/>
      <c r="AX26" s="258"/>
      <c r="AY26" s="258"/>
      <c r="AZ26" s="258"/>
      <c r="BA26" s="258"/>
      <c r="BB26" s="258"/>
      <c r="BC26" s="258"/>
      <c r="BD26" s="258"/>
      <c r="BE26" s="258"/>
      <c r="BF26" s="258"/>
      <c r="BG26" s="258"/>
      <c r="BH26" s="258"/>
      <c r="BI26" s="258"/>
      <c r="BJ26" s="258"/>
      <c r="BK26" s="258"/>
      <c r="BL26" s="258"/>
      <c r="BM26" s="258"/>
      <c r="BN26" s="258"/>
      <c r="BO26" s="258"/>
      <c r="BP26" s="258"/>
      <c r="BQ26" s="258"/>
      <c r="BR26" s="258"/>
      <c r="BS26" s="258"/>
      <c r="BT26" s="258"/>
      <c r="BU26" s="258"/>
      <c r="BV26" s="258"/>
      <c r="BW26" s="258"/>
      <c r="BX26" s="258"/>
      <c r="BY26" s="258"/>
      <c r="BZ26" s="258"/>
      <c r="CA26" s="258"/>
      <c r="CB26" s="258"/>
      <c r="CC26" s="258"/>
      <c r="CD26" s="258"/>
      <c r="CE26" s="258"/>
      <c r="CF26" s="258"/>
      <c r="CG26" s="258"/>
      <c r="CH26" s="258"/>
      <c r="CI26" s="258"/>
      <c r="CJ26" s="258"/>
      <c r="CK26" s="258"/>
    </row>
    <row r="27" spans="1:89" ht="15">
      <c r="A27" s="238"/>
      <c r="B27" s="238"/>
      <c r="C27" s="239" t="s">
        <v>290</v>
      </c>
      <c r="D27" s="238"/>
      <c r="E27" s="240" t="s">
        <v>33</v>
      </c>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1"/>
      <c r="BR27" s="241"/>
      <c r="BS27" s="241"/>
      <c r="BT27" s="241"/>
      <c r="BU27" s="241"/>
      <c r="BV27" s="241"/>
      <c r="BW27" s="241"/>
      <c r="BX27" s="241"/>
      <c r="BY27" s="241"/>
      <c r="BZ27" s="241"/>
      <c r="CA27" s="241"/>
      <c r="CB27" s="241"/>
      <c r="CC27" s="241"/>
      <c r="CD27" s="241"/>
      <c r="CE27" s="241"/>
      <c r="CF27" s="241"/>
      <c r="CG27" s="241"/>
      <c r="CH27" s="241"/>
      <c r="CI27" s="241"/>
      <c r="CJ27" s="241"/>
      <c r="CK27" s="241"/>
    </row>
    <row r="28" spans="1:89" ht="30">
      <c r="A28" s="259"/>
      <c r="B28" s="259"/>
      <c r="C28" s="260" t="s">
        <v>275</v>
      </c>
      <c r="D28" s="261" t="s">
        <v>291</v>
      </c>
      <c r="E28" s="240" t="s">
        <v>35</v>
      </c>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2"/>
      <c r="AZ28" s="262"/>
      <c r="BA28" s="262"/>
      <c r="BB28" s="262"/>
      <c r="BC28" s="262"/>
      <c r="BD28" s="262"/>
      <c r="BE28" s="262"/>
      <c r="BF28" s="262"/>
      <c r="BG28" s="262"/>
      <c r="BH28" s="262"/>
      <c r="BI28" s="262"/>
      <c r="BJ28" s="262"/>
      <c r="BK28" s="262"/>
      <c r="BL28" s="262"/>
      <c r="BM28" s="262"/>
      <c r="BN28" s="262"/>
      <c r="BO28" s="262"/>
      <c r="BP28" s="262"/>
      <c r="BQ28" s="262"/>
      <c r="BR28" s="262"/>
      <c r="BS28" s="262"/>
      <c r="BT28" s="262"/>
      <c r="BU28" s="262"/>
      <c r="BV28" s="262"/>
      <c r="BW28" s="262"/>
      <c r="BX28" s="262"/>
      <c r="BY28" s="262"/>
      <c r="BZ28" s="262"/>
      <c r="CA28" s="262"/>
      <c r="CB28" s="262"/>
      <c r="CC28" s="262"/>
      <c r="CD28" s="262"/>
      <c r="CE28" s="262"/>
      <c r="CF28" s="262"/>
      <c r="CG28" s="262"/>
      <c r="CH28" s="262"/>
      <c r="CI28" s="262"/>
      <c r="CJ28" s="262"/>
      <c r="CK28" s="262"/>
    </row>
    <row r="29" spans="1:89" ht="15">
      <c r="A29" s="263"/>
      <c r="B29" s="263" t="s">
        <v>292</v>
      </c>
      <c r="C29" s="264"/>
      <c r="D29" s="265"/>
      <c r="E29" s="240" t="s">
        <v>37</v>
      </c>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2"/>
      <c r="AZ29" s="262"/>
      <c r="BA29" s="262"/>
      <c r="BB29" s="262"/>
      <c r="BC29" s="262"/>
      <c r="BD29" s="262"/>
      <c r="BE29" s="262"/>
      <c r="BF29" s="262"/>
      <c r="BG29" s="262"/>
      <c r="BH29" s="262"/>
      <c r="BI29" s="262"/>
      <c r="BJ29" s="262"/>
      <c r="BK29" s="262"/>
      <c r="BL29" s="262"/>
      <c r="BM29" s="262"/>
      <c r="BN29" s="262"/>
      <c r="BO29" s="262"/>
      <c r="BP29" s="262"/>
      <c r="BQ29" s="262"/>
      <c r="BR29" s="262"/>
      <c r="BS29" s="262"/>
      <c r="BT29" s="262"/>
      <c r="BU29" s="262"/>
      <c r="BV29" s="262"/>
      <c r="BW29" s="262"/>
      <c r="BX29" s="262"/>
      <c r="BY29" s="262"/>
      <c r="BZ29" s="262"/>
      <c r="CA29" s="262"/>
      <c r="CB29" s="262"/>
      <c r="CC29" s="262"/>
      <c r="CD29" s="262"/>
      <c r="CE29" s="262"/>
      <c r="CF29" s="262"/>
      <c r="CG29" s="262"/>
      <c r="CH29" s="262"/>
      <c r="CI29" s="262"/>
      <c r="CJ29" s="262"/>
      <c r="CK29" s="262"/>
    </row>
    <row r="30" spans="1:89" ht="15">
      <c r="A30" s="238"/>
      <c r="B30" s="238" t="s">
        <v>226</v>
      </c>
      <c r="C30" s="239"/>
      <c r="D30" s="238"/>
      <c r="E30" s="240" t="s">
        <v>251</v>
      </c>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241"/>
      <c r="BR30" s="241"/>
      <c r="BS30" s="241"/>
      <c r="BT30" s="241"/>
      <c r="BU30" s="241"/>
      <c r="BV30" s="241"/>
      <c r="BW30" s="241"/>
      <c r="BX30" s="241"/>
      <c r="BY30" s="241"/>
      <c r="BZ30" s="241"/>
      <c r="CA30" s="241"/>
      <c r="CB30" s="241"/>
      <c r="CC30" s="241"/>
      <c r="CD30" s="241"/>
      <c r="CE30" s="241"/>
      <c r="CF30" s="241"/>
      <c r="CG30" s="241"/>
      <c r="CH30" s="241"/>
      <c r="CI30" s="241"/>
      <c r="CJ30" s="241"/>
      <c r="CK30" s="241"/>
    </row>
    <row r="31" spans="1:89" ht="15">
      <c r="A31" s="242"/>
      <c r="B31" s="266" t="s">
        <v>102</v>
      </c>
      <c r="C31" s="242"/>
      <c r="D31" s="238"/>
      <c r="E31" s="240" t="s">
        <v>39</v>
      </c>
      <c r="F31" s="241"/>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258"/>
      <c r="BB31" s="258"/>
      <c r="BC31" s="258"/>
      <c r="BD31" s="258"/>
      <c r="BE31" s="258"/>
      <c r="BF31" s="258"/>
      <c r="BG31" s="258"/>
      <c r="BH31" s="258"/>
      <c r="BI31" s="258"/>
      <c r="BJ31" s="258"/>
      <c r="BK31" s="258"/>
      <c r="BL31" s="258"/>
      <c r="BM31" s="258"/>
      <c r="BN31" s="258"/>
      <c r="BO31" s="258"/>
      <c r="BP31" s="258"/>
      <c r="BQ31" s="258"/>
      <c r="BR31" s="258"/>
      <c r="BS31" s="258"/>
      <c r="BT31" s="258"/>
      <c r="BU31" s="258"/>
      <c r="BV31" s="258"/>
      <c r="BW31" s="258"/>
      <c r="BX31" s="258"/>
      <c r="BY31" s="258"/>
      <c r="BZ31" s="258"/>
      <c r="CA31" s="258"/>
      <c r="CB31" s="258"/>
      <c r="CC31" s="258"/>
      <c r="CD31" s="258"/>
      <c r="CE31" s="258"/>
      <c r="CF31" s="258"/>
      <c r="CG31" s="258"/>
      <c r="CH31" s="258"/>
      <c r="CI31" s="258"/>
      <c r="CJ31" s="258"/>
      <c r="CK31" s="258"/>
    </row>
    <row r="32" spans="1:89" ht="15">
      <c r="A32" s="267"/>
      <c r="B32" s="251" t="s">
        <v>293</v>
      </c>
      <c r="C32" s="267"/>
      <c r="D32" s="249"/>
      <c r="E32" s="252" t="s">
        <v>93</v>
      </c>
      <c r="F32" s="241"/>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58"/>
      <c r="BB32" s="258"/>
      <c r="BC32" s="258"/>
      <c r="BD32" s="258"/>
      <c r="BE32" s="258"/>
      <c r="BF32" s="258"/>
      <c r="BG32" s="258"/>
      <c r="BH32" s="258"/>
      <c r="BI32" s="258"/>
      <c r="BJ32" s="258"/>
      <c r="BK32" s="258"/>
      <c r="BL32" s="258"/>
      <c r="BM32" s="258"/>
      <c r="BN32" s="258"/>
      <c r="BO32" s="258"/>
      <c r="BP32" s="258"/>
      <c r="BQ32" s="258"/>
      <c r="BR32" s="258"/>
      <c r="BS32" s="258"/>
      <c r="BT32" s="258"/>
      <c r="BU32" s="258"/>
      <c r="BV32" s="258"/>
      <c r="BW32" s="258"/>
      <c r="BX32" s="258"/>
      <c r="BY32" s="258"/>
      <c r="BZ32" s="258"/>
      <c r="CA32" s="258"/>
      <c r="CB32" s="258"/>
      <c r="CC32" s="258"/>
      <c r="CD32" s="258"/>
      <c r="CE32" s="258"/>
      <c r="CF32" s="258"/>
      <c r="CG32" s="258"/>
      <c r="CH32" s="258"/>
      <c r="CI32" s="258"/>
      <c r="CJ32" s="258"/>
      <c r="CK32" s="258"/>
    </row>
    <row r="33" spans="1:89" ht="15">
      <c r="A33" s="268" t="s">
        <v>294</v>
      </c>
      <c r="B33" s="234"/>
      <c r="C33" s="269"/>
      <c r="D33" s="234"/>
      <c r="E33" s="270"/>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6"/>
      <c r="BQ33" s="236"/>
      <c r="BR33" s="236"/>
      <c r="BS33" s="236"/>
      <c r="BT33" s="236"/>
      <c r="BU33" s="236"/>
      <c r="BV33" s="236"/>
      <c r="BW33" s="236"/>
      <c r="BX33" s="236"/>
      <c r="BY33" s="236"/>
      <c r="BZ33" s="236"/>
      <c r="CA33" s="236"/>
      <c r="CB33" s="236"/>
      <c r="CC33" s="236"/>
      <c r="CD33" s="236"/>
      <c r="CE33" s="236"/>
      <c r="CF33" s="236"/>
      <c r="CG33" s="236"/>
      <c r="CH33" s="236"/>
      <c r="CI33" s="236"/>
      <c r="CJ33" s="236"/>
      <c r="CK33" s="236"/>
    </row>
    <row r="34" spans="1:89" ht="15">
      <c r="A34" s="264"/>
      <c r="B34" s="264" t="s">
        <v>295</v>
      </c>
      <c r="C34" s="271"/>
      <c r="D34" s="264"/>
      <c r="E34" s="272" t="s">
        <v>255</v>
      </c>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3"/>
      <c r="AZ34" s="273"/>
      <c r="BA34" s="273"/>
      <c r="BB34" s="273"/>
      <c r="BC34" s="273"/>
      <c r="BD34" s="273"/>
      <c r="BE34" s="273"/>
      <c r="BF34" s="273"/>
      <c r="BG34" s="273"/>
      <c r="BH34" s="273"/>
      <c r="BI34" s="273"/>
      <c r="BJ34" s="273"/>
      <c r="BK34" s="273"/>
      <c r="BL34" s="273"/>
      <c r="BM34" s="273"/>
      <c r="BN34" s="273"/>
      <c r="BO34" s="273"/>
      <c r="BP34" s="273"/>
      <c r="BQ34" s="273"/>
      <c r="BR34" s="273"/>
      <c r="BS34" s="273"/>
      <c r="BT34" s="273"/>
      <c r="BU34" s="273"/>
      <c r="BV34" s="273"/>
      <c r="BW34" s="273"/>
      <c r="BX34" s="273"/>
      <c r="BY34" s="273"/>
      <c r="BZ34" s="273"/>
      <c r="CA34" s="273"/>
      <c r="CB34" s="273"/>
      <c r="CC34" s="273"/>
      <c r="CD34" s="273"/>
      <c r="CE34" s="273"/>
      <c r="CF34" s="273"/>
      <c r="CG34" s="273"/>
      <c r="CH34" s="273"/>
      <c r="CI34" s="273"/>
      <c r="CJ34" s="273"/>
      <c r="CK34" s="273"/>
    </row>
    <row r="35" spans="1:89" ht="15">
      <c r="A35" s="238"/>
      <c r="B35" s="238" t="s">
        <v>296</v>
      </c>
      <c r="C35" s="274"/>
      <c r="D35" s="274"/>
      <c r="E35" s="272" t="s">
        <v>43</v>
      </c>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3"/>
      <c r="BR35" s="273"/>
      <c r="BS35" s="273"/>
      <c r="BT35" s="273"/>
      <c r="BU35" s="273"/>
      <c r="BV35" s="273"/>
      <c r="BW35" s="273"/>
      <c r="BX35" s="273"/>
      <c r="BY35" s="273"/>
      <c r="BZ35" s="273"/>
      <c r="CA35" s="273"/>
      <c r="CB35" s="273"/>
      <c r="CC35" s="273"/>
      <c r="CD35" s="273"/>
      <c r="CE35" s="273"/>
      <c r="CF35" s="273"/>
      <c r="CG35" s="273"/>
      <c r="CH35" s="273"/>
      <c r="CI35" s="273"/>
      <c r="CJ35" s="273"/>
      <c r="CK35" s="273"/>
    </row>
    <row r="36" spans="1:89" s="303" customFormat="1" ht="15">
      <c r="A36" s="238"/>
      <c r="B36" s="238" t="s">
        <v>297</v>
      </c>
      <c r="C36" s="274"/>
      <c r="D36" s="274"/>
      <c r="E36" s="272" t="s">
        <v>257</v>
      </c>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3"/>
      <c r="BQ36" s="273"/>
      <c r="BR36" s="273"/>
      <c r="BS36" s="273"/>
      <c r="BT36" s="273"/>
      <c r="BU36" s="273"/>
      <c r="BV36" s="273"/>
      <c r="BW36" s="273"/>
      <c r="BX36" s="273"/>
      <c r="BY36" s="273"/>
      <c r="BZ36" s="273"/>
      <c r="CA36" s="273"/>
      <c r="CB36" s="273"/>
      <c r="CC36" s="273"/>
      <c r="CD36" s="273"/>
      <c r="CE36" s="273"/>
      <c r="CF36" s="273"/>
      <c r="CG36" s="273"/>
      <c r="CH36" s="273"/>
      <c r="CI36" s="273"/>
      <c r="CJ36" s="273"/>
      <c r="CK36" s="273"/>
    </row>
    <row r="37" spans="1:89" s="303" customFormat="1" ht="15">
      <c r="A37" s="238"/>
      <c r="B37" s="238" t="s">
        <v>298</v>
      </c>
      <c r="C37" s="274"/>
      <c r="D37" s="274"/>
      <c r="E37" s="272" t="s">
        <v>99</v>
      </c>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3"/>
      <c r="AY37" s="273"/>
      <c r="AZ37" s="273"/>
      <c r="BA37" s="273"/>
      <c r="BB37" s="273"/>
      <c r="BC37" s="273"/>
      <c r="BD37" s="273"/>
      <c r="BE37" s="273"/>
      <c r="BF37" s="273"/>
      <c r="BG37" s="273"/>
      <c r="BH37" s="273"/>
      <c r="BI37" s="273"/>
      <c r="BJ37" s="273"/>
      <c r="BK37" s="273"/>
      <c r="BL37" s="273"/>
      <c r="BM37" s="273"/>
      <c r="BN37" s="273"/>
      <c r="BO37" s="273"/>
      <c r="BP37" s="273"/>
      <c r="BQ37" s="273"/>
      <c r="BR37" s="273"/>
      <c r="BS37" s="273"/>
      <c r="BT37" s="273"/>
      <c r="BU37" s="273"/>
      <c r="BV37" s="273"/>
      <c r="BW37" s="273"/>
      <c r="BX37" s="273"/>
      <c r="BY37" s="273"/>
      <c r="BZ37" s="273"/>
      <c r="CA37" s="273"/>
      <c r="CB37" s="273"/>
      <c r="CC37" s="273"/>
      <c r="CD37" s="273"/>
      <c r="CE37" s="273"/>
      <c r="CF37" s="273"/>
      <c r="CG37" s="273"/>
      <c r="CH37" s="273"/>
      <c r="CI37" s="273"/>
      <c r="CJ37" s="273"/>
      <c r="CK37" s="273"/>
    </row>
    <row r="38" spans="1:89" s="303" customFormat="1" ht="15">
      <c r="A38" s="238"/>
      <c r="B38" s="238" t="s">
        <v>299</v>
      </c>
      <c r="C38" s="274"/>
      <c r="D38" s="274"/>
      <c r="E38" s="272" t="s">
        <v>80</v>
      </c>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3"/>
      <c r="AY38" s="273"/>
      <c r="AZ38" s="273"/>
      <c r="BA38" s="273"/>
      <c r="BB38" s="273"/>
      <c r="BC38" s="273"/>
      <c r="BD38" s="273"/>
      <c r="BE38" s="273"/>
      <c r="BF38" s="273"/>
      <c r="BG38" s="273"/>
      <c r="BH38" s="273"/>
      <c r="BI38" s="273"/>
      <c r="BJ38" s="273"/>
      <c r="BK38" s="273"/>
      <c r="BL38" s="273"/>
      <c r="BM38" s="273"/>
      <c r="BN38" s="273"/>
      <c r="BO38" s="273"/>
      <c r="BP38" s="273"/>
      <c r="BQ38" s="273"/>
      <c r="BR38" s="273"/>
      <c r="BS38" s="273"/>
      <c r="BT38" s="273"/>
      <c r="BU38" s="273"/>
      <c r="BV38" s="273"/>
      <c r="BW38" s="273"/>
      <c r="BX38" s="273"/>
      <c r="BY38" s="273"/>
      <c r="BZ38" s="273"/>
      <c r="CA38" s="273"/>
      <c r="CB38" s="273"/>
      <c r="CC38" s="273"/>
      <c r="CD38" s="273"/>
      <c r="CE38" s="273"/>
      <c r="CF38" s="273"/>
      <c r="CG38" s="273"/>
      <c r="CH38" s="273"/>
      <c r="CI38" s="273"/>
      <c r="CJ38" s="273"/>
      <c r="CK38" s="273"/>
    </row>
    <row r="39" spans="1:89" s="303" customFormat="1" ht="28.9" customHeight="1">
      <c r="A39" s="238"/>
      <c r="B39" s="742" t="s">
        <v>300</v>
      </c>
      <c r="C39" s="742"/>
      <c r="D39" s="742"/>
      <c r="E39" s="272" t="s">
        <v>235</v>
      </c>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3"/>
      <c r="AZ39" s="273"/>
      <c r="BA39" s="273"/>
      <c r="BB39" s="273"/>
      <c r="BC39" s="273"/>
      <c r="BD39" s="273"/>
      <c r="BE39" s="273"/>
      <c r="BF39" s="273"/>
      <c r="BG39" s="273"/>
      <c r="BH39" s="273"/>
      <c r="BI39" s="273"/>
      <c r="BJ39" s="273"/>
      <c r="BK39" s="273"/>
      <c r="BL39" s="273"/>
      <c r="BM39" s="273"/>
      <c r="BN39" s="273"/>
      <c r="BO39" s="273"/>
      <c r="BP39" s="273"/>
      <c r="BQ39" s="273"/>
      <c r="BR39" s="273"/>
      <c r="BS39" s="273"/>
      <c r="BT39" s="273"/>
      <c r="BU39" s="273"/>
      <c r="BV39" s="273"/>
      <c r="BW39" s="273"/>
      <c r="BX39" s="273"/>
      <c r="BY39" s="273"/>
      <c r="BZ39" s="273"/>
      <c r="CA39" s="273"/>
      <c r="CB39" s="273"/>
      <c r="CC39" s="273"/>
      <c r="CD39" s="273"/>
      <c r="CE39" s="273"/>
      <c r="CF39" s="273"/>
      <c r="CG39" s="273"/>
      <c r="CH39" s="273"/>
      <c r="CI39" s="273"/>
      <c r="CJ39" s="273"/>
      <c r="CK39" s="273"/>
    </row>
    <row r="40" spans="1:89" ht="28.5" customHeight="1">
      <c r="A40" s="259"/>
      <c r="B40" s="741" t="s">
        <v>301</v>
      </c>
      <c r="C40" s="741"/>
      <c r="D40" s="741"/>
      <c r="E40" s="272" t="s">
        <v>237</v>
      </c>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2"/>
      <c r="BQ40" s="262"/>
      <c r="BR40" s="262"/>
      <c r="BS40" s="262"/>
      <c r="BT40" s="262"/>
      <c r="BU40" s="262"/>
      <c r="BV40" s="262"/>
      <c r="BW40" s="262"/>
      <c r="BX40" s="262"/>
      <c r="BY40" s="262"/>
      <c r="BZ40" s="262"/>
      <c r="CA40" s="262"/>
      <c r="CB40" s="262"/>
      <c r="CC40" s="262"/>
      <c r="CD40" s="262"/>
      <c r="CE40" s="262"/>
      <c r="CF40" s="262"/>
      <c r="CG40" s="262"/>
      <c r="CH40" s="262"/>
      <c r="CI40" s="262"/>
      <c r="CJ40" s="262"/>
      <c r="CK40" s="262"/>
    </row>
    <row r="41" spans="1:89" ht="30.75" customHeight="1">
      <c r="A41" s="259"/>
      <c r="B41" s="741" t="s">
        <v>571</v>
      </c>
      <c r="C41" s="741"/>
      <c r="D41" s="741"/>
      <c r="E41" s="272" t="s">
        <v>302</v>
      </c>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c r="AZ41" s="275"/>
      <c r="BA41" s="275"/>
      <c r="BB41" s="275"/>
      <c r="BC41" s="275"/>
      <c r="BD41" s="275"/>
      <c r="BE41" s="275"/>
      <c r="BF41" s="275"/>
      <c r="BG41" s="275"/>
      <c r="BH41" s="275"/>
      <c r="BI41" s="275"/>
      <c r="BJ41" s="275"/>
      <c r="BK41" s="275"/>
      <c r="BL41" s="275"/>
      <c r="BM41" s="275"/>
      <c r="BN41" s="275"/>
      <c r="BO41" s="275"/>
      <c r="BP41" s="275"/>
      <c r="BQ41" s="275"/>
      <c r="BR41" s="275"/>
      <c r="BS41" s="275"/>
      <c r="BT41" s="275"/>
      <c r="BU41" s="275"/>
      <c r="BV41" s="275"/>
      <c r="BW41" s="275"/>
      <c r="BX41" s="275"/>
      <c r="BY41" s="275"/>
      <c r="BZ41" s="275"/>
      <c r="CA41" s="275"/>
      <c r="CB41" s="275"/>
      <c r="CC41" s="275"/>
      <c r="CD41" s="275"/>
      <c r="CE41" s="275"/>
      <c r="CF41" s="275"/>
      <c r="CG41" s="275"/>
      <c r="CH41" s="275"/>
      <c r="CI41" s="275"/>
      <c r="CJ41" s="275"/>
      <c r="CK41" s="275"/>
    </row>
    <row r="42" spans="1:89" ht="15">
      <c r="A42" s="238"/>
      <c r="B42" s="238" t="s">
        <v>303</v>
      </c>
      <c r="C42" s="274"/>
      <c r="D42" s="274"/>
      <c r="E42" s="272" t="s">
        <v>304</v>
      </c>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row>
    <row r="43" spans="1:89" ht="15">
      <c r="A43" s="238"/>
      <c r="B43" s="238" t="s">
        <v>305</v>
      </c>
      <c r="C43" s="274"/>
      <c r="D43" s="274"/>
      <c r="E43" s="272" t="s">
        <v>150</v>
      </c>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row>
    <row r="44" spans="1:89" ht="15">
      <c r="A44" s="238"/>
      <c r="B44" s="238" t="s">
        <v>306</v>
      </c>
      <c r="C44" s="274"/>
      <c r="D44" s="274"/>
      <c r="E44" s="272" t="s">
        <v>47</v>
      </c>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c r="BR44" s="241"/>
      <c r="BS44" s="241"/>
      <c r="BT44" s="241"/>
      <c r="BU44" s="241"/>
      <c r="BV44" s="241"/>
      <c r="BW44" s="241"/>
      <c r="BX44" s="241"/>
      <c r="BY44" s="241"/>
      <c r="BZ44" s="241"/>
      <c r="CA44" s="241"/>
      <c r="CB44" s="241"/>
      <c r="CC44" s="241"/>
      <c r="CD44" s="241"/>
      <c r="CE44" s="241"/>
      <c r="CF44" s="241"/>
      <c r="CG44" s="241"/>
      <c r="CH44" s="241"/>
      <c r="CI44" s="241"/>
      <c r="CJ44" s="241"/>
      <c r="CK44" s="241"/>
    </row>
    <row r="45" spans="1:89" ht="30.75" customHeight="1">
      <c r="A45" s="238"/>
      <c r="B45" s="742" t="s">
        <v>307</v>
      </c>
      <c r="C45" s="742"/>
      <c r="D45" s="742"/>
      <c r="E45" s="272" t="s">
        <v>101</v>
      </c>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c r="BR45" s="241"/>
      <c r="BS45" s="241"/>
      <c r="BT45" s="241"/>
      <c r="BU45" s="241"/>
      <c r="BV45" s="241"/>
      <c r="BW45" s="241"/>
      <c r="BX45" s="241"/>
      <c r="BY45" s="241"/>
      <c r="BZ45" s="241"/>
      <c r="CA45" s="241"/>
      <c r="CB45" s="241"/>
      <c r="CC45" s="241"/>
      <c r="CD45" s="241"/>
      <c r="CE45" s="241"/>
      <c r="CF45" s="241"/>
      <c r="CG45" s="241"/>
      <c r="CH45" s="241"/>
      <c r="CI45" s="241"/>
      <c r="CJ45" s="241"/>
      <c r="CK45" s="241"/>
    </row>
    <row r="46" spans="1:89" ht="30" customHeight="1">
      <c r="A46" s="238"/>
      <c r="B46" s="742" t="s">
        <v>308</v>
      </c>
      <c r="C46" s="742"/>
      <c r="D46" s="742"/>
      <c r="E46" s="272" t="s">
        <v>49</v>
      </c>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1"/>
      <c r="CB46" s="241"/>
      <c r="CC46" s="241"/>
      <c r="CD46" s="241"/>
      <c r="CE46" s="241"/>
      <c r="CF46" s="241"/>
      <c r="CG46" s="241"/>
      <c r="CH46" s="241"/>
      <c r="CI46" s="241"/>
      <c r="CJ46" s="241"/>
      <c r="CK46" s="241"/>
    </row>
    <row r="47" spans="1:89" ht="15">
      <c r="A47" s="238"/>
      <c r="B47" s="242" t="s">
        <v>309</v>
      </c>
      <c r="C47" s="238"/>
      <c r="D47" s="238"/>
      <c r="E47" s="272" t="s">
        <v>52</v>
      </c>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c r="CA47" s="241"/>
      <c r="CB47" s="241"/>
      <c r="CC47" s="241"/>
      <c r="CD47" s="241"/>
      <c r="CE47" s="241"/>
      <c r="CF47" s="241"/>
      <c r="CG47" s="241"/>
      <c r="CH47" s="241"/>
      <c r="CI47" s="241"/>
      <c r="CJ47" s="241"/>
      <c r="CK47" s="241"/>
    </row>
    <row r="48" spans="1:89" ht="15">
      <c r="A48" s="238"/>
      <c r="B48" s="238" t="s">
        <v>310</v>
      </c>
      <c r="C48" s="242"/>
      <c r="D48" s="242"/>
      <c r="E48" s="276" t="s">
        <v>105</v>
      </c>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277"/>
      <c r="BN48" s="277"/>
      <c r="BO48" s="277"/>
      <c r="BP48" s="277"/>
      <c r="BQ48" s="277"/>
      <c r="BR48" s="277"/>
      <c r="BS48" s="277"/>
      <c r="BT48" s="277"/>
      <c r="BU48" s="277"/>
      <c r="BV48" s="277"/>
      <c r="BW48" s="277"/>
      <c r="BX48" s="277"/>
      <c r="BY48" s="277"/>
      <c r="BZ48" s="277"/>
      <c r="CA48" s="277"/>
      <c r="CB48" s="277"/>
      <c r="CC48" s="277"/>
      <c r="CD48" s="277"/>
      <c r="CE48" s="277"/>
      <c r="CF48" s="277"/>
      <c r="CG48" s="277"/>
      <c r="CH48" s="277"/>
      <c r="CI48" s="277"/>
      <c r="CJ48" s="277"/>
      <c r="CK48" s="277"/>
    </row>
    <row r="49" spans="1:89" s="303" customFormat="1" ht="15">
      <c r="A49" s="243"/>
      <c r="B49" s="243" t="s">
        <v>311</v>
      </c>
      <c r="C49" s="234"/>
      <c r="D49" s="234"/>
      <c r="E49" s="272" t="s">
        <v>312</v>
      </c>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7"/>
      <c r="BQ49" s="277"/>
      <c r="BR49" s="277"/>
      <c r="BS49" s="277"/>
      <c r="BT49" s="277"/>
      <c r="BU49" s="277"/>
      <c r="BV49" s="277"/>
      <c r="BW49" s="277"/>
      <c r="BX49" s="277"/>
      <c r="BY49" s="277"/>
      <c r="BZ49" s="277"/>
      <c r="CA49" s="277"/>
      <c r="CB49" s="277"/>
      <c r="CC49" s="277"/>
      <c r="CD49" s="277"/>
      <c r="CE49" s="277"/>
      <c r="CF49" s="277"/>
      <c r="CG49" s="277"/>
      <c r="CH49" s="277"/>
      <c r="CI49" s="277"/>
      <c r="CJ49" s="277"/>
      <c r="CK49" s="277"/>
    </row>
    <row r="50" spans="1:89" ht="15">
      <c r="A50" s="238"/>
      <c r="B50" s="238" t="s">
        <v>102</v>
      </c>
      <c r="C50" s="274"/>
      <c r="D50" s="274"/>
      <c r="E50" s="272" t="s">
        <v>192</v>
      </c>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1"/>
      <c r="CB50" s="241"/>
      <c r="CC50" s="241"/>
      <c r="CD50" s="241"/>
      <c r="CE50" s="241"/>
      <c r="CF50" s="241"/>
      <c r="CG50" s="241"/>
      <c r="CH50" s="241"/>
      <c r="CI50" s="241"/>
      <c r="CJ50" s="241"/>
      <c r="CK50" s="241"/>
    </row>
    <row r="51" spans="1:89" ht="15">
      <c r="A51" s="249"/>
      <c r="B51" s="249" t="s">
        <v>313</v>
      </c>
      <c r="C51" s="278"/>
      <c r="D51" s="278"/>
      <c r="E51" s="279" t="s">
        <v>110</v>
      </c>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c r="BV51" s="241"/>
      <c r="BW51" s="241"/>
      <c r="BX51" s="241"/>
      <c r="BY51" s="241"/>
      <c r="BZ51" s="241"/>
      <c r="CA51" s="241"/>
      <c r="CB51" s="241"/>
      <c r="CC51" s="241"/>
      <c r="CD51" s="241"/>
      <c r="CE51" s="241"/>
      <c r="CF51" s="241"/>
      <c r="CG51" s="241"/>
      <c r="CH51" s="241"/>
      <c r="CI51" s="241"/>
      <c r="CJ51" s="241"/>
      <c r="CK51" s="241"/>
    </row>
    <row r="52" spans="1:89" ht="15">
      <c r="A52" s="280" t="s">
        <v>241</v>
      </c>
      <c r="B52" s="280"/>
      <c r="C52" s="281"/>
      <c r="D52" s="282"/>
      <c r="E52" s="283" t="s">
        <v>198</v>
      </c>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7"/>
      <c r="BM52" s="277"/>
      <c r="BN52" s="277"/>
      <c r="BO52" s="277"/>
      <c r="BP52" s="277"/>
      <c r="BQ52" s="277"/>
      <c r="BR52" s="277"/>
      <c r="BS52" s="277"/>
      <c r="BT52" s="277"/>
      <c r="BU52" s="277"/>
      <c r="BV52" s="277"/>
      <c r="BW52" s="277"/>
      <c r="BX52" s="277"/>
      <c r="BY52" s="277"/>
      <c r="BZ52" s="277"/>
      <c r="CA52" s="277"/>
      <c r="CB52" s="277"/>
      <c r="CC52" s="277"/>
      <c r="CD52" s="277"/>
      <c r="CE52" s="277"/>
      <c r="CF52" s="277"/>
      <c r="CG52" s="277"/>
      <c r="CH52" s="277"/>
      <c r="CI52" s="277"/>
      <c r="CJ52" s="277"/>
      <c r="CK52" s="277"/>
    </row>
    <row r="53" spans="1:89" ht="15">
      <c r="A53" s="284"/>
      <c r="B53" s="743" t="s">
        <v>314</v>
      </c>
      <c r="C53" s="743"/>
      <c r="D53" s="743"/>
      <c r="E53" s="272" t="s">
        <v>188</v>
      </c>
      <c r="F53" s="285"/>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6"/>
      <c r="AY53" s="286"/>
      <c r="AZ53" s="286"/>
      <c r="BA53" s="286"/>
      <c r="BB53" s="286"/>
      <c r="BC53" s="286"/>
      <c r="BD53" s="286"/>
      <c r="BE53" s="286"/>
      <c r="BF53" s="286"/>
      <c r="BG53" s="286"/>
      <c r="BH53" s="286"/>
      <c r="BI53" s="286"/>
      <c r="BJ53" s="286"/>
      <c r="BK53" s="286"/>
      <c r="BL53" s="286"/>
      <c r="BM53" s="286"/>
      <c r="BN53" s="286"/>
      <c r="BO53" s="286"/>
      <c r="BP53" s="286"/>
      <c r="BQ53" s="286"/>
      <c r="BR53" s="286"/>
      <c r="BS53" s="286"/>
      <c r="BT53" s="286"/>
      <c r="BU53" s="286"/>
      <c r="BV53" s="286"/>
      <c r="BW53" s="286"/>
      <c r="BX53" s="286"/>
      <c r="BY53" s="286"/>
      <c r="BZ53" s="286"/>
      <c r="CA53" s="286"/>
      <c r="CB53" s="286"/>
      <c r="CC53" s="286"/>
      <c r="CD53" s="286"/>
      <c r="CE53" s="286"/>
      <c r="CF53" s="286"/>
      <c r="CG53" s="286"/>
      <c r="CH53" s="286"/>
      <c r="CI53" s="286"/>
      <c r="CJ53" s="286"/>
      <c r="CK53" s="286"/>
    </row>
    <row r="54" spans="1:89" ht="15">
      <c r="A54" s="287"/>
      <c r="B54" s="744" t="s">
        <v>315</v>
      </c>
      <c r="C54" s="744"/>
      <c r="D54" s="744"/>
      <c r="E54" s="288" t="s">
        <v>316</v>
      </c>
      <c r="F54" s="285"/>
      <c r="G54" s="286"/>
      <c r="H54" s="286"/>
      <c r="I54" s="286"/>
      <c r="J54" s="286"/>
      <c r="K54" s="286"/>
      <c r="L54" s="286"/>
      <c r="M54" s="286"/>
      <c r="N54" s="286"/>
      <c r="O54" s="286"/>
      <c r="P54" s="286"/>
      <c r="Q54" s="286"/>
      <c r="R54" s="286"/>
      <c r="S54" s="286"/>
      <c r="T54" s="286"/>
      <c r="U54" s="286"/>
      <c r="V54" s="286"/>
      <c r="W54" s="286"/>
      <c r="X54" s="286"/>
      <c r="Y54" s="286"/>
      <c r="Z54" s="286"/>
      <c r="AA54" s="286"/>
      <c r="AB54" s="286"/>
      <c r="AC54" s="286"/>
      <c r="AD54" s="286"/>
      <c r="AE54" s="286"/>
      <c r="AF54" s="286"/>
      <c r="AG54" s="286"/>
      <c r="AH54" s="286"/>
      <c r="AI54" s="286"/>
      <c r="AJ54" s="286"/>
      <c r="AK54" s="286"/>
      <c r="AL54" s="286"/>
      <c r="AM54" s="286"/>
      <c r="AN54" s="286"/>
      <c r="AO54" s="286"/>
      <c r="AP54" s="286"/>
      <c r="AQ54" s="286"/>
      <c r="AR54" s="286"/>
      <c r="AS54" s="286"/>
      <c r="AT54" s="286"/>
      <c r="AU54" s="286"/>
      <c r="AV54" s="286"/>
      <c r="AW54" s="286"/>
      <c r="AX54" s="286"/>
      <c r="AY54" s="286"/>
      <c r="AZ54" s="286"/>
      <c r="BA54" s="286"/>
      <c r="BB54" s="286"/>
      <c r="BC54" s="286"/>
      <c r="BD54" s="286"/>
      <c r="BE54" s="286"/>
      <c r="BF54" s="286"/>
      <c r="BG54" s="286"/>
      <c r="BH54" s="286"/>
      <c r="BI54" s="286"/>
      <c r="BJ54" s="286"/>
      <c r="BK54" s="286"/>
      <c r="BL54" s="286"/>
      <c r="BM54" s="286"/>
      <c r="BN54" s="286"/>
      <c r="BO54" s="286"/>
      <c r="BP54" s="286"/>
      <c r="BQ54" s="286"/>
      <c r="BR54" s="286"/>
      <c r="BS54" s="286"/>
      <c r="BT54" s="286"/>
      <c r="BU54" s="286"/>
      <c r="BV54" s="286"/>
      <c r="BW54" s="286"/>
      <c r="BX54" s="286"/>
      <c r="BY54" s="286"/>
      <c r="BZ54" s="286"/>
      <c r="CA54" s="286"/>
      <c r="CB54" s="286"/>
      <c r="CC54" s="286"/>
      <c r="CD54" s="286"/>
      <c r="CE54" s="286"/>
      <c r="CF54" s="286"/>
      <c r="CG54" s="286"/>
      <c r="CH54" s="286"/>
      <c r="CI54" s="286"/>
      <c r="CJ54" s="286"/>
      <c r="CK54" s="286"/>
    </row>
    <row r="55" spans="1:89">
      <c r="E55" s="289"/>
    </row>
    <row r="56" spans="1:89" ht="15">
      <c r="A56" s="290" t="s">
        <v>317</v>
      </c>
      <c r="B56" s="290"/>
      <c r="C56" s="269"/>
      <c r="D56" s="269"/>
      <c r="E56" s="291"/>
      <c r="F56" s="234"/>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69"/>
      <c r="AY56" s="269"/>
      <c r="AZ56" s="269"/>
      <c r="BA56" s="269"/>
      <c r="BB56" s="269"/>
      <c r="BC56" s="269"/>
      <c r="BD56" s="269"/>
      <c r="BE56" s="269"/>
      <c r="BF56" s="269"/>
      <c r="BG56" s="269"/>
      <c r="BH56" s="269"/>
      <c r="BI56" s="269"/>
      <c r="BJ56" s="269"/>
      <c r="BK56" s="269"/>
      <c r="BL56" s="269"/>
      <c r="BM56" s="269"/>
      <c r="BN56" s="269"/>
      <c r="BO56" s="269"/>
      <c r="BP56" s="269"/>
      <c r="BQ56" s="269"/>
      <c r="BR56" s="269"/>
      <c r="BS56" s="269"/>
      <c r="BT56" s="269"/>
      <c r="BU56" s="269"/>
      <c r="BV56" s="269"/>
      <c r="BW56" s="269"/>
      <c r="BX56" s="269"/>
      <c r="BY56" s="269"/>
      <c r="BZ56" s="269"/>
      <c r="CA56" s="269"/>
      <c r="CB56" s="269"/>
      <c r="CC56" s="269"/>
      <c r="CD56" s="269"/>
      <c r="CE56" s="269"/>
      <c r="CF56" s="269"/>
      <c r="CG56" s="269"/>
      <c r="CH56" s="269"/>
      <c r="CI56" s="269"/>
      <c r="CJ56" s="269"/>
      <c r="CK56" s="269"/>
    </row>
    <row r="57" spans="1:89" ht="15">
      <c r="A57" s="292" t="s">
        <v>318</v>
      </c>
      <c r="B57" s="292"/>
      <c r="C57" s="292"/>
      <c r="D57" s="292"/>
      <c r="E57" s="231"/>
      <c r="F57" s="293"/>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4"/>
      <c r="AY57" s="294"/>
      <c r="AZ57" s="294"/>
      <c r="BA57" s="294"/>
      <c r="BB57" s="294"/>
      <c r="BC57" s="294"/>
      <c r="BD57" s="294"/>
      <c r="BE57" s="294"/>
      <c r="BF57" s="294"/>
      <c r="BG57" s="294"/>
      <c r="BH57" s="294"/>
      <c r="BI57" s="294"/>
      <c r="BJ57" s="294"/>
      <c r="BK57" s="294"/>
      <c r="BL57" s="294"/>
      <c r="BM57" s="294"/>
      <c r="BN57" s="294"/>
      <c r="BO57" s="294"/>
      <c r="BP57" s="294"/>
      <c r="BQ57" s="294"/>
      <c r="BR57" s="294"/>
      <c r="BS57" s="294"/>
      <c r="BT57" s="294"/>
      <c r="BU57" s="294"/>
      <c r="BV57" s="294"/>
      <c r="BW57" s="294"/>
      <c r="BX57" s="294"/>
      <c r="BY57" s="294"/>
      <c r="BZ57" s="294"/>
      <c r="CA57" s="294"/>
      <c r="CB57" s="294"/>
      <c r="CC57" s="294"/>
      <c r="CD57" s="294"/>
      <c r="CE57" s="294"/>
      <c r="CF57" s="294"/>
      <c r="CG57" s="294"/>
      <c r="CH57" s="294"/>
      <c r="CI57" s="294"/>
      <c r="CJ57" s="294"/>
      <c r="CK57" s="294"/>
    </row>
    <row r="58" spans="1:89" ht="15">
      <c r="A58" s="295"/>
      <c r="B58" s="295" t="s">
        <v>319</v>
      </c>
      <c r="C58" s="295"/>
      <c r="D58" s="295"/>
      <c r="E58" s="296" t="s">
        <v>320</v>
      </c>
      <c r="F58" s="236"/>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237"/>
      <c r="AM58" s="237"/>
      <c r="AN58" s="237"/>
      <c r="AO58" s="237"/>
      <c r="AP58" s="237"/>
      <c r="AQ58" s="237"/>
      <c r="AR58" s="237"/>
      <c r="AS58" s="237"/>
      <c r="AT58" s="237"/>
      <c r="AU58" s="237"/>
      <c r="AV58" s="237"/>
      <c r="AW58" s="237"/>
      <c r="AX58" s="237"/>
      <c r="AY58" s="237"/>
      <c r="AZ58" s="237"/>
      <c r="BA58" s="237"/>
      <c r="BB58" s="237"/>
      <c r="BC58" s="237"/>
      <c r="BD58" s="237"/>
      <c r="BE58" s="237"/>
      <c r="BF58" s="237"/>
      <c r="BG58" s="237"/>
      <c r="BH58" s="237"/>
      <c r="BI58" s="237"/>
      <c r="BJ58" s="237"/>
      <c r="BK58" s="237"/>
      <c r="BL58" s="237"/>
      <c r="BM58" s="237"/>
      <c r="BN58" s="237"/>
      <c r="BO58" s="237"/>
      <c r="BP58" s="237"/>
      <c r="BQ58" s="237"/>
      <c r="BR58" s="237"/>
      <c r="BS58" s="237"/>
      <c r="BT58" s="237"/>
      <c r="BU58" s="237"/>
      <c r="BV58" s="237"/>
      <c r="BW58" s="237"/>
      <c r="BX58" s="237"/>
      <c r="BY58" s="237"/>
      <c r="BZ58" s="237"/>
      <c r="CA58" s="237"/>
      <c r="CB58" s="237"/>
      <c r="CC58" s="237"/>
      <c r="CD58" s="237"/>
      <c r="CE58" s="237"/>
      <c r="CF58" s="237"/>
      <c r="CG58" s="237"/>
      <c r="CH58" s="237"/>
      <c r="CI58" s="237"/>
      <c r="CJ58" s="237"/>
      <c r="CK58" s="237"/>
    </row>
    <row r="59" spans="1:89" ht="15">
      <c r="A59" s="242"/>
      <c r="B59" s="242" t="s">
        <v>321</v>
      </c>
      <c r="C59" s="242"/>
      <c r="D59" s="242"/>
      <c r="E59" s="297" t="s">
        <v>194</v>
      </c>
      <c r="F59" s="241"/>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258"/>
      <c r="AL59" s="258"/>
      <c r="AM59" s="258"/>
      <c r="AN59" s="258"/>
      <c r="AO59" s="258"/>
      <c r="AP59" s="258"/>
      <c r="AQ59" s="258"/>
      <c r="AR59" s="258"/>
      <c r="AS59" s="258"/>
      <c r="AT59" s="258"/>
      <c r="AU59" s="258"/>
      <c r="AV59" s="258"/>
      <c r="AW59" s="258"/>
      <c r="AX59" s="258"/>
      <c r="AY59" s="258"/>
      <c r="AZ59" s="258"/>
      <c r="BA59" s="258"/>
      <c r="BB59" s="258"/>
      <c r="BC59" s="258"/>
      <c r="BD59" s="258"/>
      <c r="BE59" s="258"/>
      <c r="BF59" s="258"/>
      <c r="BG59" s="258"/>
      <c r="BH59" s="258"/>
      <c r="BI59" s="258"/>
      <c r="BJ59" s="258"/>
      <c r="BK59" s="258"/>
      <c r="BL59" s="258"/>
      <c r="BM59" s="258"/>
      <c r="BN59" s="258"/>
      <c r="BO59" s="258"/>
      <c r="BP59" s="258"/>
      <c r="BQ59" s="258"/>
      <c r="BR59" s="258"/>
      <c r="BS59" s="258"/>
      <c r="BT59" s="258"/>
      <c r="BU59" s="258"/>
      <c r="BV59" s="258"/>
      <c r="BW59" s="258"/>
      <c r="BX59" s="258"/>
      <c r="BY59" s="258"/>
      <c r="BZ59" s="258"/>
      <c r="CA59" s="258"/>
      <c r="CB59" s="258"/>
      <c r="CC59" s="258"/>
      <c r="CD59" s="258"/>
      <c r="CE59" s="258"/>
      <c r="CF59" s="258"/>
      <c r="CG59" s="258"/>
      <c r="CH59" s="258"/>
      <c r="CI59" s="258"/>
      <c r="CJ59" s="258"/>
      <c r="CK59" s="258"/>
    </row>
    <row r="60" spans="1:89" ht="15">
      <c r="A60" s="242"/>
      <c r="B60" s="242" t="s">
        <v>322</v>
      </c>
      <c r="C60" s="242"/>
      <c r="D60" s="242"/>
      <c r="E60" s="297" t="s">
        <v>323</v>
      </c>
      <c r="F60" s="241"/>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258"/>
      <c r="AL60" s="258"/>
      <c r="AM60" s="258"/>
      <c r="AN60" s="258"/>
      <c r="AO60" s="258"/>
      <c r="AP60" s="258"/>
      <c r="AQ60" s="258"/>
      <c r="AR60" s="258"/>
      <c r="AS60" s="258"/>
      <c r="AT60" s="258"/>
      <c r="AU60" s="258"/>
      <c r="AV60" s="258"/>
      <c r="AW60" s="258"/>
      <c r="AX60" s="258"/>
      <c r="AY60" s="258"/>
      <c r="AZ60" s="258"/>
      <c r="BA60" s="258"/>
      <c r="BB60" s="258"/>
      <c r="BC60" s="258"/>
      <c r="BD60" s="258"/>
      <c r="BE60" s="258"/>
      <c r="BF60" s="258"/>
      <c r="BG60" s="258"/>
      <c r="BH60" s="258"/>
      <c r="BI60" s="258"/>
      <c r="BJ60" s="258"/>
      <c r="BK60" s="258"/>
      <c r="BL60" s="258"/>
      <c r="BM60" s="258"/>
      <c r="BN60" s="258"/>
      <c r="BO60" s="258"/>
      <c r="BP60" s="258"/>
      <c r="BQ60" s="258"/>
      <c r="BR60" s="258"/>
      <c r="BS60" s="258"/>
      <c r="BT60" s="258"/>
      <c r="BU60" s="258"/>
      <c r="BV60" s="258"/>
      <c r="BW60" s="258"/>
      <c r="BX60" s="258"/>
      <c r="BY60" s="258"/>
      <c r="BZ60" s="258"/>
      <c r="CA60" s="258"/>
      <c r="CB60" s="258"/>
      <c r="CC60" s="258"/>
      <c r="CD60" s="258"/>
      <c r="CE60" s="258"/>
      <c r="CF60" s="258"/>
      <c r="CG60" s="258"/>
      <c r="CH60" s="258"/>
      <c r="CI60" s="258"/>
      <c r="CJ60" s="258"/>
      <c r="CK60" s="258"/>
    </row>
    <row r="61" spans="1:89" ht="15">
      <c r="A61" s="242"/>
      <c r="B61" s="242" t="s">
        <v>324</v>
      </c>
      <c r="C61" s="242"/>
      <c r="D61" s="242"/>
      <c r="E61" s="297" t="s">
        <v>325</v>
      </c>
      <c r="F61" s="241"/>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258"/>
      <c r="AL61" s="258"/>
      <c r="AM61" s="258"/>
      <c r="AN61" s="258"/>
      <c r="AO61" s="258"/>
      <c r="AP61" s="258"/>
      <c r="AQ61" s="258"/>
      <c r="AR61" s="258"/>
      <c r="AS61" s="258"/>
      <c r="AT61" s="258"/>
      <c r="AU61" s="258"/>
      <c r="AV61" s="258"/>
      <c r="AW61" s="258"/>
      <c r="AX61" s="258"/>
      <c r="AY61" s="258"/>
      <c r="AZ61" s="258"/>
      <c r="BA61" s="258"/>
      <c r="BB61" s="258"/>
      <c r="BC61" s="258"/>
      <c r="BD61" s="258"/>
      <c r="BE61" s="258"/>
      <c r="BF61" s="258"/>
      <c r="BG61" s="258"/>
      <c r="BH61" s="258"/>
      <c r="BI61" s="258"/>
      <c r="BJ61" s="258"/>
      <c r="BK61" s="258"/>
      <c r="BL61" s="258"/>
      <c r="BM61" s="258"/>
      <c r="BN61" s="258"/>
      <c r="BO61" s="258"/>
      <c r="BP61" s="258"/>
      <c r="BQ61" s="258"/>
      <c r="BR61" s="258"/>
      <c r="BS61" s="258"/>
      <c r="BT61" s="258"/>
      <c r="BU61" s="258"/>
      <c r="BV61" s="258"/>
      <c r="BW61" s="258"/>
      <c r="BX61" s="258"/>
      <c r="BY61" s="258"/>
      <c r="BZ61" s="258"/>
      <c r="CA61" s="258"/>
      <c r="CB61" s="258"/>
      <c r="CC61" s="258"/>
      <c r="CD61" s="258"/>
      <c r="CE61" s="258"/>
      <c r="CF61" s="258"/>
      <c r="CG61" s="258"/>
      <c r="CH61" s="258"/>
      <c r="CI61" s="258"/>
      <c r="CJ61" s="258"/>
      <c r="CK61" s="258"/>
    </row>
    <row r="62" spans="1:89" ht="30" customHeight="1">
      <c r="A62" s="242"/>
      <c r="B62" s="745" t="s">
        <v>326</v>
      </c>
      <c r="C62" s="745"/>
      <c r="D62" s="745"/>
      <c r="E62" s="297" t="s">
        <v>196</v>
      </c>
      <c r="F62" s="241"/>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258"/>
      <c r="AL62" s="258"/>
      <c r="AM62" s="258"/>
      <c r="AN62" s="258"/>
      <c r="AO62" s="258"/>
      <c r="AP62" s="258"/>
      <c r="AQ62" s="258"/>
      <c r="AR62" s="258"/>
      <c r="AS62" s="258"/>
      <c r="AT62" s="258"/>
      <c r="AU62" s="258"/>
      <c r="AV62" s="258"/>
      <c r="AW62" s="258"/>
      <c r="AX62" s="258"/>
      <c r="AY62" s="258"/>
      <c r="AZ62" s="258"/>
      <c r="BA62" s="258"/>
      <c r="BB62" s="258"/>
      <c r="BC62" s="258"/>
      <c r="BD62" s="258"/>
      <c r="BE62" s="258"/>
      <c r="BF62" s="258"/>
      <c r="BG62" s="258"/>
      <c r="BH62" s="258"/>
      <c r="BI62" s="258"/>
      <c r="BJ62" s="258"/>
      <c r="BK62" s="258"/>
      <c r="BL62" s="258"/>
      <c r="BM62" s="258"/>
      <c r="BN62" s="258"/>
      <c r="BO62" s="258"/>
      <c r="BP62" s="258"/>
      <c r="BQ62" s="258"/>
      <c r="BR62" s="258"/>
      <c r="BS62" s="258"/>
      <c r="BT62" s="258"/>
      <c r="BU62" s="258"/>
      <c r="BV62" s="258"/>
      <c r="BW62" s="258"/>
      <c r="BX62" s="258"/>
      <c r="BY62" s="258"/>
      <c r="BZ62" s="258"/>
      <c r="CA62" s="258"/>
      <c r="CB62" s="258"/>
      <c r="CC62" s="258"/>
      <c r="CD62" s="258"/>
      <c r="CE62" s="258"/>
      <c r="CF62" s="258"/>
      <c r="CG62" s="258"/>
      <c r="CH62" s="258"/>
      <c r="CI62" s="258"/>
      <c r="CJ62" s="258"/>
      <c r="CK62" s="258"/>
    </row>
    <row r="63" spans="1:89" ht="15">
      <c r="A63" s="269" t="s">
        <v>327</v>
      </c>
      <c r="B63" s="269"/>
      <c r="C63" s="269"/>
      <c r="D63" s="269"/>
      <c r="E63" s="298"/>
      <c r="F63" s="293"/>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c r="AS63" s="294"/>
      <c r="AT63" s="294"/>
      <c r="AU63" s="294"/>
      <c r="AV63" s="294"/>
      <c r="AW63" s="294"/>
      <c r="AX63" s="294"/>
      <c r="AY63" s="294"/>
      <c r="AZ63" s="294"/>
      <c r="BA63" s="294"/>
      <c r="BB63" s="294"/>
      <c r="BC63" s="294"/>
      <c r="BD63" s="294"/>
      <c r="BE63" s="294"/>
      <c r="BF63" s="294"/>
      <c r="BG63" s="294"/>
      <c r="BH63" s="294"/>
      <c r="BI63" s="294"/>
      <c r="BJ63" s="294"/>
      <c r="BK63" s="294"/>
      <c r="BL63" s="294"/>
      <c r="BM63" s="294"/>
      <c r="BN63" s="294"/>
      <c r="BO63" s="294"/>
      <c r="BP63" s="294"/>
      <c r="BQ63" s="294"/>
      <c r="BR63" s="294"/>
      <c r="BS63" s="294"/>
      <c r="BT63" s="294"/>
      <c r="BU63" s="294"/>
      <c r="BV63" s="294"/>
      <c r="BW63" s="294"/>
      <c r="BX63" s="294"/>
      <c r="BY63" s="294"/>
      <c r="BZ63" s="294"/>
      <c r="CA63" s="294"/>
      <c r="CB63" s="294"/>
      <c r="CC63" s="294"/>
      <c r="CD63" s="294"/>
      <c r="CE63" s="294"/>
      <c r="CF63" s="294"/>
      <c r="CG63" s="294"/>
      <c r="CH63" s="294"/>
      <c r="CI63" s="294"/>
      <c r="CJ63" s="294"/>
      <c r="CK63" s="294"/>
    </row>
    <row r="64" spans="1:89" ht="15">
      <c r="A64" s="295"/>
      <c r="B64" s="295" t="s">
        <v>328</v>
      </c>
      <c r="C64" s="295"/>
      <c r="D64" s="295"/>
      <c r="E64" s="296" t="s">
        <v>329</v>
      </c>
      <c r="F64" s="277"/>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299"/>
      <c r="AI64" s="299"/>
      <c r="AJ64" s="299"/>
      <c r="AK64" s="299"/>
      <c r="AL64" s="299"/>
      <c r="AM64" s="299"/>
      <c r="AN64" s="299"/>
      <c r="AO64" s="299"/>
      <c r="AP64" s="299"/>
      <c r="AQ64" s="299"/>
      <c r="AR64" s="299"/>
      <c r="AS64" s="299"/>
      <c r="AT64" s="299"/>
      <c r="AU64" s="299"/>
      <c r="AV64" s="299"/>
      <c r="AW64" s="299"/>
      <c r="AX64" s="299"/>
      <c r="AY64" s="299"/>
      <c r="AZ64" s="299"/>
      <c r="BA64" s="299"/>
      <c r="BB64" s="299"/>
      <c r="BC64" s="299"/>
      <c r="BD64" s="299"/>
      <c r="BE64" s="299"/>
      <c r="BF64" s="299"/>
      <c r="BG64" s="299"/>
      <c r="BH64" s="299"/>
      <c r="BI64" s="299"/>
      <c r="BJ64" s="299"/>
      <c r="BK64" s="299"/>
      <c r="BL64" s="299"/>
      <c r="BM64" s="299"/>
      <c r="BN64" s="299"/>
      <c r="BO64" s="299"/>
      <c r="BP64" s="299"/>
      <c r="BQ64" s="299"/>
      <c r="BR64" s="299"/>
      <c r="BS64" s="299"/>
      <c r="BT64" s="299"/>
      <c r="BU64" s="299"/>
      <c r="BV64" s="299"/>
      <c r="BW64" s="299"/>
      <c r="BX64" s="299"/>
      <c r="BY64" s="299"/>
      <c r="BZ64" s="299"/>
      <c r="CA64" s="299"/>
      <c r="CB64" s="299"/>
      <c r="CC64" s="299"/>
      <c r="CD64" s="299"/>
      <c r="CE64" s="299"/>
      <c r="CF64" s="299"/>
      <c r="CG64" s="299"/>
      <c r="CH64" s="299"/>
      <c r="CI64" s="299"/>
      <c r="CJ64" s="299"/>
      <c r="CK64" s="299"/>
    </row>
    <row r="65" spans="1:89" ht="27.6" customHeight="1">
      <c r="A65" s="242"/>
      <c r="B65" s="739" t="s">
        <v>330</v>
      </c>
      <c r="C65" s="740"/>
      <c r="D65" s="740"/>
      <c r="E65" s="297" t="s">
        <v>331</v>
      </c>
      <c r="F65" s="241"/>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c r="BA65" s="258"/>
      <c r="BB65" s="258"/>
      <c r="BC65" s="258"/>
      <c r="BD65" s="258"/>
      <c r="BE65" s="258"/>
      <c r="BF65" s="258"/>
      <c r="BG65" s="258"/>
      <c r="BH65" s="258"/>
      <c r="BI65" s="258"/>
      <c r="BJ65" s="258"/>
      <c r="BK65" s="258"/>
      <c r="BL65" s="258"/>
      <c r="BM65" s="258"/>
      <c r="BN65" s="258"/>
      <c r="BO65" s="258"/>
      <c r="BP65" s="258"/>
      <c r="BQ65" s="258"/>
      <c r="BR65" s="258"/>
      <c r="BS65" s="258"/>
      <c r="BT65" s="258"/>
      <c r="BU65" s="258"/>
      <c r="BV65" s="258"/>
      <c r="BW65" s="258"/>
      <c r="BX65" s="258"/>
      <c r="BY65" s="258"/>
      <c r="BZ65" s="258"/>
      <c r="CA65" s="258"/>
      <c r="CB65" s="258"/>
      <c r="CC65" s="258"/>
      <c r="CD65" s="258"/>
      <c r="CE65" s="258"/>
      <c r="CF65" s="258"/>
      <c r="CG65" s="258"/>
      <c r="CH65" s="258"/>
      <c r="CI65" s="258"/>
      <c r="CJ65" s="258"/>
      <c r="CK65" s="258"/>
    </row>
    <row r="66" spans="1:89" ht="15">
      <c r="A66" s="242"/>
      <c r="B66" s="242" t="s">
        <v>332</v>
      </c>
      <c r="C66" s="242"/>
      <c r="D66" s="242"/>
      <c r="E66" s="297" t="s">
        <v>333</v>
      </c>
      <c r="F66" s="241"/>
      <c r="G66" s="258"/>
      <c r="H66" s="258"/>
      <c r="I66" s="258"/>
      <c r="J66" s="258"/>
      <c r="K66" s="258"/>
      <c r="L66" s="258"/>
      <c r="M66" s="258"/>
      <c r="N66" s="258"/>
      <c r="O66" s="258"/>
      <c r="P66" s="258"/>
      <c r="Q66" s="258"/>
      <c r="R66" s="258"/>
      <c r="S66" s="258"/>
      <c r="T66" s="258"/>
      <c r="U66" s="258"/>
      <c r="V66" s="258"/>
      <c r="W66" s="258"/>
      <c r="X66" s="258"/>
      <c r="Y66" s="258"/>
      <c r="Z66" s="258"/>
      <c r="AA66" s="258"/>
      <c r="AB66" s="258"/>
      <c r="AC66" s="258"/>
      <c r="AD66" s="258"/>
      <c r="AE66" s="258"/>
      <c r="AF66" s="258"/>
      <c r="AG66" s="258"/>
      <c r="AH66" s="258"/>
      <c r="AI66" s="258"/>
      <c r="AJ66" s="258"/>
      <c r="AK66" s="258"/>
      <c r="AL66" s="258"/>
      <c r="AM66" s="258"/>
      <c r="AN66" s="258"/>
      <c r="AO66" s="258"/>
      <c r="AP66" s="258"/>
      <c r="AQ66" s="258"/>
      <c r="AR66" s="258"/>
      <c r="AS66" s="258"/>
      <c r="AT66" s="258"/>
      <c r="AU66" s="258"/>
      <c r="AV66" s="258"/>
      <c r="AW66" s="258"/>
      <c r="AX66" s="258"/>
      <c r="AY66" s="258"/>
      <c r="AZ66" s="258"/>
      <c r="BA66" s="258"/>
      <c r="BB66" s="258"/>
      <c r="BC66" s="258"/>
      <c r="BD66" s="258"/>
      <c r="BE66" s="258"/>
      <c r="BF66" s="258"/>
      <c r="BG66" s="258"/>
      <c r="BH66" s="258"/>
      <c r="BI66" s="258"/>
      <c r="BJ66" s="258"/>
      <c r="BK66" s="258"/>
      <c r="BL66" s="258"/>
      <c r="BM66" s="258"/>
      <c r="BN66" s="258"/>
      <c r="BO66" s="258"/>
      <c r="BP66" s="258"/>
      <c r="BQ66" s="258"/>
      <c r="BR66" s="258"/>
      <c r="BS66" s="258"/>
      <c r="BT66" s="258"/>
      <c r="BU66" s="258"/>
      <c r="BV66" s="258"/>
      <c r="BW66" s="258"/>
      <c r="BX66" s="258"/>
      <c r="BY66" s="258"/>
      <c r="BZ66" s="258"/>
      <c r="CA66" s="258"/>
      <c r="CB66" s="258"/>
      <c r="CC66" s="258"/>
      <c r="CD66" s="258"/>
      <c r="CE66" s="258"/>
      <c r="CF66" s="258"/>
      <c r="CG66" s="258"/>
      <c r="CH66" s="258"/>
      <c r="CI66" s="258"/>
      <c r="CJ66" s="258"/>
      <c r="CK66" s="258"/>
    </row>
    <row r="67" spans="1:89" ht="15">
      <c r="A67" s="287"/>
      <c r="B67" s="287" t="s">
        <v>334</v>
      </c>
      <c r="C67" s="287"/>
      <c r="D67" s="287"/>
      <c r="E67" s="300" t="s">
        <v>335</v>
      </c>
      <c r="F67" s="241"/>
      <c r="G67" s="258"/>
      <c r="H67" s="258"/>
      <c r="I67" s="258"/>
      <c r="J67" s="258"/>
      <c r="K67" s="258"/>
      <c r="L67" s="258"/>
      <c r="M67" s="258"/>
      <c r="N67" s="258"/>
      <c r="O67" s="258"/>
      <c r="P67" s="258"/>
      <c r="Q67" s="258"/>
      <c r="R67" s="258"/>
      <c r="S67" s="258"/>
      <c r="T67" s="258"/>
      <c r="U67" s="258"/>
      <c r="V67" s="258"/>
      <c r="W67" s="258"/>
      <c r="X67" s="258"/>
      <c r="Y67" s="258"/>
      <c r="Z67" s="258"/>
      <c r="AA67" s="258"/>
      <c r="AB67" s="258"/>
      <c r="AC67" s="258"/>
      <c r="AD67" s="258"/>
      <c r="AE67" s="258"/>
      <c r="AF67" s="258"/>
      <c r="AG67" s="258"/>
      <c r="AH67" s="258"/>
      <c r="AI67" s="258"/>
      <c r="AJ67" s="258"/>
      <c r="AK67" s="258"/>
      <c r="AL67" s="258"/>
      <c r="AM67" s="258"/>
      <c r="AN67" s="258"/>
      <c r="AO67" s="258"/>
      <c r="AP67" s="258"/>
      <c r="AQ67" s="258"/>
      <c r="AR67" s="258"/>
      <c r="AS67" s="258"/>
      <c r="AT67" s="258"/>
      <c r="AU67" s="258"/>
      <c r="AV67" s="258"/>
      <c r="AW67" s="258"/>
      <c r="AX67" s="258"/>
      <c r="AY67" s="258"/>
      <c r="AZ67" s="258"/>
      <c r="BA67" s="258"/>
      <c r="BB67" s="258"/>
      <c r="BC67" s="258"/>
      <c r="BD67" s="258"/>
      <c r="BE67" s="258"/>
      <c r="BF67" s="258"/>
      <c r="BG67" s="258"/>
      <c r="BH67" s="258"/>
      <c r="BI67" s="258"/>
      <c r="BJ67" s="258"/>
      <c r="BK67" s="258"/>
      <c r="BL67" s="258"/>
      <c r="BM67" s="258"/>
      <c r="BN67" s="258"/>
      <c r="BO67" s="258"/>
      <c r="BP67" s="258"/>
      <c r="BQ67" s="258"/>
      <c r="BR67" s="258"/>
      <c r="BS67" s="258"/>
      <c r="BT67" s="258"/>
      <c r="BU67" s="258"/>
      <c r="BV67" s="258"/>
      <c r="BW67" s="258"/>
      <c r="BX67" s="258"/>
      <c r="BY67" s="258"/>
      <c r="BZ67" s="258"/>
      <c r="CA67" s="258"/>
      <c r="CB67" s="258"/>
      <c r="CC67" s="258"/>
      <c r="CD67" s="258"/>
      <c r="CE67" s="258"/>
      <c r="CF67" s="258"/>
      <c r="CG67" s="258"/>
      <c r="CH67" s="258"/>
      <c r="CI67" s="258"/>
      <c r="CJ67" s="258"/>
      <c r="CK67" s="258"/>
    </row>
    <row r="68" spans="1:89">
      <c r="F68" s="301"/>
    </row>
    <row r="69" spans="1:89">
      <c r="F69" s="302"/>
    </row>
    <row r="70" spans="1:89">
      <c r="F70" s="302"/>
    </row>
  </sheetData>
  <mergeCells count="24">
    <mergeCell ref="CB3:CF4"/>
    <mergeCell ref="CG3:CK4"/>
    <mergeCell ref="BC3:BG4"/>
    <mergeCell ref="BH3:BL4"/>
    <mergeCell ref="BM3:BQ4"/>
    <mergeCell ref="BR3:BV4"/>
    <mergeCell ref="BW3:CA4"/>
    <mergeCell ref="AD3:AH4"/>
    <mergeCell ref="AI3:AM4"/>
    <mergeCell ref="AN3:AR4"/>
    <mergeCell ref="AS3:AW4"/>
    <mergeCell ref="AX3:BB4"/>
    <mergeCell ref="B65:D65"/>
    <mergeCell ref="O3:S4"/>
    <mergeCell ref="T3:X4"/>
    <mergeCell ref="Y3:AC4"/>
    <mergeCell ref="B40:D40"/>
    <mergeCell ref="B45:D45"/>
    <mergeCell ref="B46:D46"/>
    <mergeCell ref="B53:D53"/>
    <mergeCell ref="B54:D54"/>
    <mergeCell ref="B62:D62"/>
    <mergeCell ref="B39:D39"/>
    <mergeCell ref="B41:D41"/>
  </mergeCells>
  <pageMargins left="0.70866141732283505" right="0.70866141732283505" top="0.74803149606299202" bottom="0.74803149606299202" header="0.31496062992126" footer="0.31496062992126"/>
  <pageSetup scale="57" orientation="portrait" r:id="rId1"/>
  <rowBreaks count="1" manualBreakCount="1">
    <brk id="67" max="16383" man="1"/>
  </rowBreaks>
  <colBreaks count="16" manualBreakCount="16">
    <brk id="9" max="1048575" man="1"/>
    <brk id="14" max="1048575" man="1"/>
    <brk id="19" max="1048575" man="1"/>
    <brk id="24" max="1048575" man="1"/>
    <brk id="29" max="66" man="1"/>
    <brk id="34" max="66" man="1"/>
    <brk id="39" max="66" man="1"/>
    <brk id="44" max="66" man="1"/>
    <brk id="49" max="66" man="1"/>
    <brk id="54" max="66" man="1"/>
    <brk id="59" max="66" man="1"/>
    <brk id="64" max="66" man="1"/>
    <brk id="69" max="66" man="1"/>
    <brk id="74" max="66" man="1"/>
    <brk id="79" max="66" man="1"/>
    <brk id="84" max="66" man="1"/>
  </colBreaks>
  <ignoredErrors>
    <ignoredError sqref="F5:G5 I5:J5 K5:CK5 O3:CK4" unlockedFormula="1"/>
    <ignoredError sqref="H5" formula="1" unlockedFormula="1"/>
  </ignoredError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Feuilles de calcul</vt:lpstr>
      </vt:variant>
      <vt:variant>
        <vt:i4>14</vt:i4>
      </vt:variant>
      <vt:variant>
        <vt:lpstr>Plages nommées</vt:lpstr>
      </vt:variant>
      <vt:variant>
        <vt:i4>23</vt:i4>
      </vt:variant>
    </vt:vector>
  </HeadingPairs>
  <TitlesOfParts>
    <vt:vector size="37" baseType="lpstr">
      <vt:lpstr>20.10</vt:lpstr>
      <vt:lpstr>20.20</vt:lpstr>
      <vt:lpstr>20.30</vt:lpstr>
      <vt:lpstr>20.42</vt:lpstr>
      <vt:lpstr>20.45-1</vt:lpstr>
      <vt:lpstr>20.45-2</vt:lpstr>
      <vt:lpstr>20.54 col 03</vt:lpstr>
      <vt:lpstr>30.61</vt:lpstr>
      <vt:lpstr>30.62</vt:lpstr>
      <vt:lpstr>30.92</vt:lpstr>
      <vt:lpstr>30.71 col 05</vt:lpstr>
      <vt:lpstr>30.71 col 03 </vt:lpstr>
      <vt:lpstr>30.81 col 05</vt:lpstr>
      <vt:lpstr>30.81 col 03</vt:lpstr>
      <vt:lpstr>'20.10'!Impression_des_titres</vt:lpstr>
      <vt:lpstr>'20.20'!Impression_des_titres</vt:lpstr>
      <vt:lpstr>'20.30'!Impression_des_titres</vt:lpstr>
      <vt:lpstr>'20.42'!Impression_des_titres</vt:lpstr>
      <vt:lpstr>'20.45-1'!Impression_des_titres</vt:lpstr>
      <vt:lpstr>'20.45-2'!Impression_des_titres</vt:lpstr>
      <vt:lpstr>'20.54 col 03'!Impression_des_titres</vt:lpstr>
      <vt:lpstr>'30.61'!Impression_des_titres</vt:lpstr>
      <vt:lpstr>'30.62'!Impression_des_titres</vt:lpstr>
      <vt:lpstr>'30.71 col 03 '!Impression_des_titres</vt:lpstr>
      <vt:lpstr>'30.71 col 05'!Impression_des_titres</vt:lpstr>
      <vt:lpstr>'30.81 col 03'!Impression_des_titres</vt:lpstr>
      <vt:lpstr>'30.81 col 05'!Impression_des_titres</vt:lpstr>
      <vt:lpstr>'30.92'!Impression_des_titres</vt:lpstr>
      <vt:lpstr>'20.10'!Zone_d_impression</vt:lpstr>
      <vt:lpstr>'20.42'!Zone_d_impression</vt:lpstr>
      <vt:lpstr>'30.61'!Zone_d_impression</vt:lpstr>
      <vt:lpstr>'30.62'!Zone_d_impression</vt:lpstr>
      <vt:lpstr>'30.71 col 03 '!Zone_d_impression</vt:lpstr>
      <vt:lpstr>'30.71 col 05'!Zone_d_impression</vt:lpstr>
      <vt:lpstr>'30.81 col 03'!Zone_d_impression</vt:lpstr>
      <vt:lpstr>'30.81 col 05'!Zone_d_impression</vt:lpstr>
      <vt:lpstr>'30.92'!Zone_d_impression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Printed>2018-10-25T09:14:38Z</cp:lastPrinted>
  <dcterms:created xsi:type="dcterms:W3CDTF">2006-09-16T00:00:00Z</dcterms:created>
  <dcterms:modified xsi:type="dcterms:W3CDTF">2018-11-21T14:52:49Z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de du formulaire">
    <vt:lpwstr>EDSCD</vt:lpwstr>
  </property>
  <property fmtid="{D5CDD505-2E9C-101B-9397-08002B2CF9AE}" pid="3" name="Version du formulaire">
    <vt:lpwstr>2.00</vt:lpwstr>
  </property>
</Properties>
</file>