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O:\SU_Solvabilite\D_Surveillance_Assureurs\Communication de Masse\Guides IARD\2018-12-31\EDSC\"/>
    </mc:Choice>
  </mc:AlternateContent>
  <xr:revisionPtr revIDLastSave="0" documentId="10_ncr:100000_{03A6B53D-BCB6-4BE5-9B82-A7D41C51EBC4}" xr6:coauthVersionLast="31" xr6:coauthVersionMax="31" xr10:uidLastSave="{00000000-0000-0000-0000-000000000000}"/>
  <bookViews>
    <workbookView xWindow="240" yWindow="105" windowWidth="14805" windowHeight="8010" tabRatio="903" xr2:uid="{00000000-000D-0000-FFFF-FFFF00000000}"/>
  </bookViews>
  <sheets>
    <sheet name="20.10" sheetId="4" r:id="rId1"/>
    <sheet name="20.20" sheetId="5" r:id="rId2"/>
    <sheet name="20.30" sheetId="6" r:id="rId3"/>
    <sheet name="20.42" sheetId="7" r:id="rId4"/>
    <sheet name="20.45-1" sheetId="8" r:id="rId5"/>
    <sheet name="20.45-2" sheetId="15" r:id="rId6"/>
    <sheet name="20.54 col 03" sheetId="9" r:id="rId7"/>
    <sheet name="30.61" sheetId="10" r:id="rId8"/>
    <sheet name="30.62" sheetId="11" r:id="rId9"/>
    <sheet name="30.92" sheetId="12" r:id="rId10"/>
    <sheet name="30.71 col 05" sheetId="16" r:id="rId11"/>
    <sheet name="30.71 col 03" sheetId="13" r:id="rId12"/>
    <sheet name="30.81 col 05" sheetId="14" r:id="rId13"/>
    <sheet name="30.81 col 03" sheetId="17" r:id="rId14"/>
    <sheet name="Data" sheetId="18" state="veryHidden" r:id="rId15"/>
  </sheets>
  <definedNames>
    <definedName name="_Fill" localSheetId="8" hidden="1">#REF!</definedName>
    <definedName name="_Fill" localSheetId="12" hidden="1">#REF!</definedName>
    <definedName name="_Fill" localSheetId="9" hidden="1">#REF!</definedName>
    <definedName name="_Fill" hidden="1">#REF!</definedName>
    <definedName name="_Key1" localSheetId="8" hidden="1">#REF!</definedName>
    <definedName name="_Key1" localSheetId="12" hidden="1">#REF!</definedName>
    <definedName name="_Key1" localSheetId="9" hidden="1">#REF!</definedName>
    <definedName name="_Key1" hidden="1">#REF!</definedName>
    <definedName name="_keys" hidden="1">#REF!</definedName>
    <definedName name="_Order1" hidden="1">255</definedName>
    <definedName name="_Order2" localSheetId="12" hidden="1">255</definedName>
    <definedName name="_Order2" localSheetId="9" hidden="1">0</definedName>
    <definedName name="_Order2" hidden="1">0</definedName>
    <definedName name="_Parse_In" localSheetId="8" hidden="1">#REF!</definedName>
    <definedName name="_Parse_In" localSheetId="12" hidden="1">#REF!</definedName>
    <definedName name="_Parse_In" localSheetId="9" hidden="1">#REF!</definedName>
    <definedName name="_Parse_In" hidden="1">#REF!</definedName>
    <definedName name="_Sort" localSheetId="8" hidden="1">#REF!</definedName>
    <definedName name="_Sort" localSheetId="12" hidden="1">#REF!</definedName>
    <definedName name="_Sort" hidden="1">#REF!</definedName>
    <definedName name="datapoints" localSheetId="0">'20.10'!$C$6:$E$46</definedName>
    <definedName name="datapoints" localSheetId="1">'20.20'!$D$6:$E$55</definedName>
    <definedName name="datapoints" localSheetId="2">'20.30'!$E$6:$F$52</definedName>
    <definedName name="datapoints" localSheetId="3">'20.42'!$G$6:$H$42</definedName>
    <definedName name="datapoints" localSheetId="4">'20.45-1'!$D$6:$E$20</definedName>
    <definedName name="datapoints" localSheetId="6">'20.54 col 03'!$D$6:$E$16</definedName>
    <definedName name="datapoints" localSheetId="7">'30.61'!$D$6:$E$42</definedName>
    <definedName name="datapoints" localSheetId="8">'30.62'!$E$6:$F$67</definedName>
    <definedName name="datapoints" localSheetId="11">'30.71 col 03'!$F$6:$G$50</definedName>
    <definedName name="datapoints" localSheetId="12">'30.81 col 05'!$E$6:$F$37</definedName>
    <definedName name="datapoints" localSheetId="9">'30.92'!$D$6:$E$29</definedName>
    <definedName name="datapoints2" localSheetId="3">'20.42'!$G$44:$H$65</definedName>
    <definedName name="datapoints2" localSheetId="4">'20.45-1'!#REF!</definedName>
    <definedName name="DPA_20100101" localSheetId="0">'20.10'!$D$7</definedName>
    <definedName name="DPA_20100102" localSheetId="0">'20.10'!$E$7</definedName>
    <definedName name="DPA_20100103" localSheetId="0">'20.10'!#REF!</definedName>
    <definedName name="DPA_20100104" localSheetId="0">'20.10'!#REF!</definedName>
    <definedName name="DPA_20100105" localSheetId="0">'20.10'!#REF!</definedName>
    <definedName name="DPA_20100106" localSheetId="0">'20.10'!#REF!</definedName>
    <definedName name="DPA_20100201" localSheetId="0">'20.10'!$D$8</definedName>
    <definedName name="DPA_20100202" localSheetId="0">'20.10'!$E$8</definedName>
    <definedName name="DPA_20100203" localSheetId="0">'20.10'!#REF!</definedName>
    <definedName name="DPA_20100204" localSheetId="0">'20.10'!#REF!</definedName>
    <definedName name="DPA_20100205" localSheetId="0">'20.10'!#REF!</definedName>
    <definedName name="DPA_20100206" localSheetId="0">'20.10'!#REF!</definedName>
    <definedName name="DPA_20100401" localSheetId="0">'20.10'!$D$11</definedName>
    <definedName name="DPA_20100402" localSheetId="0">'20.10'!$E$11</definedName>
    <definedName name="DPA_20100403" localSheetId="0">'20.10'!#REF!</definedName>
    <definedName name="DPA_20100404" localSheetId="0">'20.10'!#REF!</definedName>
    <definedName name="DPA_20100405" localSheetId="0">'20.10'!#REF!</definedName>
    <definedName name="DPA_20100406" localSheetId="0">'20.10'!#REF!</definedName>
    <definedName name="DPA_20100501" localSheetId="0">'20.10'!$D$12</definedName>
    <definedName name="DPA_20100502" localSheetId="0">'20.10'!$E$12</definedName>
    <definedName name="DPA_20100503" localSheetId="0">'20.10'!#REF!</definedName>
    <definedName name="DPA_20100504" localSheetId="0">'20.10'!#REF!</definedName>
    <definedName name="DPA_20100505" localSheetId="0">'20.10'!#REF!</definedName>
    <definedName name="DPA_20100506" localSheetId="0">'20.10'!#REF!</definedName>
    <definedName name="DPA_20100601" localSheetId="0">'20.10'!$D$13</definedName>
    <definedName name="DPA_20100602" localSheetId="0">'20.10'!$E$13</definedName>
    <definedName name="DPA_20100603" localSheetId="0">'20.10'!#REF!</definedName>
    <definedName name="DPA_20100604" localSheetId="0">'20.10'!#REF!</definedName>
    <definedName name="DPA_20100605" localSheetId="0">'20.10'!#REF!</definedName>
    <definedName name="DPA_20100606" localSheetId="0">'20.10'!#REF!</definedName>
    <definedName name="DPA_20100701" localSheetId="0">'20.10'!$D$14</definedName>
    <definedName name="DPA_20100702" localSheetId="0">'20.10'!$E$14</definedName>
    <definedName name="DPA_20100703" localSheetId="0">'20.10'!#REF!</definedName>
    <definedName name="DPA_20100704" localSheetId="0">'20.10'!#REF!</definedName>
    <definedName name="DPA_20100705" localSheetId="0">'20.10'!#REF!</definedName>
    <definedName name="DPA_20100706" localSheetId="0">'20.10'!#REF!</definedName>
    <definedName name="DPA_20100801" localSheetId="0">'20.10'!$D$15</definedName>
    <definedName name="DPA_20100802" localSheetId="0">'20.10'!$E$15</definedName>
    <definedName name="DPA_20100803" localSheetId="0">'20.10'!#REF!</definedName>
    <definedName name="DPA_20100804" localSheetId="0">'20.10'!#REF!</definedName>
    <definedName name="DPA_20100805" localSheetId="0">'20.10'!#REF!</definedName>
    <definedName name="DPA_20100806" localSheetId="0">'20.10'!#REF!</definedName>
    <definedName name="DPA_20100901" localSheetId="0">'20.10'!$D$16</definedName>
    <definedName name="DPA_20100902" localSheetId="0">'20.10'!$E$16</definedName>
    <definedName name="DPA_20100903" localSheetId="0">'20.10'!#REF!</definedName>
    <definedName name="DPA_20100904" localSheetId="0">'20.10'!#REF!</definedName>
    <definedName name="DPA_20100905" localSheetId="0">'20.10'!#REF!</definedName>
    <definedName name="DPA_20100906" localSheetId="0">'20.10'!#REF!</definedName>
    <definedName name="DPA_20101001" localSheetId="0">'20.10'!$D$17</definedName>
    <definedName name="DPA_20101002" localSheetId="0">'20.10'!$E$17</definedName>
    <definedName name="DPA_20101003" localSheetId="0">'20.10'!#REF!</definedName>
    <definedName name="DPA_20101004" localSheetId="0">'20.10'!#REF!</definedName>
    <definedName name="DPA_20101005" localSheetId="0">'20.10'!#REF!</definedName>
    <definedName name="DPA_20101006" localSheetId="0">'20.10'!#REF!</definedName>
    <definedName name="DPA_20101901" localSheetId="0">'20.10'!$D$19</definedName>
    <definedName name="DPA_20101902" localSheetId="0">'20.10'!$E$19</definedName>
    <definedName name="DPA_20101903" localSheetId="0">'20.10'!#REF!</definedName>
    <definedName name="DPA_20101904" localSheetId="0">'20.10'!#REF!</definedName>
    <definedName name="DPA_20101905" localSheetId="0">'20.10'!#REF!</definedName>
    <definedName name="DPA_20101906" localSheetId="0">'20.10'!#REF!</definedName>
    <definedName name="DPA_20102001" localSheetId="0">'20.10'!$D$22</definedName>
    <definedName name="DPA_20102003" localSheetId="0">'20.10'!#REF!</definedName>
    <definedName name="DPA_20102005" localSheetId="0">'20.10'!#REF!</definedName>
    <definedName name="DPA_20102101" localSheetId="0">'20.10'!$D$23</definedName>
    <definedName name="DPA_20102103" localSheetId="0">'20.10'!#REF!</definedName>
    <definedName name="DPA_20102105" localSheetId="0">'20.10'!#REF!</definedName>
    <definedName name="DPA_20102201" localSheetId="0">'20.10'!$D$24</definedName>
    <definedName name="DPA_20102203" localSheetId="0">'20.10'!#REF!</definedName>
    <definedName name="DPA_20102205" localSheetId="0">'20.10'!#REF!</definedName>
    <definedName name="DPA_20102301" localSheetId="0">'20.10'!$D$25</definedName>
    <definedName name="DPA_20102303" localSheetId="0">'20.10'!#REF!</definedName>
    <definedName name="DPA_20102305" localSheetId="0">'20.10'!#REF!</definedName>
    <definedName name="DPA_20102401" localSheetId="0">'20.10'!$D$26</definedName>
    <definedName name="DPA_20102403" localSheetId="0">'20.10'!#REF!</definedName>
    <definedName name="DPA_20102405" localSheetId="0">'20.10'!#REF!</definedName>
    <definedName name="DPA_20102501" localSheetId="0">'20.10'!$D$27</definedName>
    <definedName name="DPA_20102503" localSheetId="0">'20.10'!#REF!</definedName>
    <definedName name="DPA_20102505" localSheetId="0">'20.10'!#REF!</definedName>
    <definedName name="DPA_20102701" localSheetId="0">'20.10'!$D$28</definedName>
    <definedName name="DPA_20102703" localSheetId="0">'20.10'!#REF!</definedName>
    <definedName name="DPA_20102705" localSheetId="0">'20.10'!#REF!</definedName>
    <definedName name="DPA_20103001" localSheetId="0">'20.10'!$D$31</definedName>
    <definedName name="DPA_20103003" localSheetId="0">'20.10'!#REF!</definedName>
    <definedName name="DPA_20103005" localSheetId="0">'20.10'!#REF!</definedName>
    <definedName name="DPA_20103101" localSheetId="0">'20.10'!$D$32</definedName>
    <definedName name="DPA_20103103" localSheetId="0">'20.10'!#REF!</definedName>
    <definedName name="DPA_20103105" localSheetId="0">'20.10'!#REF!</definedName>
    <definedName name="DPA_20103701" localSheetId="0">'20.10'!$D$33</definedName>
    <definedName name="DPA_20103703" localSheetId="0">'20.10'!#REF!</definedName>
    <definedName name="DPA_20103705" localSheetId="0">'20.10'!#REF!</definedName>
    <definedName name="DPA_20104001" localSheetId="0">'20.10'!$D$36</definedName>
    <definedName name="DPA_20104003" localSheetId="0">'20.10'!#REF!</definedName>
    <definedName name="DPA_20104005" localSheetId="0">'20.10'!#REF!</definedName>
    <definedName name="DPA_20104101" localSheetId="0">'20.10'!$D$38</definedName>
    <definedName name="DPA_20104102" localSheetId="0">'20.10'!$E$38</definedName>
    <definedName name="DPA_20104103" localSheetId="0">'20.10'!#REF!</definedName>
    <definedName name="DPA_20104104" localSheetId="0">'20.10'!#REF!</definedName>
    <definedName name="DPA_20104105" localSheetId="0">'20.10'!#REF!</definedName>
    <definedName name="DPA_20104106" localSheetId="0">'20.10'!#REF!</definedName>
    <definedName name="DPA_20104301" localSheetId="0">'20.10'!$D$39</definedName>
    <definedName name="DPA_20104303" localSheetId="0">'20.10'!#REF!</definedName>
    <definedName name="DPA_20104305" localSheetId="0">'20.10'!#REF!</definedName>
    <definedName name="DPA_20104401" localSheetId="0">'20.10'!$D$41</definedName>
    <definedName name="DPA_20104403" localSheetId="0">'20.10'!#REF!</definedName>
    <definedName name="DPA_20104405" localSheetId="0">'20.10'!#REF!</definedName>
    <definedName name="DPA_20105001" localSheetId="0">'20.10'!$D$9</definedName>
    <definedName name="DPA_20105002" localSheetId="0">'20.10'!$E$9</definedName>
    <definedName name="DPA_20105003" localSheetId="0">'20.10'!#REF!</definedName>
    <definedName name="DPA_20105004" localSheetId="0">'20.10'!#REF!</definedName>
    <definedName name="DPA_20105005" localSheetId="0">'20.10'!#REF!</definedName>
    <definedName name="DPA_20105006" localSheetId="0">'20.10'!#REF!</definedName>
    <definedName name="DPA_20105201" localSheetId="0">'20.10'!$D$40</definedName>
    <definedName name="DPA_20105203" localSheetId="0">'20.10'!#REF!</definedName>
    <definedName name="DPA_20105205" localSheetId="0">'20.10'!#REF!</definedName>
    <definedName name="DPA_20105401" localSheetId="0">'20.10'!$D$42</definedName>
    <definedName name="DPA_20105403" localSheetId="0">'20.10'!#REF!</definedName>
    <definedName name="DPA_20105405" localSheetId="0">'20.10'!#REF!</definedName>
    <definedName name="DPA_20105601" localSheetId="0">'20.10'!$D$43</definedName>
    <definedName name="DPA_20105603" localSheetId="0">'20.10'!#REF!</definedName>
    <definedName name="DPA_20105605" localSheetId="0">'20.10'!#REF!</definedName>
    <definedName name="DPA_20105801" localSheetId="0">'20.10'!$D$44</definedName>
    <definedName name="DPA_20105803" localSheetId="0">'20.10'!#REF!</definedName>
    <definedName name="DPA_20105805" localSheetId="0">'20.10'!#REF!</definedName>
    <definedName name="DPA_20108801" localSheetId="0">'20.10'!$D$45</definedName>
    <definedName name="DPA_20108803" localSheetId="0">'20.10'!#REF!</definedName>
    <definedName name="DPA_20108805" localSheetId="0">'20.10'!#REF!</definedName>
    <definedName name="DPA_20108901" localSheetId="0">'20.10'!$D$46</definedName>
    <definedName name="DPA_20108902" localSheetId="0">'20.10'!$E$46</definedName>
    <definedName name="DPA_20108903" localSheetId="0">'20.10'!#REF!</definedName>
    <definedName name="DPA_20108904" localSheetId="0">'20.10'!#REF!</definedName>
    <definedName name="DPA_20108905" localSheetId="0">'20.10'!#REF!</definedName>
    <definedName name="DPA_20108906" localSheetId="0">'20.10'!#REF!</definedName>
    <definedName name="DPA_20200101" localSheetId="1">'20.20'!$E$7</definedName>
    <definedName name="DPA_20200103" localSheetId="1">'20.20'!#REF!</definedName>
    <definedName name="DPA_20200105" localSheetId="1">'20.20'!#REF!</definedName>
    <definedName name="DPA_20200201" localSheetId="1">'20.20'!$E$8</definedName>
    <definedName name="DPA_20200203" localSheetId="1">'20.20'!#REF!</definedName>
    <definedName name="DPA_20200205" localSheetId="1">'20.20'!#REF!</definedName>
    <definedName name="DPA_20200301" localSheetId="1">'20.20'!$E$10</definedName>
    <definedName name="DPA_20200303" localSheetId="1">'20.20'!#REF!</definedName>
    <definedName name="DPA_20200305" localSheetId="1">'20.20'!#REF!</definedName>
    <definedName name="DPA_20200401" localSheetId="1">'20.20'!$E$11</definedName>
    <definedName name="DPA_20200403" localSheetId="1">'20.20'!#REF!</definedName>
    <definedName name="DPA_20200405" localSheetId="1">'20.20'!#REF!</definedName>
    <definedName name="DPA_20200501" localSheetId="1">'20.20'!$E$12</definedName>
    <definedName name="DPA_20200503" localSheetId="1">'20.20'!#REF!</definedName>
    <definedName name="DPA_20200505" localSheetId="1">'20.20'!#REF!</definedName>
    <definedName name="DPA_20200601" localSheetId="1">'20.20'!$E$13</definedName>
    <definedName name="DPA_20200603" localSheetId="1">'20.20'!#REF!</definedName>
    <definedName name="DPA_20200605" localSheetId="1">'20.20'!#REF!</definedName>
    <definedName name="DPA_20200701" localSheetId="1">'20.20'!$E$14</definedName>
    <definedName name="DPA_20200703" localSheetId="1">'20.20'!#REF!</definedName>
    <definedName name="DPA_20200705" localSheetId="1">'20.20'!#REF!</definedName>
    <definedName name="DPA_20200901" localSheetId="1">'20.20'!$E$15</definedName>
    <definedName name="DPA_20200903" localSheetId="1">'20.20'!#REF!</definedName>
    <definedName name="DPA_20200905" localSheetId="1">'20.20'!#REF!</definedName>
    <definedName name="DPA_20201001" localSheetId="1">'20.20'!$E$16</definedName>
    <definedName name="DPA_20201003" localSheetId="1">'20.20'!#REF!</definedName>
    <definedName name="DPA_20201005" localSheetId="1">'20.20'!#REF!</definedName>
    <definedName name="DPA_20201101" localSheetId="1">'20.20'!$E$17</definedName>
    <definedName name="DPA_20201103" localSheetId="1">'20.20'!#REF!</definedName>
    <definedName name="DPA_20201105" localSheetId="1">'20.20'!#REF!</definedName>
    <definedName name="DPA_20201201" localSheetId="1">'20.20'!$E$18</definedName>
    <definedName name="DPA_20201203" localSheetId="1">'20.20'!#REF!</definedName>
    <definedName name="DPA_20201205" localSheetId="1">'20.20'!#REF!</definedName>
    <definedName name="DPA_20201301" localSheetId="1">'20.20'!$E$19</definedName>
    <definedName name="DPA_20201303" localSheetId="1">'20.20'!#REF!</definedName>
    <definedName name="DPA_20201305" localSheetId="1">'20.20'!#REF!</definedName>
    <definedName name="DPA_20201401" localSheetId="1">'20.20'!$E$20</definedName>
    <definedName name="DPA_20201403" localSheetId="1">'20.20'!#REF!</definedName>
    <definedName name="DPA_20201405" localSheetId="1">'20.20'!#REF!</definedName>
    <definedName name="DPA_20201501" localSheetId="1">'20.20'!$E$23</definedName>
    <definedName name="DPA_20201503" localSheetId="1">'20.20'!#REF!</definedName>
    <definedName name="DPA_20201505" localSheetId="1">'20.20'!#REF!</definedName>
    <definedName name="DPA_20201701" localSheetId="1">'20.20'!$E$24</definedName>
    <definedName name="DPA_20201703" localSheetId="1">'20.20'!#REF!</definedName>
    <definedName name="DPA_20201705" localSheetId="1">'20.20'!#REF!</definedName>
    <definedName name="DPA_20201801" localSheetId="1">'20.20'!$E$25</definedName>
    <definedName name="DPA_20201803" localSheetId="1">'20.20'!#REF!</definedName>
    <definedName name="DPA_20201805" localSheetId="1">'20.20'!#REF!</definedName>
    <definedName name="DPA_20202001" localSheetId="1">'20.20'!$E$21</definedName>
    <definedName name="DPA_20202003" localSheetId="1">'20.20'!#REF!</definedName>
    <definedName name="DPA_20202005" localSheetId="1">'20.20'!#REF!</definedName>
    <definedName name="DPA_20202101" localSheetId="1">'20.20'!$E$26</definedName>
    <definedName name="DPA_20202103" localSheetId="1">'20.20'!#REF!</definedName>
    <definedName name="DPA_20202105" localSheetId="1">'20.20'!#REF!</definedName>
    <definedName name="DPA_20202201" localSheetId="1">'20.20'!$E$27</definedName>
    <definedName name="DPA_20202203" localSheetId="1">'20.20'!#REF!</definedName>
    <definedName name="DPA_20202205" localSheetId="1">'20.20'!#REF!</definedName>
    <definedName name="DPA_20202301" localSheetId="1">'20.20'!$E$28</definedName>
    <definedName name="DPA_20202303" localSheetId="1">'20.20'!#REF!</definedName>
    <definedName name="DPA_20202305" localSheetId="1">'20.20'!#REF!</definedName>
    <definedName name="DPA_20202401" localSheetId="1">'20.20'!$E$29</definedName>
    <definedName name="DPA_20202403" localSheetId="1">'20.20'!#REF!</definedName>
    <definedName name="DPA_20202405" localSheetId="1">'20.20'!#REF!</definedName>
    <definedName name="DPA_20202501" localSheetId="1">'20.20'!$E$30</definedName>
    <definedName name="DPA_20202503" localSheetId="1">'20.20'!#REF!</definedName>
    <definedName name="DPA_20202505" localSheetId="1">'20.20'!#REF!</definedName>
    <definedName name="DPA_20202601" localSheetId="1">'20.20'!$E$31</definedName>
    <definedName name="DPA_20202603" localSheetId="1">'20.20'!#REF!</definedName>
    <definedName name="DPA_20202605" localSheetId="1">'20.20'!#REF!</definedName>
    <definedName name="DPA_20202801" localSheetId="1">'20.20'!$E$32</definedName>
    <definedName name="DPA_20202803" localSheetId="1">'20.20'!#REF!</definedName>
    <definedName name="DPA_20202805" localSheetId="1">'20.20'!#REF!</definedName>
    <definedName name="DPA_20202901" localSheetId="1">'20.20'!$E$33</definedName>
    <definedName name="DPA_20202903" localSheetId="1">'20.20'!#REF!</definedName>
    <definedName name="DPA_20202905" localSheetId="1">'20.20'!#REF!</definedName>
    <definedName name="DPA_20203301" localSheetId="1">'20.20'!$E$38</definedName>
    <definedName name="DPA_20203303" localSheetId="1">'20.20'!#REF!</definedName>
    <definedName name="DPA_20203305" localSheetId="1">'20.20'!#REF!</definedName>
    <definedName name="DPA_20203401" localSheetId="1">'20.20'!$E$22</definedName>
    <definedName name="DPA_20203403" localSheetId="1">'20.20'!#REF!</definedName>
    <definedName name="DPA_20203405" localSheetId="1">'20.20'!#REF!</definedName>
    <definedName name="DPA_20204101" localSheetId="1">'20.20'!$E$37</definedName>
    <definedName name="DPA_20204103" localSheetId="1">'20.20'!#REF!</definedName>
    <definedName name="DPA_20204105" localSheetId="1">'20.20'!#REF!</definedName>
    <definedName name="DPA_20204201" localSheetId="1">'20.20'!$E$39</definedName>
    <definedName name="DPA_20204203" localSheetId="1">'20.20'!#REF!</definedName>
    <definedName name="DPA_20204205" localSheetId="1">'20.20'!#REF!</definedName>
    <definedName name="DPA_20204301" localSheetId="1">'20.20'!$E$40</definedName>
    <definedName name="DPA_20204303" localSheetId="1">'20.20'!#REF!</definedName>
    <definedName name="DPA_20204305" localSheetId="1">'20.20'!#REF!</definedName>
    <definedName name="DPA_20204355" localSheetId="1">'20.20'!$C$40</definedName>
    <definedName name="DPA_20204401" localSheetId="1">'20.20'!$E$41</definedName>
    <definedName name="DPA_20204403" localSheetId="1">'20.20'!#REF!</definedName>
    <definedName name="DPA_20204405" localSheetId="1">'20.20'!#REF!</definedName>
    <definedName name="DPA_20204501" localSheetId="1">'20.20'!$E$42</definedName>
    <definedName name="DPA_20204503" localSheetId="1">'20.20'!#REF!</definedName>
    <definedName name="DPA_20204505" localSheetId="1">'20.20'!#REF!</definedName>
    <definedName name="DPA_20204701" localSheetId="1">'20.20'!$E$43</definedName>
    <definedName name="DPA_20204703" localSheetId="1">'20.20'!#REF!</definedName>
    <definedName name="DPA_20204705" localSheetId="1">'20.20'!#REF!</definedName>
    <definedName name="DPA_20204801" localSheetId="1">'20.20'!$E$45</definedName>
    <definedName name="DPA_20204803" localSheetId="1">'20.20'!#REF!</definedName>
    <definedName name="DPA_20204805" localSheetId="1">'20.20'!#REF!</definedName>
    <definedName name="DPA_20204901" localSheetId="1">'20.20'!$E$46</definedName>
    <definedName name="DPA_20204903" localSheetId="1">'20.20'!#REF!</definedName>
    <definedName name="DPA_20204905" localSheetId="1">'20.20'!#REF!</definedName>
    <definedName name="DPA_20205101" localSheetId="1">'20.20'!$E$50</definedName>
    <definedName name="DPA_20205103" localSheetId="1">'20.20'!#REF!</definedName>
    <definedName name="DPA_20205105" localSheetId="1">'20.20'!#REF!</definedName>
    <definedName name="DPA_20205301" localSheetId="1">'20.20'!$E$51</definedName>
    <definedName name="DPA_20205303" localSheetId="1">'20.20'!#REF!</definedName>
    <definedName name="DPA_20205305" localSheetId="1">'20.20'!#REF!</definedName>
    <definedName name="DPA_20205355" localSheetId="1">'20.20'!$C$51</definedName>
    <definedName name="DPA_20205501" localSheetId="1">'20.20'!$E$52</definedName>
    <definedName name="DPA_20205503" localSheetId="1">'20.20'!#REF!</definedName>
    <definedName name="DPA_20205505" localSheetId="1">'20.20'!#REF!</definedName>
    <definedName name="DPA_20205601" localSheetId="1">'20.20'!$E$53</definedName>
    <definedName name="DPA_20205603" localSheetId="1">'20.20'!#REF!</definedName>
    <definedName name="DPA_20205605" localSheetId="1">'20.20'!#REF!</definedName>
    <definedName name="DPA_20205901" localSheetId="1">'20.20'!$E$44</definedName>
    <definedName name="DPA_20205903" localSheetId="1">'20.20'!#REF!</definedName>
    <definedName name="DPA_20205905" localSheetId="1">'20.20'!#REF!</definedName>
    <definedName name="DPA_20206901" localSheetId="1">'20.20'!$E$54</definedName>
    <definedName name="DPA_20206903" localSheetId="1">'20.20'!#REF!</definedName>
    <definedName name="DPA_20206905" localSheetId="1">'20.20'!#REF!</definedName>
    <definedName name="DPA_20207901" localSheetId="1">'20.20'!$E$55</definedName>
    <definedName name="DPA_20207903" localSheetId="1">'20.20'!#REF!</definedName>
    <definedName name="DPA_20207905" localSheetId="1">'20.20'!#REF!</definedName>
    <definedName name="DPA_20208901" localSheetId="1">'20.20'!$E$47</definedName>
    <definedName name="DPA_20208903" localSheetId="1">'20.20'!#REF!</definedName>
    <definedName name="DPA_20208905" localSheetId="1">'20.20'!#REF!</definedName>
    <definedName name="DPA_20300101" localSheetId="2">'20.30'!$F$8</definedName>
    <definedName name="DPA_20300103" localSheetId="2">'20.30'!#REF!</definedName>
    <definedName name="DPA_20300201" localSheetId="2">'20.30'!$F$9</definedName>
    <definedName name="DPA_20300203" localSheetId="2">'20.30'!#REF!</definedName>
    <definedName name="DPA_20300301" localSheetId="2">'20.30'!$F$10</definedName>
    <definedName name="DPA_20300303" localSheetId="2">'20.30'!#REF!</definedName>
    <definedName name="DPA_20300401" localSheetId="2">'20.30'!$F$11</definedName>
    <definedName name="DPA_20300403" localSheetId="2">'20.30'!#REF!</definedName>
    <definedName name="DPA_20300501" localSheetId="2">'20.30'!$F$12</definedName>
    <definedName name="DPA_20300503" localSheetId="2">'20.30'!#REF!</definedName>
    <definedName name="DPA_20300601" localSheetId="2">'20.30'!$F$13</definedName>
    <definedName name="DPA_20300603" localSheetId="2">'20.30'!#REF!</definedName>
    <definedName name="DPA_20300701" localSheetId="2">'20.30'!$F$14</definedName>
    <definedName name="DPA_20300703" localSheetId="2">'20.30'!#REF!</definedName>
    <definedName name="DPA_20300801" localSheetId="2">'20.30'!$F$15</definedName>
    <definedName name="DPA_20300803" localSheetId="2">'20.30'!#REF!</definedName>
    <definedName name="DPA_20300901" localSheetId="2">'20.30'!$F$16</definedName>
    <definedName name="DPA_20300903" localSheetId="2">'20.30'!#REF!</definedName>
    <definedName name="DPA_20301001" localSheetId="2">'20.30'!$F$19</definedName>
    <definedName name="DPA_20301003" localSheetId="2">'20.30'!#REF!</definedName>
    <definedName name="DPA_20301201" localSheetId="2">'20.30'!$F$23</definedName>
    <definedName name="DPA_20301203" localSheetId="2">'20.30'!#REF!</definedName>
    <definedName name="DPA_20301401" localSheetId="2">'20.30'!$F$24</definedName>
    <definedName name="DPA_20301403" localSheetId="2">'20.30'!#REF!</definedName>
    <definedName name="DPA_20301601" localSheetId="2">'20.30'!$F$25</definedName>
    <definedName name="DPA_20301603" localSheetId="2">'20.30'!#REF!</definedName>
    <definedName name="DPA_20301901" localSheetId="2">'20.30'!$F$26</definedName>
    <definedName name="DPA_20301903" localSheetId="2">'20.30'!#REF!</definedName>
    <definedName name="DPA_20302001" localSheetId="2">'20.30'!$F$27</definedName>
    <definedName name="DPA_20302003" localSheetId="2">'20.30'!#REF!</definedName>
    <definedName name="DPA_20302901" localSheetId="2">'20.30'!$F$28</definedName>
    <definedName name="DPA_20302903" localSheetId="2">'20.30'!#REF!</definedName>
    <definedName name="DPA_20303201" localSheetId="2">'20.30'!$F$30</definedName>
    <definedName name="DPA_20303203" localSheetId="2">'20.30'!#REF!</definedName>
    <definedName name="DPA_20303301" localSheetId="2">'20.30'!$F$32</definedName>
    <definedName name="DPA_20303303" localSheetId="2">'20.30'!#REF!</definedName>
    <definedName name="DPA_20303401" localSheetId="2">'20.30'!$F$33</definedName>
    <definedName name="DPA_20303403" localSheetId="2">'20.30'!#REF!</definedName>
    <definedName name="DPA_20303901" localSheetId="2">'20.30'!$F$34</definedName>
    <definedName name="DPA_20303903" localSheetId="2">'20.30'!#REF!</definedName>
    <definedName name="DPA_20304001" localSheetId="2">'20.30'!$F$36</definedName>
    <definedName name="DPA_20304003" localSheetId="2">'20.30'!#REF!</definedName>
    <definedName name="DPA_20304004" localSheetId="2">'20.30'!#REF!</definedName>
    <definedName name="DPA_20304101" localSheetId="2">'20.30'!$F$37</definedName>
    <definedName name="DPA_20304103" localSheetId="2">'20.30'!#REF!</definedName>
    <definedName name="DPA_20304201" localSheetId="2">'20.30'!$F$40</definedName>
    <definedName name="DPA_20304203" localSheetId="2">'20.30'!#REF!</definedName>
    <definedName name="DPA_20304401" localSheetId="2">'20.30'!$F$41</definedName>
    <definedName name="DPA_20304403" localSheetId="2">'20.30'!#REF!</definedName>
    <definedName name="DPA_20304501" localSheetId="2">'20.30'!$F$42</definedName>
    <definedName name="DPA_20304503" localSheetId="2">'20.30'!#REF!</definedName>
    <definedName name="DPA_20304601" localSheetId="2">'20.30'!$F$43</definedName>
    <definedName name="DPA_20304603" localSheetId="2">'20.30'!#REF!</definedName>
    <definedName name="DPA_20304901" localSheetId="2">'20.30'!$F$44</definedName>
    <definedName name="DPA_20304903" localSheetId="2">'20.30'!#REF!</definedName>
    <definedName name="DPA_20305001" localSheetId="2">'20.30'!$F$46</definedName>
    <definedName name="DPA_20305003" localSheetId="2">'20.30'!#REF!</definedName>
    <definedName name="DPA_20305101" localSheetId="2">'20.30'!$F$47</definedName>
    <definedName name="DPA_20305103" localSheetId="2">'20.30'!#REF!</definedName>
    <definedName name="DPA_20305901" localSheetId="2">'20.30'!$F$48</definedName>
    <definedName name="DPA_20305903" localSheetId="2">'20.30'!#REF!</definedName>
    <definedName name="DPA_20306201" localSheetId="2">'20.30'!$F$17</definedName>
    <definedName name="DPA_20306203" localSheetId="2">'20.30'!#REF!</definedName>
    <definedName name="DPA_20306401" localSheetId="2">'20.30'!$F$18</definedName>
    <definedName name="DPA_20306403" localSheetId="2">'20.30'!#REF!</definedName>
    <definedName name="DPA_20306601" localSheetId="2">'20.30'!$F$21</definedName>
    <definedName name="DPA_20306603" localSheetId="2">'20.30'!#REF!</definedName>
    <definedName name="DPA_20306801" localSheetId="2">'20.30'!$F$22</definedName>
    <definedName name="DPA_20306803" localSheetId="2">'20.30'!#REF!</definedName>
    <definedName name="DPA_20308001" localSheetId="2">'20.30'!$F$51</definedName>
    <definedName name="DPA_20308003" localSheetId="2">'20.30'!#REF!</definedName>
    <definedName name="DPA_20308201" localSheetId="2">'20.30'!$F$52</definedName>
    <definedName name="DPA_20308203" localSheetId="2">'20.30'!#REF!</definedName>
    <definedName name="DPA_20308901" localSheetId="2">'20.30'!$F$49</definedName>
    <definedName name="DPA_20308903" localSheetId="2">'20.30'!#REF!</definedName>
    <definedName name="DPA_20420101" localSheetId="3">'20.42'!$H$7</definedName>
    <definedName name="DPA_20420103" localSheetId="3">'20.42'!#REF!</definedName>
    <definedName name="DPA_20420201" localSheetId="3">'20.42'!$H$12</definedName>
    <definedName name="DPA_20420203" localSheetId="3">'20.42'!#REF!</definedName>
    <definedName name="DPA_20420301" localSheetId="3">'20.42'!$H$13</definedName>
    <definedName name="DPA_20420303" localSheetId="3">'20.42'!#REF!</definedName>
    <definedName name="DPA_20420401" localSheetId="3">'20.42'!$H$14</definedName>
    <definedName name="DPA_20420403" localSheetId="3">'20.42'!#REF!</definedName>
    <definedName name="DPA_20420501" localSheetId="3">'20.42'!$H$15</definedName>
    <definedName name="DPA_20420503" localSheetId="3">'20.42'!#REF!</definedName>
    <definedName name="DPA_20420601" localSheetId="3">'20.42'!$H$21</definedName>
    <definedName name="DPA_20420603" localSheetId="3">'20.42'!#REF!</definedName>
    <definedName name="DPA_20420701" localSheetId="3">'20.42'!$H$22</definedName>
    <definedName name="DPA_20420703" localSheetId="3">'20.42'!#REF!</definedName>
    <definedName name="DPA_20420801" localSheetId="3">'20.42'!$H$24</definedName>
    <definedName name="DPA_20420803" localSheetId="3">'20.42'!#REF!</definedName>
    <definedName name="DPA_20420901" localSheetId="3">'20.42'!$H$25</definedName>
    <definedName name="DPA_20420903" localSheetId="3">'20.42'!#REF!</definedName>
    <definedName name="DPA_20421101" localSheetId="3">'20.42'!$H$34</definedName>
    <definedName name="DPA_20421103" localSheetId="3">'20.42'!#REF!</definedName>
    <definedName name="DPA_20421201" localSheetId="3">'20.42'!$H$36</definedName>
    <definedName name="DPA_20421203" localSheetId="3">'20.42'!#REF!</definedName>
    <definedName name="DPA_20421801" localSheetId="3">'20.42'!$H$27</definedName>
    <definedName name="DPA_20421803" localSheetId="3">'20.42'!#REF!</definedName>
    <definedName name="DPA_20421901" localSheetId="3">'20.42'!$H$28</definedName>
    <definedName name="DPA_20421903" localSheetId="3">'20.42'!#REF!</definedName>
    <definedName name="DPA_20422101" localSheetId="3">'20.42'!$H$38</definedName>
    <definedName name="DPA_20422103" localSheetId="3">'20.42'!#REF!</definedName>
    <definedName name="DPA_20422901" localSheetId="3">'20.42'!$H$37</definedName>
    <definedName name="DPA_20422903" localSheetId="3">'20.42'!#REF!</definedName>
    <definedName name="DPA_20423101" localSheetId="3">'20.42'!$H$33</definedName>
    <definedName name="DPA_20423103" localSheetId="3">'20.42'!#REF!</definedName>
    <definedName name="DPA_20423401" localSheetId="3">'20.42'!$H$35</definedName>
    <definedName name="DPA_20423403" localSheetId="3">'20.42'!#REF!</definedName>
    <definedName name="DPA_20423901" localSheetId="3">'20.42'!$H$39</definedName>
    <definedName name="DPA_20423903" localSheetId="3">'20.42'!#REF!</definedName>
    <definedName name="DPA_20424201" localSheetId="3">'20.42'!$H$48</definedName>
    <definedName name="DPA_20424203" localSheetId="3">'20.42'!#REF!</definedName>
    <definedName name="DPA_20424301" localSheetId="3">'20.42'!$H$49</definedName>
    <definedName name="DPA_20424303" localSheetId="3">'20.42'!#REF!</definedName>
    <definedName name="DPA_20424401" localSheetId="3">'20.42'!$H$50</definedName>
    <definedName name="DPA_20424403" localSheetId="3">'20.42'!#REF!</definedName>
    <definedName name="DPA_20424501" localSheetId="3">'20.42'!$H$52</definedName>
    <definedName name="DPA_20424503" localSheetId="3">'20.42'!#REF!</definedName>
    <definedName name="DPA_20424601" localSheetId="3">'20.42'!$H$53</definedName>
    <definedName name="DPA_20424603" localSheetId="3">'20.42'!#REF!</definedName>
    <definedName name="DPA_20424901" localSheetId="3">'20.42'!$H$63</definedName>
    <definedName name="DPA_20424903" localSheetId="3">'20.42'!#REF!</definedName>
    <definedName name="DPA_20425101" localSheetId="3">'20.42'!$H$61</definedName>
    <definedName name="DPA_20425103" localSheetId="3">'20.42'!#REF!</definedName>
    <definedName name="DPA_20425901" localSheetId="3">'20.42'!$H$65</definedName>
    <definedName name="DPA_20425903" localSheetId="3">'20.42'!#REF!</definedName>
    <definedName name="DPA_20426001" localSheetId="3">'20.42'!$H$41</definedName>
    <definedName name="DPA_20426003" localSheetId="3">'20.42'!#REF!</definedName>
    <definedName name="DPA_20426201" localSheetId="3">'20.42'!$H$42</definedName>
    <definedName name="DPA_20426203" localSheetId="3">'20.42'!#REF!</definedName>
    <definedName name="DPA_20426801" localSheetId="3">'20.42'!$H$55</definedName>
    <definedName name="DPA_20426803" localSheetId="3">'20.42'!#REF!</definedName>
    <definedName name="DPA_20426901" localSheetId="3">'20.42'!$H$56</definedName>
    <definedName name="DPA_20426903" localSheetId="3">'20.42'!#REF!</definedName>
    <definedName name="DPA_20427101" localSheetId="3">'20.42'!$H$60</definedName>
    <definedName name="DPA_20427103" localSheetId="3">'20.42'!#REF!</definedName>
    <definedName name="DPA_20427401" localSheetId="3">'20.42'!$H$62</definedName>
    <definedName name="DPA_20427403" localSheetId="3">'20.42'!#REF!</definedName>
    <definedName name="DPA_20427901" localSheetId="3">'20.42'!$H$64</definedName>
    <definedName name="DPA_20427903" localSheetId="3">'20.42'!#REF!</definedName>
    <definedName name="DPA_20450101" localSheetId="4">'20.45-1'!$E$7</definedName>
    <definedName name="DPA_20450102" localSheetId="4">'20.45-1'!#REF!</definedName>
    <definedName name="DPA_20450201" localSheetId="4">'20.45-1'!$E$8</definedName>
    <definedName name="DPA_20450202" localSheetId="4">'20.45-1'!#REF!</definedName>
    <definedName name="DPA_20450401" localSheetId="4">'20.45-1'!$E$9</definedName>
    <definedName name="DPA_20450402" localSheetId="4">'20.45-1'!#REF!</definedName>
    <definedName name="DPA_20450901" localSheetId="4">'20.45-1'!$E$10</definedName>
    <definedName name="DPA_20450902" localSheetId="4">'20.45-1'!#REF!</definedName>
    <definedName name="DPA_20451001" localSheetId="4">'20.45-1'!$E$11</definedName>
    <definedName name="DPA_20451002" localSheetId="4">'20.45-1'!#REF!</definedName>
    <definedName name="DPA_20451101" localSheetId="4">'20.45-1'!$E$17</definedName>
    <definedName name="DPA_20451102" localSheetId="4">'20.45-1'!#REF!</definedName>
    <definedName name="DPA_20451201" localSheetId="4">'20.45-1'!$E$18</definedName>
    <definedName name="DPA_20451202" localSheetId="4">'20.45-1'!#REF!</definedName>
    <definedName name="DPA_20451501" localSheetId="4">'20.45-1'!$E$19</definedName>
    <definedName name="DPA_20451502" localSheetId="4">'20.45-1'!#REF!</definedName>
    <definedName name="DPA_20452001" localSheetId="4">'20.45-1'!$E$13</definedName>
    <definedName name="DPA_20452002" localSheetId="4">'20.45-1'!#REF!</definedName>
    <definedName name="DPA_20452101" localSheetId="4">'20.45-1'!$E$14</definedName>
    <definedName name="DPA_20452102" localSheetId="4">'20.45-1'!#REF!</definedName>
    <definedName name="DPA_20452201" localSheetId="4">'20.45-1'!$E$15</definedName>
    <definedName name="DPA_20452202" localSheetId="4">'20.45-1'!#REF!</definedName>
    <definedName name="DPA_20452301" localSheetId="4">'20.45-1'!$E$16</definedName>
    <definedName name="DPA_20452302" localSheetId="4">'20.45-1'!#REF!</definedName>
    <definedName name="DPA_20458901" localSheetId="4">'20.45-1'!$E$20</definedName>
    <definedName name="DPA_20458902" localSheetId="4">'20.45-1'!#REF!</definedName>
    <definedName name="DPA_20459001" localSheetId="4">'20.45-1'!#REF!</definedName>
    <definedName name="DPA_20459002" localSheetId="4">'20.45-1'!#REF!</definedName>
    <definedName name="DPA_20459101" localSheetId="4">'20.45-1'!#REF!</definedName>
    <definedName name="DPA_20459102" localSheetId="4">'20.45-1'!#REF!</definedName>
    <definedName name="DPA_20459501" localSheetId="4">'20.45-1'!#REF!</definedName>
    <definedName name="DPA_20459502" localSheetId="4">'20.45-1'!#REF!</definedName>
    <definedName name="DPA_20459601" localSheetId="4">'20.45-1'!#REF!</definedName>
    <definedName name="DPA_20459602" localSheetId="4">'20.45-1'!#REF!</definedName>
    <definedName name="DPA_20459801" localSheetId="4">'20.45-1'!#REF!</definedName>
    <definedName name="DPA_20459802" localSheetId="4">'20.45-1'!#REF!</definedName>
    <definedName name="DPA_20459901" localSheetId="4">'20.45-1'!#REF!</definedName>
    <definedName name="DPA_20459902" localSheetId="4">'20.45-1'!#REF!</definedName>
    <definedName name="DPA_20540101" localSheetId="6">'20.54 col 03'!#REF!</definedName>
    <definedName name="DPA_20540103" localSheetId="6">'20.54 col 03'!#REF!</definedName>
    <definedName name="DPA_20540105" localSheetId="6">'20.54 col 03'!#REF!</definedName>
    <definedName name="DPA_20540107" localSheetId="6">'20.54 col 03'!#REF!</definedName>
    <definedName name="DPA_20540109" localSheetId="6">'20.54 col 03'!#REF!</definedName>
    <definedName name="DPA_20540111" localSheetId="6">'20.54 col 03'!#REF!</definedName>
    <definedName name="DPA_20540113" localSheetId="6">'20.54 col 03'!#REF!</definedName>
    <definedName name="DPA_20540115" localSheetId="6">'20.54 col 03'!#REF!</definedName>
    <definedName name="DPA_20540117" localSheetId="6">'20.54 col 03'!#REF!</definedName>
    <definedName name="DPA_20540119" localSheetId="6">'20.54 col 03'!#REF!</definedName>
    <definedName name="DPA_20540121" localSheetId="6">'20.54 col 03'!#REF!</definedName>
    <definedName name="DPA_20540123" localSheetId="6">'20.54 col 03'!#REF!</definedName>
    <definedName name="DPA_20540125" localSheetId="6">'20.54 col 03'!#REF!</definedName>
    <definedName name="DPA_20540127" localSheetId="6">'20.54 col 03'!#REF!</definedName>
    <definedName name="DPA_20540131" localSheetId="6">'20.54 col 03'!#REF!</definedName>
    <definedName name="DPA_20540201" localSheetId="6">'20.54 col 03'!#REF!</definedName>
    <definedName name="DPA_20540203" localSheetId="6">'20.54 col 03'!#REF!</definedName>
    <definedName name="DPA_20540205" localSheetId="6">'20.54 col 03'!#REF!</definedName>
    <definedName name="DPA_20540207" localSheetId="6">'20.54 col 03'!#REF!</definedName>
    <definedName name="DPA_20540209" localSheetId="6">'20.54 col 03'!#REF!</definedName>
    <definedName name="DPA_20540211" localSheetId="6">'20.54 col 03'!#REF!</definedName>
    <definedName name="DPA_20540213" localSheetId="6">'20.54 col 03'!#REF!</definedName>
    <definedName name="DPA_20540215" localSheetId="6">'20.54 col 03'!#REF!</definedName>
    <definedName name="DPA_20540217" localSheetId="6">'20.54 col 03'!#REF!</definedName>
    <definedName name="DPA_20540219" localSheetId="6">'20.54 col 03'!#REF!</definedName>
    <definedName name="DPA_20540221" localSheetId="6">'20.54 col 03'!#REF!</definedName>
    <definedName name="DPA_20540223" localSheetId="6">'20.54 col 03'!#REF!</definedName>
    <definedName name="DPA_20540225" localSheetId="6">'20.54 col 03'!#REF!</definedName>
    <definedName name="DPA_20540227" localSheetId="6">'20.54 col 03'!#REF!</definedName>
    <definedName name="DPA_20540231" localSheetId="6">'20.54 col 03'!#REF!</definedName>
    <definedName name="DPA_20540901" localSheetId="6">'20.54 col 03'!#REF!</definedName>
    <definedName name="DPA_20540903" localSheetId="6">'20.54 col 03'!#REF!</definedName>
    <definedName name="DPA_20540905" localSheetId="6">'20.54 col 03'!#REF!</definedName>
    <definedName name="DPA_20540907" localSheetId="6">'20.54 col 03'!#REF!</definedName>
    <definedName name="DPA_20540909" localSheetId="6">'20.54 col 03'!#REF!</definedName>
    <definedName name="DPA_20540911" localSheetId="6">'20.54 col 03'!#REF!</definedName>
    <definedName name="DPA_20540913" localSheetId="6">'20.54 col 03'!#REF!</definedName>
    <definedName name="DPA_20540915" localSheetId="6">'20.54 col 03'!#REF!</definedName>
    <definedName name="DPA_20540917" localSheetId="6">'20.54 col 03'!#REF!</definedName>
    <definedName name="DPA_20540919" localSheetId="6">'20.54 col 03'!#REF!</definedName>
    <definedName name="DPA_20540921" localSheetId="6">'20.54 col 03'!#REF!</definedName>
    <definedName name="DPA_20540923" localSheetId="6">'20.54 col 03'!#REF!</definedName>
    <definedName name="DPA_20540925" localSheetId="6">'20.54 col 03'!#REF!</definedName>
    <definedName name="DPA_20540927" localSheetId="6">'20.54 col 03'!#REF!</definedName>
    <definedName name="DPA_20540931" localSheetId="6">'20.54 col 03'!#REF!</definedName>
    <definedName name="DPA_20541301" localSheetId="6">'20.54 col 03'!#REF!</definedName>
    <definedName name="DPA_20541303" localSheetId="6">'20.54 col 03'!#REF!</definedName>
    <definedName name="DPA_20541305" localSheetId="6">'20.54 col 03'!#REF!</definedName>
    <definedName name="DPA_20541307" localSheetId="6">'20.54 col 03'!#REF!</definedName>
    <definedName name="DPA_20541309" localSheetId="6">'20.54 col 03'!#REF!</definedName>
    <definedName name="DPA_20541311" localSheetId="6">'20.54 col 03'!#REF!</definedName>
    <definedName name="DPA_20541313" localSheetId="6">'20.54 col 03'!#REF!</definedName>
    <definedName name="DPA_20541315" localSheetId="6">'20.54 col 03'!#REF!</definedName>
    <definedName name="DPA_20541317" localSheetId="6">'20.54 col 03'!#REF!</definedName>
    <definedName name="DPA_20541319" localSheetId="6">'20.54 col 03'!#REF!</definedName>
    <definedName name="DPA_20541321" localSheetId="6">'20.54 col 03'!#REF!</definedName>
    <definedName name="DPA_20541323" localSheetId="6">'20.54 col 03'!#REF!</definedName>
    <definedName name="DPA_20541325" localSheetId="6">'20.54 col 03'!#REF!</definedName>
    <definedName name="DPA_20541327" localSheetId="6">'20.54 col 03'!#REF!</definedName>
    <definedName name="DPA_20541331" localSheetId="6">'20.54 col 03'!#REF!</definedName>
    <definedName name="DPA_20541501" localSheetId="6">'20.54 col 03'!#REF!</definedName>
    <definedName name="DPA_20541503" localSheetId="6">'20.54 col 03'!#REF!</definedName>
    <definedName name="DPA_20541505" localSheetId="6">'20.54 col 03'!#REF!</definedName>
    <definedName name="DPA_20541507" localSheetId="6">'20.54 col 03'!#REF!</definedName>
    <definedName name="DPA_20541509" localSheetId="6">'20.54 col 03'!#REF!</definedName>
    <definedName name="DPA_20541511" localSheetId="6">'20.54 col 03'!#REF!</definedName>
    <definedName name="DPA_20541513" localSheetId="6">'20.54 col 03'!#REF!</definedName>
    <definedName name="DPA_20541515" localSheetId="6">'20.54 col 03'!#REF!</definedName>
    <definedName name="DPA_20541517" localSheetId="6">'20.54 col 03'!#REF!</definedName>
    <definedName name="DPA_20541519" localSheetId="6">'20.54 col 03'!#REF!</definedName>
    <definedName name="DPA_20541521" localSheetId="6">'20.54 col 03'!#REF!</definedName>
    <definedName name="DPA_20541523" localSheetId="6">'20.54 col 03'!#REF!</definedName>
    <definedName name="DPA_20541525" localSheetId="6">'20.54 col 03'!#REF!</definedName>
    <definedName name="DPA_20541527" localSheetId="6">'20.54 col 03'!#REF!</definedName>
    <definedName name="DPA_20541531" localSheetId="6">'20.54 col 03'!#REF!</definedName>
    <definedName name="DPA_20541601" localSheetId="6">'20.54 col 03'!#REF!</definedName>
    <definedName name="DPA_20541603" localSheetId="6">'20.54 col 03'!#REF!</definedName>
    <definedName name="DPA_20541605" localSheetId="6">'20.54 col 03'!#REF!</definedName>
    <definedName name="DPA_20541607" localSheetId="6">'20.54 col 03'!#REF!</definedName>
    <definedName name="DPA_20541609" localSheetId="6">'20.54 col 03'!#REF!</definedName>
    <definedName name="DPA_20541611" localSheetId="6">'20.54 col 03'!#REF!</definedName>
    <definedName name="DPA_20541613" localSheetId="6">'20.54 col 03'!#REF!</definedName>
    <definedName name="DPA_20541615" localSheetId="6">'20.54 col 03'!#REF!</definedName>
    <definedName name="DPA_20541617" localSheetId="6">'20.54 col 03'!#REF!</definedName>
    <definedName name="DPA_20541619" localSheetId="6">'20.54 col 03'!#REF!</definedName>
    <definedName name="DPA_20541621" localSheetId="6">'20.54 col 03'!#REF!</definedName>
    <definedName name="DPA_20541623" localSheetId="6">'20.54 col 03'!#REF!</definedName>
    <definedName name="DPA_20541625" localSheetId="6">'20.54 col 03'!#REF!</definedName>
    <definedName name="DPA_20541627" localSheetId="6">'20.54 col 03'!#REF!</definedName>
    <definedName name="DPA_20541631" localSheetId="6">'20.54 col 03'!#REF!</definedName>
    <definedName name="DPA_20541701" localSheetId="6">'20.54 col 03'!#REF!</definedName>
    <definedName name="DPA_20541703" localSheetId="6">'20.54 col 03'!#REF!</definedName>
    <definedName name="DPA_20541705" localSheetId="6">'20.54 col 03'!#REF!</definedName>
    <definedName name="DPA_20541707" localSheetId="6">'20.54 col 03'!#REF!</definedName>
    <definedName name="DPA_20541709" localSheetId="6">'20.54 col 03'!#REF!</definedName>
    <definedName name="DPA_20541711" localSheetId="6">'20.54 col 03'!#REF!</definedName>
    <definedName name="DPA_20541713" localSheetId="6">'20.54 col 03'!#REF!</definedName>
    <definedName name="DPA_20541715" localSheetId="6">'20.54 col 03'!#REF!</definedName>
    <definedName name="DPA_20541717" localSheetId="6">'20.54 col 03'!#REF!</definedName>
    <definedName name="DPA_20541719" localSheetId="6">'20.54 col 03'!#REF!</definedName>
    <definedName name="DPA_20541721" localSheetId="6">'20.54 col 03'!#REF!</definedName>
    <definedName name="DPA_20541723" localSheetId="6">'20.54 col 03'!#REF!</definedName>
    <definedName name="DPA_20541725" localSheetId="6">'20.54 col 03'!#REF!</definedName>
    <definedName name="DPA_20541727" localSheetId="6">'20.54 col 03'!#REF!</definedName>
    <definedName name="DPA_20541731" localSheetId="6">'20.54 col 03'!#REF!</definedName>
    <definedName name="DPA_20541801" localSheetId="6">'20.54 col 03'!#REF!</definedName>
    <definedName name="DPA_20541803" localSheetId="6">'20.54 col 03'!#REF!</definedName>
    <definedName name="DPA_20541805" localSheetId="6">'20.54 col 03'!#REF!</definedName>
    <definedName name="DPA_20541807" localSheetId="6">'20.54 col 03'!#REF!</definedName>
    <definedName name="DPA_20541809" localSheetId="6">'20.54 col 03'!#REF!</definedName>
    <definedName name="DPA_20541811" localSheetId="6">'20.54 col 03'!#REF!</definedName>
    <definedName name="DPA_20541813" localSheetId="6">'20.54 col 03'!#REF!</definedName>
    <definedName name="DPA_20541815" localSheetId="6">'20.54 col 03'!#REF!</definedName>
    <definedName name="DPA_20541817" localSheetId="6">'20.54 col 03'!#REF!</definedName>
    <definedName name="DPA_20541819" localSheetId="6">'20.54 col 03'!#REF!</definedName>
    <definedName name="DPA_20541821" localSheetId="6">'20.54 col 03'!#REF!</definedName>
    <definedName name="DPA_20541823" localSheetId="6">'20.54 col 03'!#REF!</definedName>
    <definedName name="DPA_20541825" localSheetId="6">'20.54 col 03'!#REF!</definedName>
    <definedName name="DPA_20541827" localSheetId="6">'20.54 col 03'!#REF!</definedName>
    <definedName name="DPA_20541831" localSheetId="6">'20.54 col 03'!#REF!</definedName>
    <definedName name="DPA_20541901" localSheetId="6">'20.54 col 03'!#REF!</definedName>
    <definedName name="DPA_20541903" localSheetId="6">'20.54 col 03'!#REF!</definedName>
    <definedName name="DPA_20541905" localSheetId="6">'20.54 col 03'!#REF!</definedName>
    <definedName name="DPA_20541907" localSheetId="6">'20.54 col 03'!#REF!</definedName>
    <definedName name="DPA_20541909" localSheetId="6">'20.54 col 03'!#REF!</definedName>
    <definedName name="DPA_20541911" localSheetId="6">'20.54 col 03'!#REF!</definedName>
    <definedName name="DPA_20541913" localSheetId="6">'20.54 col 03'!#REF!</definedName>
    <definedName name="DPA_20541915" localSheetId="6">'20.54 col 03'!#REF!</definedName>
    <definedName name="DPA_20541917" localSheetId="6">'20.54 col 03'!#REF!</definedName>
    <definedName name="DPA_20541919" localSheetId="6">'20.54 col 03'!#REF!</definedName>
    <definedName name="DPA_20541921" localSheetId="6">'20.54 col 03'!#REF!</definedName>
    <definedName name="DPA_20541923" localSheetId="6">'20.54 col 03'!#REF!</definedName>
    <definedName name="DPA_20541925" localSheetId="6">'20.54 col 03'!#REF!</definedName>
    <definedName name="DPA_20541927" localSheetId="6">'20.54 col 03'!#REF!</definedName>
    <definedName name="DPA_20541931" localSheetId="6">'20.54 col 03'!#REF!</definedName>
    <definedName name="DPA_20542201" localSheetId="6">'20.54 col 03'!#REF!</definedName>
    <definedName name="DPA_20542203" localSheetId="6">'20.54 col 03'!$E$9</definedName>
    <definedName name="DPA_20542205" localSheetId="6">'20.54 col 03'!#REF!</definedName>
    <definedName name="DPA_20542207" localSheetId="6">'20.54 col 03'!#REF!</definedName>
    <definedName name="DPA_20542209" localSheetId="6">'20.54 col 03'!#REF!</definedName>
    <definedName name="DPA_20542211" localSheetId="6">'20.54 col 03'!#REF!</definedName>
    <definedName name="DPA_20542213" localSheetId="6">'20.54 col 03'!#REF!</definedName>
    <definedName name="DPA_20542215" localSheetId="6">'20.54 col 03'!#REF!</definedName>
    <definedName name="DPA_20542217" localSheetId="6">'20.54 col 03'!#REF!</definedName>
    <definedName name="DPA_20542219" localSheetId="6">'20.54 col 03'!#REF!</definedName>
    <definedName name="DPA_20542221" localSheetId="6">'20.54 col 03'!#REF!</definedName>
    <definedName name="DPA_20542223" localSheetId="6">'20.54 col 03'!#REF!</definedName>
    <definedName name="DPA_20542225" localSheetId="6">'20.54 col 03'!#REF!</definedName>
    <definedName name="DPA_20542227" localSheetId="6">'20.54 col 03'!#REF!</definedName>
    <definedName name="DPA_20542231" localSheetId="6">'20.54 col 03'!#REF!</definedName>
    <definedName name="DPA_20542901" localSheetId="6">'20.54 col 03'!#REF!</definedName>
    <definedName name="DPA_20542903" localSheetId="6">'20.54 col 03'!$E$8</definedName>
    <definedName name="DPA_20542905" localSheetId="6">'20.54 col 03'!#REF!</definedName>
    <definedName name="DPA_20542907" localSheetId="6">'20.54 col 03'!#REF!</definedName>
    <definedName name="DPA_20542909" localSheetId="6">'20.54 col 03'!#REF!</definedName>
    <definedName name="DPA_20542911" localSheetId="6">'20.54 col 03'!#REF!</definedName>
    <definedName name="DPA_20542913" localSheetId="6">'20.54 col 03'!#REF!</definedName>
    <definedName name="DPA_20542915" localSheetId="6">'20.54 col 03'!#REF!</definedName>
    <definedName name="DPA_20542917" localSheetId="6">'20.54 col 03'!#REF!</definedName>
    <definedName name="DPA_20542919" localSheetId="6">'20.54 col 03'!#REF!</definedName>
    <definedName name="DPA_20542921" localSheetId="6">'20.54 col 03'!#REF!</definedName>
    <definedName name="DPA_20542923" localSheetId="6">'20.54 col 03'!#REF!</definedName>
    <definedName name="DPA_20542925" localSheetId="6">'20.54 col 03'!#REF!</definedName>
    <definedName name="DPA_20542927" localSheetId="6">'20.54 col 03'!#REF!</definedName>
    <definedName name="DPA_20542931" localSheetId="6">'20.54 col 03'!#REF!</definedName>
    <definedName name="DPA_20543301" localSheetId="6">'20.54 col 03'!#REF!</definedName>
    <definedName name="DPA_20543303" localSheetId="6">'20.54 col 03'!$E$11</definedName>
    <definedName name="DPA_20543305" localSheetId="6">'20.54 col 03'!#REF!</definedName>
    <definedName name="DPA_20543307" localSheetId="6">'20.54 col 03'!#REF!</definedName>
    <definedName name="DPA_20543309" localSheetId="6">'20.54 col 03'!#REF!</definedName>
    <definedName name="DPA_20543311" localSheetId="6">'20.54 col 03'!#REF!</definedName>
    <definedName name="DPA_20543313" localSheetId="6">'20.54 col 03'!#REF!</definedName>
    <definedName name="DPA_20543315" localSheetId="6">'20.54 col 03'!#REF!</definedName>
    <definedName name="DPA_20543317" localSheetId="6">'20.54 col 03'!#REF!</definedName>
    <definedName name="DPA_20543319" localSheetId="6">'20.54 col 03'!#REF!</definedName>
    <definedName name="DPA_20543321" localSheetId="6">'20.54 col 03'!#REF!</definedName>
    <definedName name="DPA_20543323" localSheetId="6">'20.54 col 03'!#REF!</definedName>
    <definedName name="DPA_20543325" localSheetId="6">'20.54 col 03'!#REF!</definedName>
    <definedName name="DPA_20543327" localSheetId="6">'20.54 col 03'!#REF!</definedName>
    <definedName name="DPA_20543331" localSheetId="6">'20.54 col 03'!#REF!</definedName>
    <definedName name="DPA_20543501" localSheetId="6">'20.54 col 03'!#REF!</definedName>
    <definedName name="DPA_20543503" localSheetId="6">'20.54 col 03'!$E$10</definedName>
    <definedName name="DPA_20543505" localSheetId="6">'20.54 col 03'!#REF!</definedName>
    <definedName name="DPA_20543507" localSheetId="6">'20.54 col 03'!#REF!</definedName>
    <definedName name="DPA_20543509" localSheetId="6">'20.54 col 03'!#REF!</definedName>
    <definedName name="DPA_20543511" localSheetId="6">'20.54 col 03'!#REF!</definedName>
    <definedName name="DPA_20543513" localSheetId="6">'20.54 col 03'!#REF!</definedName>
    <definedName name="DPA_20543515" localSheetId="6">'20.54 col 03'!#REF!</definedName>
    <definedName name="DPA_20543517" localSheetId="6">'20.54 col 03'!#REF!</definedName>
    <definedName name="DPA_20543519" localSheetId="6">'20.54 col 03'!#REF!</definedName>
    <definedName name="DPA_20543521" localSheetId="6">'20.54 col 03'!#REF!</definedName>
    <definedName name="DPA_20543523" localSheetId="6">'20.54 col 03'!#REF!</definedName>
    <definedName name="DPA_20543525" localSheetId="6">'20.54 col 03'!#REF!</definedName>
    <definedName name="DPA_20543527" localSheetId="6">'20.54 col 03'!#REF!</definedName>
    <definedName name="DPA_20543531" localSheetId="6">'20.54 col 03'!#REF!</definedName>
    <definedName name="DPA_20543601" localSheetId="6">'20.54 col 03'!#REF!</definedName>
    <definedName name="DPA_20543603" localSheetId="6">'20.54 col 03'!$E$15</definedName>
    <definedName name="DPA_20543605" localSheetId="6">'20.54 col 03'!#REF!</definedName>
    <definedName name="DPA_20543607" localSheetId="6">'20.54 col 03'!#REF!</definedName>
    <definedName name="DPA_20543609" localSheetId="6">'20.54 col 03'!#REF!</definedName>
    <definedName name="DPA_20543611" localSheetId="6">'20.54 col 03'!#REF!</definedName>
    <definedName name="DPA_20543613" localSheetId="6">'20.54 col 03'!#REF!</definedName>
    <definedName name="DPA_20543615" localSheetId="6">'20.54 col 03'!#REF!</definedName>
    <definedName name="DPA_20543617" localSheetId="6">'20.54 col 03'!#REF!</definedName>
    <definedName name="DPA_20543619" localSheetId="6">'20.54 col 03'!#REF!</definedName>
    <definedName name="DPA_20543621" localSheetId="6">'20.54 col 03'!#REF!</definedName>
    <definedName name="DPA_20543623" localSheetId="6">'20.54 col 03'!#REF!</definedName>
    <definedName name="DPA_20543625" localSheetId="6">'20.54 col 03'!#REF!</definedName>
    <definedName name="DPA_20543627" localSheetId="6">'20.54 col 03'!#REF!</definedName>
    <definedName name="DPA_20543631" localSheetId="6">'20.54 col 03'!#REF!</definedName>
    <definedName name="DPA_20543701" localSheetId="6">'20.54 col 03'!#REF!</definedName>
    <definedName name="DPA_20543703" localSheetId="6">'20.54 col 03'!$E$13</definedName>
    <definedName name="DPA_20543705" localSheetId="6">'20.54 col 03'!#REF!</definedName>
    <definedName name="DPA_20543707" localSheetId="6">'20.54 col 03'!#REF!</definedName>
    <definedName name="DPA_20543709" localSheetId="6">'20.54 col 03'!#REF!</definedName>
    <definedName name="DPA_20543711" localSheetId="6">'20.54 col 03'!#REF!</definedName>
    <definedName name="DPA_20543713" localSheetId="6">'20.54 col 03'!#REF!</definedName>
    <definedName name="DPA_20543715" localSheetId="6">'20.54 col 03'!#REF!</definedName>
    <definedName name="DPA_20543717" localSheetId="6">'20.54 col 03'!#REF!</definedName>
    <definedName name="DPA_20543719" localSheetId="6">'20.54 col 03'!#REF!</definedName>
    <definedName name="DPA_20543721" localSheetId="6">'20.54 col 03'!#REF!</definedName>
    <definedName name="DPA_20543723" localSheetId="6">'20.54 col 03'!#REF!</definedName>
    <definedName name="DPA_20543725" localSheetId="6">'20.54 col 03'!#REF!</definedName>
    <definedName name="DPA_20543727" localSheetId="6">'20.54 col 03'!#REF!</definedName>
    <definedName name="DPA_20543731" localSheetId="6">'20.54 col 03'!#REF!</definedName>
    <definedName name="DPA_20543801" localSheetId="6">'20.54 col 03'!#REF!</definedName>
    <definedName name="DPA_20543803" localSheetId="6">'20.54 col 03'!$E$14</definedName>
    <definedName name="DPA_20543805" localSheetId="6">'20.54 col 03'!#REF!</definedName>
    <definedName name="DPA_20543807" localSheetId="6">'20.54 col 03'!#REF!</definedName>
    <definedName name="DPA_20543809" localSheetId="6">'20.54 col 03'!#REF!</definedName>
    <definedName name="DPA_20543811" localSheetId="6">'20.54 col 03'!#REF!</definedName>
    <definedName name="DPA_20543813" localSheetId="6">'20.54 col 03'!#REF!</definedName>
    <definedName name="DPA_20543815" localSheetId="6">'20.54 col 03'!#REF!</definedName>
    <definedName name="DPA_20543817" localSheetId="6">'20.54 col 03'!#REF!</definedName>
    <definedName name="DPA_20543819" localSheetId="6">'20.54 col 03'!#REF!</definedName>
    <definedName name="DPA_20543821" localSheetId="6">'20.54 col 03'!#REF!</definedName>
    <definedName name="DPA_20543823" localSheetId="6">'20.54 col 03'!#REF!</definedName>
    <definedName name="DPA_20543825" localSheetId="6">'20.54 col 03'!#REF!</definedName>
    <definedName name="DPA_20543827" localSheetId="6">'20.54 col 03'!#REF!</definedName>
    <definedName name="DPA_20543831" localSheetId="6">'20.54 col 03'!#REF!</definedName>
    <definedName name="DPA_20543901" localSheetId="6">'20.54 col 03'!#REF!</definedName>
    <definedName name="DPA_20543903" localSheetId="6">'20.54 col 03'!$E$16</definedName>
    <definedName name="DPA_20543905" localSheetId="6">'20.54 col 03'!#REF!</definedName>
    <definedName name="DPA_20543907" localSheetId="6">'20.54 col 03'!#REF!</definedName>
    <definedName name="DPA_20543909" localSheetId="6">'20.54 col 03'!#REF!</definedName>
    <definedName name="DPA_20543911" localSheetId="6">'20.54 col 03'!#REF!</definedName>
    <definedName name="DPA_20543913" localSheetId="6">'20.54 col 03'!#REF!</definedName>
    <definedName name="DPA_20543915" localSheetId="6">'20.54 col 03'!#REF!</definedName>
    <definedName name="DPA_20543917" localSheetId="6">'20.54 col 03'!#REF!</definedName>
    <definedName name="DPA_20543919" localSheetId="6">'20.54 col 03'!#REF!</definedName>
    <definedName name="DPA_20543921" localSheetId="6">'20.54 col 03'!#REF!</definedName>
    <definedName name="DPA_20543923" localSheetId="6">'20.54 col 03'!#REF!</definedName>
    <definedName name="DPA_20543925" localSheetId="6">'20.54 col 03'!#REF!</definedName>
    <definedName name="DPA_20543927" localSheetId="6">'20.54 col 03'!#REF!</definedName>
    <definedName name="DPA_20543931" localSheetId="6">'20.54 col 03'!#REF!</definedName>
    <definedName name="DPA_30610101" localSheetId="7">'30.61'!$E$7</definedName>
    <definedName name="DPA_30610301" localSheetId="7">'30.61'!#REF!</definedName>
    <definedName name="DPA_30610901" localSheetId="7">'30.61'!$E$9</definedName>
    <definedName name="DPA_30611101" localSheetId="7">'30.61'!$E$12</definedName>
    <definedName name="DPA_30611301" localSheetId="7">'30.61'!#REF!</definedName>
    <definedName name="DPA_30611901" localSheetId="7">'30.61'!$E$14</definedName>
    <definedName name="DPA_30612001" localSheetId="7">'30.61'!$E$18</definedName>
    <definedName name="DPA_30612201" localSheetId="7">'30.61'!$E$19</definedName>
    <definedName name="DPA_30612401" localSheetId="7">'30.61'!$E$20</definedName>
    <definedName name="DPA_30612601" localSheetId="7">'30.61'!$E$21</definedName>
    <definedName name="DPA_30612901" localSheetId="7">'30.61'!$E$22</definedName>
    <definedName name="DPA_30613001" localSheetId="7">'30.61'!$E$24</definedName>
    <definedName name="DPA_30613201" localSheetId="7">'30.61'!$E$25</definedName>
    <definedName name="DPA_30613401" localSheetId="7">'30.61'!$E$26</definedName>
    <definedName name="DPA_30613601" localSheetId="7">'30.61'!$E$27</definedName>
    <definedName name="DPA_30613801" localSheetId="7">'30.61'!$E$28</definedName>
    <definedName name="DPA_30613901" localSheetId="7">'30.61'!$E$29</definedName>
    <definedName name="DPA_30614001" localSheetId="7">'30.61'!$E$31</definedName>
    <definedName name="DPA_30614201" localSheetId="7">'30.61'!$E$32</definedName>
    <definedName name="DPA_30614401" localSheetId="7">'30.61'!$E$33</definedName>
    <definedName name="DPA_30614901" localSheetId="7">'30.61'!$E$34</definedName>
    <definedName name="DPA_30615001" localSheetId="7">'30.61'!$E$35</definedName>
    <definedName name="DPA_30615201" localSheetId="7">'30.61'!$E$36</definedName>
    <definedName name="DPA_30615901" localSheetId="7">'30.61'!$E$37</definedName>
    <definedName name="DPA_30616001" localSheetId="7">'30.61'!$E$38</definedName>
    <definedName name="DPA_30616201" localSheetId="7">'30.61'!#REF!</definedName>
    <definedName name="DPA_30616901" localSheetId="7">'30.61'!$E$40</definedName>
    <definedName name="DPA_30617901" localSheetId="7">'30.61'!$E$41</definedName>
    <definedName name="DPA_30619001" localSheetId="7">'30.61'!$E$42</definedName>
    <definedName name="DPA_30620101" localSheetId="8">'30.62'!$F$7</definedName>
    <definedName name="DPA_30620201" localSheetId="8">'30.62'!$F$8</definedName>
    <definedName name="DPA_30620301" localSheetId="8">'30.62'!$F$9</definedName>
    <definedName name="DPA_30620401" localSheetId="8">'30.62'!$F$10</definedName>
    <definedName name="DPA_30620501" localSheetId="8">'30.62'!$F$11</definedName>
    <definedName name="DPA_30620601" localSheetId="8">'30.62'!$F$12</definedName>
    <definedName name="DPA_30620901" localSheetId="8">'30.62'!$F$13</definedName>
    <definedName name="DPA_30621001" localSheetId="8">'30.62'!$F$14</definedName>
    <definedName name="DPA_30621101" localSheetId="8">'30.62'!$F$15</definedName>
    <definedName name="DPA_30621201" localSheetId="8">'30.62'!$F$16</definedName>
    <definedName name="DPA_30621301" localSheetId="8">'30.62'!$F$17</definedName>
    <definedName name="DPA_30621401" localSheetId="8">'30.62'!$F$18</definedName>
    <definedName name="DPA_30621501" localSheetId="8">'30.62'!$F$19</definedName>
    <definedName name="DPA_30621601" localSheetId="8">'30.62'!$F$20</definedName>
    <definedName name="DPA_30621701" localSheetId="8">'30.62'!$F$21</definedName>
    <definedName name="DPA_30621801" localSheetId="8">'30.62'!$F$22</definedName>
    <definedName name="DPA_30621901" localSheetId="8">'30.62'!$F$23</definedName>
    <definedName name="DPA_30622001" localSheetId="8">'30.62'!$F$24</definedName>
    <definedName name="DPA_30622101" localSheetId="8">'30.62'!$F$25</definedName>
    <definedName name="DPA_30622201" localSheetId="8">'30.62'!$F$26</definedName>
    <definedName name="DPA_30622301" localSheetId="8">'30.62'!$F$27</definedName>
    <definedName name="DPA_30622401" localSheetId="8">'30.62'!$F$28</definedName>
    <definedName name="DPA_30622501" localSheetId="8">'30.62'!$F$29</definedName>
    <definedName name="DPA_30622601" localSheetId="8">'30.62'!$F$30</definedName>
    <definedName name="DPA_30622701" localSheetId="8">'30.62'!$F$31</definedName>
    <definedName name="DPA_30622705" localSheetId="8">'30.62'!$D$31</definedName>
    <definedName name="DPA_30622901" localSheetId="8">'30.62'!$F$32</definedName>
    <definedName name="DPA_30623001" localSheetId="8">'30.62'!$F$34</definedName>
    <definedName name="DPA_30623101" localSheetId="8">'30.62'!$F$35</definedName>
    <definedName name="DPA_30623201" localSheetId="8">'30.62'!$F$36</definedName>
    <definedName name="DPA_30623301" localSheetId="8">'30.62'!$F$37</definedName>
    <definedName name="DPA_30623401" localSheetId="8">'30.62'!$F$38</definedName>
    <definedName name="DPA_30623501" localSheetId="8">'30.62'!$F$39</definedName>
    <definedName name="DPA_30623601" localSheetId="8">'30.62'!$F$40</definedName>
    <definedName name="DPA_30623701" localSheetId="8">'30.62'!$F$41</definedName>
    <definedName name="DPA_30623801" localSheetId="8">'30.62'!$F$42</definedName>
    <definedName name="DPA_30624001" localSheetId="8">'30.62'!$F$43</definedName>
    <definedName name="DPA_30624101" localSheetId="8">'30.62'!$F$44</definedName>
    <definedName name="DPA_30624201" localSheetId="8">'30.62'!$F$45</definedName>
    <definedName name="DPA_30624301" localSheetId="8">'30.62'!$F$46</definedName>
    <definedName name="DPA_30624401" localSheetId="8">'30.62'!$F$47</definedName>
    <definedName name="DPA_30624501" localSheetId="8">'30.62'!$F$48</definedName>
    <definedName name="DPA_30624601" localSheetId="8">'30.62'!$F$50</definedName>
    <definedName name="DPA_30624605" localSheetId="8">'30.62'!$D$50</definedName>
    <definedName name="DPA_30624901" localSheetId="8">'30.62'!$F$51</definedName>
    <definedName name="DPA_30625901" localSheetId="8">'30.62'!$F$52</definedName>
    <definedName name="DPA_30626001" localSheetId="8">'30.62'!$F$53</definedName>
    <definedName name="DPA_30626101" localSheetId="8">'30.62'!$F$54</definedName>
    <definedName name="DPA_30627001" localSheetId="8">'30.62'!$F$58</definedName>
    <definedName name="DPA_30627101" localSheetId="8">'30.62'!$F$59</definedName>
    <definedName name="DPA_30627201" localSheetId="8">'30.62'!$F$60</definedName>
    <definedName name="DPA_30627301" localSheetId="8">'30.62'!$F$61</definedName>
    <definedName name="DPA_30627401" localSheetId="8">'30.62'!$F$62</definedName>
    <definedName name="DPA_30627501" localSheetId="8">'30.62'!$F$64</definedName>
    <definedName name="DPA_30627601" localSheetId="8">'30.62'!$F$65</definedName>
    <definedName name="DPA_30627701" localSheetId="8">'30.62'!$F$66</definedName>
    <definedName name="DPA_30627801" localSheetId="8">'30.62'!$F$67</definedName>
    <definedName name="DPA_30710102" localSheetId="11">'30.71 col 03'!#REF!</definedName>
    <definedName name="DPA_30710105" localSheetId="11">'30.71 col 03'!#REF!</definedName>
    <definedName name="DPA_30710202" localSheetId="11">'30.71 col 03'!#REF!</definedName>
    <definedName name="DPA_30710203" localSheetId="11">'30.71 col 03'!$G$9</definedName>
    <definedName name="DPA_30710205" localSheetId="11">'30.71 col 03'!#REF!</definedName>
    <definedName name="DPA_30710602" localSheetId="11">'30.71 col 03'!#REF!</definedName>
    <definedName name="DPA_30710603" localSheetId="11">'30.71 col 03'!$G$11</definedName>
    <definedName name="DPA_30710604" localSheetId="11">'30.71 col 03'!#REF!</definedName>
    <definedName name="DPA_30710605" localSheetId="11">'30.71 col 03'!#REF!</definedName>
    <definedName name="DPA_30710702" localSheetId="11">'30.71 col 03'!#REF!</definedName>
    <definedName name="DPA_30710703" localSheetId="11">'30.71 col 03'!$G$12</definedName>
    <definedName name="DPA_30710704" localSheetId="11">'30.71 col 03'!#REF!</definedName>
    <definedName name="DPA_30710705" localSheetId="11">'30.71 col 03'!#REF!</definedName>
    <definedName name="DPA_30710802" localSheetId="11">'30.71 col 03'!#REF!</definedName>
    <definedName name="DPA_30710803" localSheetId="11">'30.71 col 03'!$G$8</definedName>
    <definedName name="DPA_30710805" localSheetId="11">'30.71 col 03'!#REF!</definedName>
    <definedName name="DPA_30711402" localSheetId="11">'30.71 col 03'!#REF!</definedName>
    <definedName name="DPA_30711403" localSheetId="11">'30.71 col 03'!$G$15</definedName>
    <definedName name="DPA_30711404" localSheetId="11">'30.71 col 03'!#REF!</definedName>
    <definedName name="DPA_30711405" localSheetId="11">'30.71 col 03'!#REF!</definedName>
    <definedName name="DPA_30711502" localSheetId="11">'30.71 col 03'!#REF!</definedName>
    <definedName name="DPA_30711503" localSheetId="11">'30.71 col 03'!$G$16</definedName>
    <definedName name="DPA_30711504" localSheetId="11">'30.71 col 03'!#REF!</definedName>
    <definedName name="DPA_30711505" localSheetId="11">'30.71 col 03'!#REF!</definedName>
    <definedName name="DPA_30711602" localSheetId="11">'30.71 col 03'!#REF!</definedName>
    <definedName name="DPA_30711603" localSheetId="11">'30.71 col 03'!$G$17</definedName>
    <definedName name="DPA_30711604" localSheetId="11">'30.71 col 03'!#REF!</definedName>
    <definedName name="DPA_30711605" localSheetId="11">'30.71 col 03'!#REF!</definedName>
    <definedName name="DPA_30711702" localSheetId="11">'30.71 col 03'!#REF!</definedName>
    <definedName name="DPA_30711704" localSheetId="11">'30.71 col 03'!#REF!</definedName>
    <definedName name="DPA_30711705" localSheetId="11">'30.71 col 03'!#REF!</definedName>
    <definedName name="DPA_30711902" localSheetId="11">'30.71 col 03'!#REF!</definedName>
    <definedName name="DPA_30711904" localSheetId="11">'30.71 col 03'!#REF!</definedName>
    <definedName name="DPA_30711905" localSheetId="11">'30.71 col 03'!#REF!</definedName>
    <definedName name="DPA_30712302" localSheetId="11">'30.71 col 03'!#REF!</definedName>
    <definedName name="DPA_30712303" localSheetId="11">'30.71 col 03'!$G$18</definedName>
    <definedName name="DPA_30712304" localSheetId="11">'30.71 col 03'!#REF!</definedName>
    <definedName name="DPA_30712305" localSheetId="11">'30.71 col 03'!#REF!</definedName>
    <definedName name="DPA_30712502" localSheetId="11">'30.71 col 03'!#REF!</definedName>
    <definedName name="DPA_30712503" localSheetId="11">'30.71 col 03'!$G$21</definedName>
    <definedName name="DPA_30712504" localSheetId="11">'30.71 col 03'!#REF!</definedName>
    <definedName name="DPA_30712505" localSheetId="11">'30.71 col 03'!#REF!</definedName>
    <definedName name="DPA_30713502" localSheetId="11">'30.71 col 03'!#REF!</definedName>
    <definedName name="DPA_30713503" localSheetId="11">'30.71 col 03'!$G$22</definedName>
    <definedName name="DPA_30713504" localSheetId="11">'30.71 col 03'!#REF!</definedName>
    <definedName name="DPA_30713505" localSheetId="11">'30.71 col 03'!#REF!</definedName>
    <definedName name="DPA_30714202" localSheetId="11">'30.71 col 03'!#REF!</definedName>
    <definedName name="DPA_30714205" localSheetId="11">'30.71 col 03'!#REF!</definedName>
    <definedName name="DPA_30714502" localSheetId="11">'30.71 col 03'!#REF!</definedName>
    <definedName name="DPA_30714505" localSheetId="11">'30.71 col 03'!#REF!</definedName>
    <definedName name="DPA_30714602" localSheetId="11">'30.71 col 03'!#REF!</definedName>
    <definedName name="DPA_30714605" localSheetId="11">'30.71 col 03'!#REF!</definedName>
    <definedName name="DPA_30715002" localSheetId="11">'30.71 col 03'!#REF!</definedName>
    <definedName name="DPA_30715005" localSheetId="11">'30.71 col 03'!#REF!</definedName>
    <definedName name="DPA_30715102" localSheetId="11">'30.71 col 03'!#REF!</definedName>
    <definedName name="DPA_30715103" localSheetId="11">'30.71 col 03'!$G$25</definedName>
    <definedName name="DPA_30715105" localSheetId="11">'30.71 col 03'!#REF!</definedName>
    <definedName name="DPA_30715402" localSheetId="11">'30.71 col 03'!#REF!</definedName>
    <definedName name="DPA_30715405" localSheetId="11">'30.71 col 03'!#REF!</definedName>
    <definedName name="DPA_30715502" localSheetId="11">'30.71 col 03'!#REF!</definedName>
    <definedName name="DPA_30715503" localSheetId="11">'30.71 col 03'!$G$28</definedName>
    <definedName name="DPA_30715505" localSheetId="11">'30.71 col 03'!#REF!</definedName>
    <definedName name="DPA_30715602" localSheetId="11">'30.71 col 03'!#REF!</definedName>
    <definedName name="DPA_30715603" localSheetId="11">'30.71 col 03'!$G$29</definedName>
    <definedName name="DPA_30715605" localSheetId="11">'30.71 col 03'!#REF!</definedName>
    <definedName name="DPA_30715702" localSheetId="11">'30.71 col 03'!#REF!</definedName>
    <definedName name="DPA_30715703" localSheetId="11">'30.71 col 03'!$G$33</definedName>
    <definedName name="DPA_30715705" localSheetId="11">'30.71 col 03'!#REF!</definedName>
    <definedName name="DPA_30715802" localSheetId="11">'30.71 col 03'!#REF!</definedName>
    <definedName name="DPA_30715804" localSheetId="11">'30.71 col 03'!#REF!</definedName>
    <definedName name="DPA_30715805" localSheetId="11">'30.71 col 03'!#REF!</definedName>
    <definedName name="DPA_30716002" localSheetId="11">'30.71 col 03'!#REF!</definedName>
    <definedName name="DPA_30716003" localSheetId="11">'30.71 col 03'!$G$41</definedName>
    <definedName name="DPA_30716004" localSheetId="11">'30.71 col 03'!#REF!</definedName>
    <definedName name="DPA_30716005" localSheetId="11">'30.71 col 03'!#REF!</definedName>
    <definedName name="DPA_30716102" localSheetId="11">'30.71 col 03'!#REF!</definedName>
    <definedName name="DPA_30716103" localSheetId="11">'30.71 col 03'!$G$43</definedName>
    <definedName name="DPA_30716104" localSheetId="11">'30.71 col 03'!#REF!</definedName>
    <definedName name="DPA_30716105" localSheetId="11">'30.71 col 03'!#REF!</definedName>
    <definedName name="DPA_30716302" localSheetId="11">'30.71 col 03'!#REF!</definedName>
    <definedName name="DPA_30716304" localSheetId="11">'30.71 col 03'!#REF!</definedName>
    <definedName name="DPA_30716305" localSheetId="11">'30.71 col 03'!#REF!</definedName>
    <definedName name="DPA_30716502" localSheetId="11">'30.71 col 03'!#REF!</definedName>
    <definedName name="DPA_30716503" localSheetId="11">'30.71 col 03'!$G$45</definedName>
    <definedName name="DPA_30716504" localSheetId="11">'30.71 col 03'!#REF!</definedName>
    <definedName name="DPA_30716505" localSheetId="11">'30.71 col 03'!#REF!</definedName>
    <definedName name="DPA_30716602" localSheetId="11">'30.71 col 03'!#REF!</definedName>
    <definedName name="DPA_30716603" localSheetId="11">'30.71 col 03'!$G$46</definedName>
    <definedName name="DPA_30716605" localSheetId="11">'30.71 col 03'!#REF!</definedName>
    <definedName name="DPA_30716702" localSheetId="11">'30.71 col 03'!#REF!</definedName>
    <definedName name="DPA_30716703" localSheetId="11">'30.71 col 03'!$G$47</definedName>
    <definedName name="DPA_30716705" localSheetId="11">'30.71 col 03'!#REF!</definedName>
    <definedName name="DPA_30718602" localSheetId="11">'30.71 col 03'!#REF!</definedName>
    <definedName name="DPA_30718603" localSheetId="11">'30.71 col 03'!$G$48</definedName>
    <definedName name="DPA_30718605" localSheetId="11">'30.71 col 03'!#REF!</definedName>
    <definedName name="DPA_30718701" localSheetId="11">'30.71 col 03'!#REF!</definedName>
    <definedName name="DPA_30718702" localSheetId="11">'30.71 col 03'!#REF!</definedName>
    <definedName name="DPA_30718703" localSheetId="11">'30.71 col 03'!$G$49</definedName>
    <definedName name="DPA_30718704" localSheetId="11">'30.71 col 03'!#REF!</definedName>
    <definedName name="DPA_30718705" localSheetId="11">'30.71 col 03'!#REF!</definedName>
    <definedName name="DPA_30718755" localSheetId="11">'30.71 col 03'!$D$49</definedName>
    <definedName name="DPA_30718902" localSheetId="11">'30.71 col 03'!#REF!</definedName>
    <definedName name="DPA_30718903" localSheetId="11">'30.71 col 03'!$G$50</definedName>
    <definedName name="DPA_30718904" localSheetId="11">'30.71 col 03'!#REF!</definedName>
    <definedName name="DPA_30718905" localSheetId="11">'30.71 col 03'!#REF!</definedName>
    <definedName name="DPA_30810102" localSheetId="12">'30.81 col 05'!#REF!</definedName>
    <definedName name="DPA_30810105" localSheetId="12">'30.81 col 05'!$F$8</definedName>
    <definedName name="DPA_30810202" localSheetId="12">'30.81 col 05'!#REF!</definedName>
    <definedName name="DPA_30810203" localSheetId="12">'30.81 col 05'!#REF!</definedName>
    <definedName name="DPA_30810205" localSheetId="12">'30.81 col 05'!$F$9</definedName>
    <definedName name="DPA_30810602" localSheetId="12">'30.81 col 05'!#REF!</definedName>
    <definedName name="DPA_30810603" localSheetId="12">'30.81 col 05'!#REF!</definedName>
    <definedName name="DPA_30810604" localSheetId="12">'30.81 col 05'!#REF!</definedName>
    <definedName name="DPA_30810605" localSheetId="12">'30.81 col 05'!$F$11</definedName>
    <definedName name="DPA_30810702" localSheetId="12">'30.81 col 05'!#REF!</definedName>
    <definedName name="DPA_30810703" localSheetId="12">'30.81 col 05'!#REF!</definedName>
    <definedName name="DPA_30810704" localSheetId="12">'30.81 col 05'!#REF!</definedName>
    <definedName name="DPA_30810705" localSheetId="12">'30.81 col 05'!$F$12</definedName>
    <definedName name="DPA_30811402" localSheetId="12">'30.81 col 05'!#REF!</definedName>
    <definedName name="DPA_30811403" localSheetId="12">'30.81 col 05'!#REF!</definedName>
    <definedName name="DPA_30811404" localSheetId="12">'30.81 col 05'!#REF!</definedName>
    <definedName name="DPA_30811405" localSheetId="12">'30.81 col 05'!$F$14</definedName>
    <definedName name="DPA_30811502" localSheetId="12">'30.81 col 05'!#REF!</definedName>
    <definedName name="DPA_30811503" localSheetId="12">'30.81 col 05'!#REF!</definedName>
    <definedName name="DPA_30811504" localSheetId="12">'30.81 col 05'!#REF!</definedName>
    <definedName name="DPA_30811505" localSheetId="12">'30.81 col 05'!$F$15</definedName>
    <definedName name="DPA_30811902" localSheetId="12">'30.81 col 05'!#REF!</definedName>
    <definedName name="DPA_30811904" localSheetId="12">'30.81 col 05'!#REF!</definedName>
    <definedName name="DPA_30811905" localSheetId="12">'30.81 col 05'!$F$16</definedName>
    <definedName name="DPA_30812502" localSheetId="12">'30.81 col 05'!#REF!</definedName>
    <definedName name="DPA_30812503" localSheetId="12">'30.81 col 05'!#REF!</definedName>
    <definedName name="DPA_30812504" localSheetId="12">'30.81 col 05'!#REF!</definedName>
    <definedName name="DPA_30812505" localSheetId="12">'30.81 col 05'!$F$17</definedName>
    <definedName name="DPA_30813402" localSheetId="12">'30.81 col 05'!#REF!</definedName>
    <definedName name="DPA_30813403" localSheetId="12">'30.81 col 05'!#REF!</definedName>
    <definedName name="DPA_30813404" localSheetId="12">'30.81 col 05'!#REF!</definedName>
    <definedName name="DPA_30813405" localSheetId="12">'30.81 col 05'!$F$19</definedName>
    <definedName name="DPA_30813455" localSheetId="12">'30.81 col 05'!$D$19</definedName>
    <definedName name="DPA_30813502" localSheetId="12">'30.81 col 05'!#REF!</definedName>
    <definedName name="DPA_30813503" localSheetId="12">'30.81 col 05'!#REF!</definedName>
    <definedName name="DPA_30813504" localSheetId="12">'30.81 col 05'!#REF!</definedName>
    <definedName name="DPA_30813505" localSheetId="12">'30.81 col 05'!$F$18</definedName>
    <definedName name="DPA_30813702" localSheetId="12">'30.81 col 05'!#REF!</definedName>
    <definedName name="DPA_30813703" localSheetId="12">'30.81 col 05'!#REF!</definedName>
    <definedName name="DPA_30813704" localSheetId="12">'30.81 col 05'!#REF!</definedName>
    <definedName name="DPA_30813705" localSheetId="12">'30.81 col 05'!$F$20</definedName>
    <definedName name="DPA_30814502" localSheetId="12">'30.81 col 05'!#REF!</definedName>
    <definedName name="DPA_30814505" localSheetId="12">'30.81 col 05'!$F$25</definedName>
    <definedName name="DPA_30814602" localSheetId="12">'30.81 col 05'!#REF!</definedName>
    <definedName name="DPA_30814605" localSheetId="12">'30.81 col 05'!$F$26</definedName>
    <definedName name="DPA_30814702" localSheetId="12">'30.81 col 05'!#REF!</definedName>
    <definedName name="DPA_30814703" localSheetId="12">'30.81 col 05'!#REF!</definedName>
    <definedName name="DPA_30814704" localSheetId="12">'30.81 col 05'!#REF!</definedName>
    <definedName name="DPA_30814705" localSheetId="12">'30.81 col 05'!$F$28</definedName>
    <definedName name="DPA_30814902" localSheetId="12">'30.81 col 05'!#REF!</definedName>
    <definedName name="DPA_30814903" localSheetId="12">'30.81 col 05'!#REF!</definedName>
    <definedName name="DPA_30814904" localSheetId="12">'30.81 col 05'!#REF!</definedName>
    <definedName name="DPA_30814905" localSheetId="12">'30.81 col 05'!$F$29</definedName>
    <definedName name="DPA_30815102" localSheetId="12">'30.81 col 05'!#REF!</definedName>
    <definedName name="DPA_30815103" localSheetId="12">'30.81 col 05'!#REF!</definedName>
    <definedName name="DPA_30815104" localSheetId="12">'30.81 col 05'!#REF!</definedName>
    <definedName name="DPA_30815105" localSheetId="12">'30.81 col 05'!$F$30</definedName>
    <definedName name="DPA_30815402" localSheetId="12">'30.81 col 05'!#REF!</definedName>
    <definedName name="DPA_30815405" localSheetId="12">'30.81 col 05'!$F$33</definedName>
    <definedName name="DPA_30815502" localSheetId="12">'30.81 col 05'!#REF!</definedName>
    <definedName name="DPA_30815503" localSheetId="12">'30.81 col 05'!#REF!</definedName>
    <definedName name="DPA_30815505" localSheetId="12">'30.81 col 05'!$F$34</definedName>
    <definedName name="DPA_30815602" localSheetId="12">'30.81 col 05'!#REF!</definedName>
    <definedName name="DPA_30815603" localSheetId="12">'30.81 col 05'!#REF!</definedName>
    <definedName name="DPA_30815605" localSheetId="12">'30.81 col 05'!$F$35</definedName>
    <definedName name="DPA_30815801" localSheetId="12">'30.81 col 05'!#REF!</definedName>
    <definedName name="DPA_30815802" localSheetId="12">'30.81 col 05'!#REF!</definedName>
    <definedName name="DPA_30815803" localSheetId="12">'30.81 col 05'!#REF!</definedName>
    <definedName name="DPA_30815804" localSheetId="12">'30.81 col 05'!#REF!</definedName>
    <definedName name="DPA_30815805" localSheetId="12">'30.81 col 05'!$F$36</definedName>
    <definedName name="DPA_30815855" localSheetId="12">'30.81 col 05'!$D$36</definedName>
    <definedName name="DPA_30818903" localSheetId="12">'30.81 col 05'!#REF!</definedName>
    <definedName name="DPA_30920901" localSheetId="9">'30.92'!$E$6</definedName>
    <definedName name="DPA_30922901" localSheetId="9">'30.92'!$E$7</definedName>
    <definedName name="DPA_30924001" localSheetId="9">'30.92'!$E$8</definedName>
    <definedName name="DPA_30924201" localSheetId="9">'30.92'!$E$9</definedName>
    <definedName name="DPA_30924401" localSheetId="9">'30.92'!$E$10</definedName>
    <definedName name="DPA_30924501" localSheetId="9">'30.92'!$E$11</definedName>
    <definedName name="DPA_30924601" localSheetId="9">'30.92'!$E$12</definedName>
    <definedName name="DPA_30925401" localSheetId="9">'30.92'!$E$13</definedName>
    <definedName name="DPA_30925501" localSheetId="9">'30.92'!$E$14</definedName>
    <definedName name="DPA_30925901" localSheetId="9">'30.92'!$E$15</definedName>
    <definedName name="DPA_30926001" localSheetId="9">'30.92'!$E$18</definedName>
    <definedName name="DPA_30926101" localSheetId="9">'30.92'!$E$19</definedName>
    <definedName name="DPA_30926201" localSheetId="9">'30.92'!$E$20</definedName>
    <definedName name="DPA_30926301" localSheetId="9">'30.92'!$E$23</definedName>
    <definedName name="DPA_30926401" localSheetId="9">'30.92'!$E$24</definedName>
    <definedName name="DPA_30926501" localSheetId="9">'30.92'!$E$25</definedName>
    <definedName name="DPA_30926601" localSheetId="9">'30.92'!$E$26</definedName>
    <definedName name="DPA_30926701" localSheetId="9">'30.92'!$E$27</definedName>
    <definedName name="DPA_30926705" localSheetId="9">'30.92'!$C$27</definedName>
    <definedName name="DPA_30926901" localSheetId="9">'30.92'!$E$28</definedName>
    <definedName name="DPA_30928901" localSheetId="9">'30.92'!$E$16</definedName>
    <definedName name="DPA_30929901" localSheetId="9">'30.92'!$E$29</definedName>
    <definedName name="f" localSheetId="8" hidden="1">#REF!</definedName>
    <definedName name="f" localSheetId="12" hidden="1">#REF!</definedName>
    <definedName name="f" hidden="1">#REF!</definedName>
    <definedName name="fffff" localSheetId="8" hidden="1">#REF!</definedName>
    <definedName name="fffff" localSheetId="12" hidden="1">#REF!</definedName>
    <definedName name="fffff" hidden="1">#REF!</definedName>
    <definedName name="_xlnm.Print_Titles" localSheetId="0">'20.10'!$A:$C</definedName>
    <definedName name="_xlnm.Print_Titles" localSheetId="1">'20.20'!$A:$D</definedName>
    <definedName name="_xlnm.Print_Titles" localSheetId="2">'20.30'!$A:$E</definedName>
    <definedName name="_xlnm.Print_Titles" localSheetId="3">'20.42'!$A:$G</definedName>
    <definedName name="_xlnm.Print_Titles" localSheetId="4">'20.45-1'!$A:$D</definedName>
    <definedName name="_xlnm.Print_Titles" localSheetId="5">'20.45-2'!$A:$D</definedName>
    <definedName name="_xlnm.Print_Titles" localSheetId="6">'20.54 col 03'!$A:$D</definedName>
    <definedName name="_xlnm.Print_Titles" localSheetId="7">'30.61'!$A:$D</definedName>
    <definedName name="_xlnm.Print_Titles" localSheetId="8">'30.62'!$A:$E</definedName>
    <definedName name="_xlnm.Print_Titles" localSheetId="11">'30.71 col 03'!$A:$F</definedName>
    <definedName name="_xlnm.Print_Titles" localSheetId="10">'30.71 col 05'!$A:$F</definedName>
    <definedName name="_xlnm.Print_Titles" localSheetId="13">'30.81 col 03'!$A:$E</definedName>
    <definedName name="_xlnm.Print_Titles" localSheetId="12">'30.81 col 05'!$A:$E</definedName>
    <definedName name="_xlnm.Print_Titles" localSheetId="9">'30.92'!$A:$D</definedName>
    <definedName name="Z_BD47D07B_2241_4631_8B49_2F51583989D1_.wvu.Cols" localSheetId="2" hidden="1">'20.30'!#REF!</definedName>
    <definedName name="Z_BD47D07B_2241_4631_8B49_2F51583989D1_.wvu.PrintArea" localSheetId="0" hidden="1">'20.10'!$A$5:$E$46</definedName>
    <definedName name="_xlnm.Print_Area" localSheetId="0">'20.10'!$A$1:$FO$49</definedName>
    <definedName name="_xlnm.Print_Area" localSheetId="1">'20.20'!$A$1:$CJ$55</definedName>
    <definedName name="_xlnm.Print_Area" localSheetId="2">'20.30'!$A$1:$CK$56</definedName>
    <definedName name="_xlnm.Print_Area" localSheetId="3">'20.42'!$A$1:$CM$65</definedName>
    <definedName name="_xlnm.Print_Area" localSheetId="4">'20.45-1'!$A$1:$CJ$20</definedName>
    <definedName name="_xlnm.Print_Area" localSheetId="5">'20.45-2'!$A$1:$CJ$13</definedName>
    <definedName name="_xlnm.Print_Area" localSheetId="11">'30.71 col 03'!$A$1:$CL$50</definedName>
    <definedName name="_xlnm.Print_Area" localSheetId="10">'30.71 col 05'!$A$1:$CL$50</definedName>
    <definedName name="_xlnm.Print_Area" localSheetId="13">'30.81 col 03'!$A$1:$CK$37</definedName>
    <definedName name="_xlnm.Print_Area" localSheetId="12">'30.81 col 05'!$A$1:$CK$37</definedName>
  </definedNames>
  <calcPr calcId="179017"/>
</workbook>
</file>

<file path=xl/calcChain.xml><?xml version="1.0" encoding="utf-8"?>
<calcChain xmlns="http://schemas.openxmlformats.org/spreadsheetml/2006/main">
  <c r="I241" i="18" l="1"/>
  <c r="I230" i="18"/>
  <c r="I219" i="18"/>
  <c r="I208" i="18"/>
  <c r="I197" i="18"/>
  <c r="I186" i="18"/>
  <c r="I175" i="18"/>
  <c r="I164" i="18"/>
  <c r="I153" i="18"/>
  <c r="I142" i="18"/>
  <c r="I131" i="18"/>
  <c r="I120" i="18"/>
  <c r="I109" i="18"/>
  <c r="I98" i="18"/>
  <c r="I87" i="18"/>
  <c r="B54" i="18"/>
  <c r="B53" i="18"/>
  <c r="B52" i="18"/>
  <c r="B51" i="18"/>
  <c r="B50" i="18"/>
  <c r="B49" i="18"/>
  <c r="B48" i="18"/>
  <c r="B47" i="18"/>
  <c r="B46" i="18"/>
  <c r="B45" i="18"/>
  <c r="B44" i="18"/>
  <c r="B43" i="18"/>
  <c r="G57" i="18" l="1"/>
  <c r="C261" i="18" s="1"/>
  <c r="G87" i="18" l="1"/>
  <c r="J5" i="17" l="1"/>
  <c r="I5" i="17" s="1"/>
  <c r="J5" i="14"/>
  <c r="I5" i="14" s="1"/>
  <c r="K5" i="13"/>
  <c r="J5" i="13" s="1"/>
  <c r="K5" i="16"/>
  <c r="L5" i="16" s="1"/>
  <c r="I5" i="12"/>
  <c r="N5" i="12" s="1"/>
  <c r="S5" i="12" s="1"/>
  <c r="X5" i="12" s="1"/>
  <c r="AC5" i="12" s="1"/>
  <c r="AH5" i="12" s="1"/>
  <c r="AM5" i="12" s="1"/>
  <c r="AR5" i="12" s="1"/>
  <c r="AW5" i="12" s="1"/>
  <c r="BB5" i="12" s="1"/>
  <c r="BG5" i="12" s="1"/>
  <c r="BL5" i="12" s="1"/>
  <c r="BQ5" i="12" s="1"/>
  <c r="BV5" i="12" s="1"/>
  <c r="CA5" i="12" s="1"/>
  <c r="CF5" i="12" s="1"/>
  <c r="J5" i="11"/>
  <c r="O5" i="11" s="1"/>
  <c r="T5" i="11" s="1"/>
  <c r="Y5" i="11" s="1"/>
  <c r="AD5" i="11" s="1"/>
  <c r="AI5" i="11" s="1"/>
  <c r="AN5" i="11" s="1"/>
  <c r="AS5" i="11" s="1"/>
  <c r="AX5" i="11" s="1"/>
  <c r="BC5" i="11" s="1"/>
  <c r="BH5" i="11" s="1"/>
  <c r="BM5" i="11" s="1"/>
  <c r="BR5" i="11" s="1"/>
  <c r="BW5" i="11" s="1"/>
  <c r="CB5" i="11" s="1"/>
  <c r="CG5" i="11" s="1"/>
  <c r="I5" i="10"/>
  <c r="N5" i="10" s="1"/>
  <c r="S5" i="10" s="1"/>
  <c r="X5" i="10" s="1"/>
  <c r="AC5" i="10" s="1"/>
  <c r="AH5" i="10" s="1"/>
  <c r="AM5" i="10" s="1"/>
  <c r="AR5" i="10" s="1"/>
  <c r="AW5" i="10" s="1"/>
  <c r="BB5" i="10" s="1"/>
  <c r="BG5" i="10" s="1"/>
  <c r="BL5" i="10" s="1"/>
  <c r="BQ5" i="10" s="1"/>
  <c r="BV5" i="10" s="1"/>
  <c r="CA5" i="10" s="1"/>
  <c r="CF5" i="10" s="1"/>
  <c r="P5" i="16" l="1"/>
  <c r="U5" i="16" s="1"/>
  <c r="Z5" i="16" s="1"/>
  <c r="AE5" i="16" s="1"/>
  <c r="AJ5" i="16" s="1"/>
  <c r="AO5" i="16" s="1"/>
  <c r="AT5" i="16" s="1"/>
  <c r="AY5" i="16" s="1"/>
  <c r="BD5" i="16" s="1"/>
  <c r="BI5" i="16" s="1"/>
  <c r="BN5" i="16" s="1"/>
  <c r="BS5" i="16" s="1"/>
  <c r="BX5" i="16" s="1"/>
  <c r="CC5" i="16" s="1"/>
  <c r="CH5" i="16" s="1"/>
  <c r="J5" i="10"/>
  <c r="K5" i="10" s="1"/>
  <c r="L5" i="10" s="1"/>
  <c r="H5" i="12"/>
  <c r="K5" i="17"/>
  <c r="H5" i="17"/>
  <c r="G5" i="17" s="1"/>
  <c r="F5" i="17" s="1"/>
  <c r="O5" i="17"/>
  <c r="T5" i="17" s="1"/>
  <c r="Y5" i="17" s="1"/>
  <c r="AD5" i="17" s="1"/>
  <c r="AI5" i="17" s="1"/>
  <c r="AN5" i="17" s="1"/>
  <c r="AS5" i="17" s="1"/>
  <c r="AX5" i="17" s="1"/>
  <c r="BC5" i="17" s="1"/>
  <c r="BH5" i="17" s="1"/>
  <c r="BM5" i="17" s="1"/>
  <c r="BR5" i="17" s="1"/>
  <c r="BW5" i="17" s="1"/>
  <c r="CB5" i="17" s="1"/>
  <c r="CG5" i="17" s="1"/>
  <c r="O5" i="14"/>
  <c r="T5" i="14" s="1"/>
  <c r="Y5" i="14" s="1"/>
  <c r="AD5" i="14" s="1"/>
  <c r="AI5" i="14" s="1"/>
  <c r="AN5" i="14" s="1"/>
  <c r="AS5" i="14" s="1"/>
  <c r="AX5" i="14" s="1"/>
  <c r="BC5" i="14" s="1"/>
  <c r="BH5" i="14" s="1"/>
  <c r="BM5" i="14" s="1"/>
  <c r="BR5" i="14" s="1"/>
  <c r="BW5" i="14" s="1"/>
  <c r="CB5" i="14" s="1"/>
  <c r="CG5" i="14" s="1"/>
  <c r="H5" i="14"/>
  <c r="G5" i="14" s="1"/>
  <c r="F5" i="14" s="1"/>
  <c r="K5" i="14"/>
  <c r="L5" i="13"/>
  <c r="P5" i="13"/>
  <c r="U5" i="13" s="1"/>
  <c r="Z5" i="13" s="1"/>
  <c r="AE5" i="13" s="1"/>
  <c r="AJ5" i="13" s="1"/>
  <c r="AO5" i="13" s="1"/>
  <c r="AT5" i="13" s="1"/>
  <c r="AY5" i="13" s="1"/>
  <c r="BD5" i="13" s="1"/>
  <c r="BI5" i="13" s="1"/>
  <c r="BN5" i="13" s="1"/>
  <c r="BS5" i="13" s="1"/>
  <c r="BX5" i="13" s="1"/>
  <c r="CC5" i="13" s="1"/>
  <c r="CH5" i="13" s="1"/>
  <c r="I5" i="13"/>
  <c r="H5" i="13" s="1"/>
  <c r="G5" i="13" s="1"/>
  <c r="I5" i="16"/>
  <c r="H5" i="16" s="1"/>
  <c r="G5" i="16" s="1"/>
  <c r="J5" i="16"/>
  <c r="M5" i="16"/>
  <c r="Q5" i="16"/>
  <c r="V5" i="16" s="1"/>
  <c r="AA5" i="16" s="1"/>
  <c r="AF5" i="16" s="1"/>
  <c r="AK5" i="16" s="1"/>
  <c r="AP5" i="16" s="1"/>
  <c r="AU5" i="16" s="1"/>
  <c r="AZ5" i="16" s="1"/>
  <c r="BE5" i="16" s="1"/>
  <c r="BJ5" i="16" s="1"/>
  <c r="BO5" i="16" s="1"/>
  <c r="BT5" i="16" s="1"/>
  <c r="BY5" i="16" s="1"/>
  <c r="CD5" i="16" s="1"/>
  <c r="CI5" i="16" s="1"/>
  <c r="J5" i="12"/>
  <c r="G5" i="12"/>
  <c r="F5" i="12" s="1"/>
  <c r="E5" i="12" s="1"/>
  <c r="H5" i="11"/>
  <c r="G5" i="11" s="1"/>
  <c r="F5" i="11" s="1"/>
  <c r="I5" i="11"/>
  <c r="K5" i="11"/>
  <c r="G5" i="10"/>
  <c r="F5" i="10" s="1"/>
  <c r="E5" i="10" s="1"/>
  <c r="H5" i="10"/>
  <c r="I5" i="9"/>
  <c r="H5" i="9" s="1"/>
  <c r="I5" i="15"/>
  <c r="H5" i="15" s="1"/>
  <c r="I5" i="8"/>
  <c r="H5" i="8" s="1"/>
  <c r="L5" i="7"/>
  <c r="K5" i="7" s="1"/>
  <c r="J5" i="6"/>
  <c r="I5" i="6" s="1"/>
  <c r="I5" i="5"/>
  <c r="N5" i="5"/>
  <c r="S5" i="5" s="1"/>
  <c r="X5" i="5" s="1"/>
  <c r="AC5" i="5" s="1"/>
  <c r="AH5" i="5" s="1"/>
  <c r="AM5" i="5" s="1"/>
  <c r="AR5" i="5" s="1"/>
  <c r="AW5" i="5" s="1"/>
  <c r="BB5" i="5" s="1"/>
  <c r="BG5" i="5" s="1"/>
  <c r="BL5" i="5" s="1"/>
  <c r="BQ5" i="5" s="1"/>
  <c r="BV5" i="5" s="1"/>
  <c r="CA5" i="5" s="1"/>
  <c r="CF5" i="5" s="1"/>
  <c r="H5" i="5"/>
  <c r="V4" i="4"/>
  <c r="AF4" i="4" s="1"/>
  <c r="AP4" i="4" s="1"/>
  <c r="AZ4" i="4" s="1"/>
  <c r="BJ4" i="4" s="1"/>
  <c r="BT4" i="4" s="1"/>
  <c r="CD4" i="4" s="1"/>
  <c r="CN4" i="4" s="1"/>
  <c r="CX4" i="4" s="1"/>
  <c r="DH4" i="4" s="1"/>
  <c r="DR4" i="4" s="1"/>
  <c r="EB4" i="4" s="1"/>
  <c r="EL4" i="4" s="1"/>
  <c r="EV4" i="4" s="1"/>
  <c r="FF4" i="4" s="1"/>
  <c r="N4" i="4"/>
  <c r="P4" i="4" s="1"/>
  <c r="J4" i="4"/>
  <c r="H4" i="4"/>
  <c r="F4" i="4"/>
  <c r="D4" i="4" s="1"/>
  <c r="P5" i="10" l="1"/>
  <c r="U5" i="10" s="1"/>
  <c r="Z5" i="10" s="1"/>
  <c r="AE5" i="10" s="1"/>
  <c r="AJ5" i="10" s="1"/>
  <c r="AO5" i="10" s="1"/>
  <c r="AT5" i="10" s="1"/>
  <c r="AY5" i="10" s="1"/>
  <c r="BD5" i="10" s="1"/>
  <c r="BI5" i="10" s="1"/>
  <c r="BN5" i="10" s="1"/>
  <c r="BS5" i="10" s="1"/>
  <c r="BX5" i="10" s="1"/>
  <c r="CC5" i="10" s="1"/>
  <c r="CH5" i="10" s="1"/>
  <c r="O5" i="10"/>
  <c r="T5" i="10" s="1"/>
  <c r="Y5" i="10" s="1"/>
  <c r="AD5" i="10" s="1"/>
  <c r="AI5" i="10" s="1"/>
  <c r="AN5" i="10" s="1"/>
  <c r="AS5" i="10" s="1"/>
  <c r="AX5" i="10" s="1"/>
  <c r="BC5" i="10" s="1"/>
  <c r="BH5" i="10" s="1"/>
  <c r="BM5" i="10" s="1"/>
  <c r="BR5" i="10" s="1"/>
  <c r="BW5" i="10" s="1"/>
  <c r="CB5" i="10" s="1"/>
  <c r="CG5" i="10" s="1"/>
  <c r="X4" i="4"/>
  <c r="AH4" i="4" s="1"/>
  <c r="AR4" i="4" s="1"/>
  <c r="BB4" i="4" s="1"/>
  <c r="BL4" i="4" s="1"/>
  <c r="BV4" i="4" s="1"/>
  <c r="CF4" i="4" s="1"/>
  <c r="CP4" i="4" s="1"/>
  <c r="CZ4" i="4" s="1"/>
  <c r="DJ4" i="4" s="1"/>
  <c r="DT4" i="4" s="1"/>
  <c r="ED4" i="4" s="1"/>
  <c r="EN4" i="4" s="1"/>
  <c r="EX4" i="4" s="1"/>
  <c r="FH4" i="4" s="1"/>
  <c r="P5" i="17"/>
  <c r="U5" i="17" s="1"/>
  <c r="Z5" i="17" s="1"/>
  <c r="AE5" i="17" s="1"/>
  <c r="AJ5" i="17" s="1"/>
  <c r="AO5" i="17" s="1"/>
  <c r="AT5" i="17" s="1"/>
  <c r="AY5" i="17" s="1"/>
  <c r="BD5" i="17" s="1"/>
  <c r="BI5" i="17" s="1"/>
  <c r="BN5" i="17" s="1"/>
  <c r="BS5" i="17" s="1"/>
  <c r="BX5" i="17" s="1"/>
  <c r="CC5" i="17" s="1"/>
  <c r="CH5" i="17" s="1"/>
  <c r="L5" i="17"/>
  <c r="P5" i="14"/>
  <c r="U5" i="14" s="1"/>
  <c r="Z5" i="14" s="1"/>
  <c r="AE5" i="14" s="1"/>
  <c r="AJ5" i="14" s="1"/>
  <c r="AO5" i="14" s="1"/>
  <c r="AT5" i="14" s="1"/>
  <c r="AY5" i="14" s="1"/>
  <c r="BD5" i="14" s="1"/>
  <c r="BI5" i="14" s="1"/>
  <c r="BN5" i="14" s="1"/>
  <c r="BS5" i="14" s="1"/>
  <c r="BX5" i="14" s="1"/>
  <c r="CC5" i="14" s="1"/>
  <c r="CH5" i="14" s="1"/>
  <c r="L5" i="14"/>
  <c r="Q5" i="13"/>
  <c r="V5" i="13" s="1"/>
  <c r="AA5" i="13" s="1"/>
  <c r="AF5" i="13" s="1"/>
  <c r="AK5" i="13" s="1"/>
  <c r="AP5" i="13" s="1"/>
  <c r="AU5" i="13" s="1"/>
  <c r="AZ5" i="13" s="1"/>
  <c r="BE5" i="13" s="1"/>
  <c r="BJ5" i="13" s="1"/>
  <c r="BO5" i="13" s="1"/>
  <c r="BT5" i="13" s="1"/>
  <c r="BY5" i="13" s="1"/>
  <c r="CD5" i="13" s="1"/>
  <c r="CI5" i="13" s="1"/>
  <c r="M5" i="13"/>
  <c r="N5" i="16"/>
  <c r="R5" i="16"/>
  <c r="W5" i="16" s="1"/>
  <c r="AB5" i="16" s="1"/>
  <c r="AG5" i="16" s="1"/>
  <c r="AL5" i="16" s="1"/>
  <c r="AQ5" i="16" s="1"/>
  <c r="AV5" i="16" s="1"/>
  <c r="BA5" i="16" s="1"/>
  <c r="BF5" i="16" s="1"/>
  <c r="BK5" i="16" s="1"/>
  <c r="BP5" i="16" s="1"/>
  <c r="BU5" i="16" s="1"/>
  <c r="BZ5" i="16" s="1"/>
  <c r="CE5" i="16" s="1"/>
  <c r="CJ5" i="16" s="1"/>
  <c r="O5" i="12"/>
  <c r="T5" i="12" s="1"/>
  <c r="Y5" i="12" s="1"/>
  <c r="AD5" i="12" s="1"/>
  <c r="AI5" i="12" s="1"/>
  <c r="AN5" i="12" s="1"/>
  <c r="AS5" i="12" s="1"/>
  <c r="AX5" i="12" s="1"/>
  <c r="BC5" i="12" s="1"/>
  <c r="BH5" i="12" s="1"/>
  <c r="BM5" i="12" s="1"/>
  <c r="BR5" i="12" s="1"/>
  <c r="BW5" i="12" s="1"/>
  <c r="CB5" i="12" s="1"/>
  <c r="CG5" i="12" s="1"/>
  <c r="K5" i="12"/>
  <c r="L5" i="11"/>
  <c r="P5" i="11"/>
  <c r="U5" i="11" s="1"/>
  <c r="Z5" i="11" s="1"/>
  <c r="AE5" i="11" s="1"/>
  <c r="AJ5" i="11" s="1"/>
  <c r="AO5" i="11" s="1"/>
  <c r="AT5" i="11" s="1"/>
  <c r="AY5" i="11" s="1"/>
  <c r="BD5" i="11" s="1"/>
  <c r="BI5" i="11" s="1"/>
  <c r="BN5" i="11" s="1"/>
  <c r="BS5" i="11" s="1"/>
  <c r="BX5" i="11" s="1"/>
  <c r="CC5" i="11" s="1"/>
  <c r="CH5" i="11" s="1"/>
  <c r="M5" i="10"/>
  <c r="R5" i="10" s="1"/>
  <c r="W5" i="10" s="1"/>
  <c r="AB5" i="10" s="1"/>
  <c r="AG5" i="10" s="1"/>
  <c r="AL5" i="10" s="1"/>
  <c r="AQ5" i="10" s="1"/>
  <c r="AV5" i="10" s="1"/>
  <c r="BA5" i="10" s="1"/>
  <c r="BF5" i="10" s="1"/>
  <c r="BK5" i="10" s="1"/>
  <c r="BP5" i="10" s="1"/>
  <c r="BU5" i="10" s="1"/>
  <c r="BZ5" i="10" s="1"/>
  <c r="CE5" i="10" s="1"/>
  <c r="CJ5" i="10" s="1"/>
  <c r="Q5" i="10"/>
  <c r="V5" i="10" s="1"/>
  <c r="AA5" i="10" s="1"/>
  <c r="AF5" i="10" s="1"/>
  <c r="AK5" i="10" s="1"/>
  <c r="AP5" i="10" s="1"/>
  <c r="AU5" i="10" s="1"/>
  <c r="AZ5" i="10" s="1"/>
  <c r="BE5" i="10" s="1"/>
  <c r="BJ5" i="10" s="1"/>
  <c r="BO5" i="10" s="1"/>
  <c r="BT5" i="10" s="1"/>
  <c r="BY5" i="10" s="1"/>
  <c r="CD5" i="10" s="1"/>
  <c r="CI5" i="10" s="1"/>
  <c r="J5" i="9"/>
  <c r="N5" i="9"/>
  <c r="S5" i="9" s="1"/>
  <c r="X5" i="9" s="1"/>
  <c r="AC5" i="9" s="1"/>
  <c r="AH5" i="9" s="1"/>
  <c r="AM5" i="9" s="1"/>
  <c r="AR5" i="9" s="1"/>
  <c r="AW5" i="9" s="1"/>
  <c r="BB5" i="9" s="1"/>
  <c r="BG5" i="9" s="1"/>
  <c r="BL5" i="9" s="1"/>
  <c r="BQ5" i="9" s="1"/>
  <c r="BV5" i="9" s="1"/>
  <c r="CA5" i="9" s="1"/>
  <c r="CF5" i="9" s="1"/>
  <c r="G5" i="9"/>
  <c r="F5" i="9" s="1"/>
  <c r="E5" i="9" s="1"/>
  <c r="J5" i="15"/>
  <c r="N5" i="15"/>
  <c r="S5" i="15" s="1"/>
  <c r="X5" i="15" s="1"/>
  <c r="AC5" i="15" s="1"/>
  <c r="AH5" i="15" s="1"/>
  <c r="AM5" i="15" s="1"/>
  <c r="AR5" i="15" s="1"/>
  <c r="AW5" i="15" s="1"/>
  <c r="BB5" i="15" s="1"/>
  <c r="BG5" i="15" s="1"/>
  <c r="BL5" i="15" s="1"/>
  <c r="BQ5" i="15" s="1"/>
  <c r="BV5" i="15" s="1"/>
  <c r="CA5" i="15" s="1"/>
  <c r="CF5" i="15" s="1"/>
  <c r="G5" i="15"/>
  <c r="F5" i="15" s="1"/>
  <c r="E5" i="15" s="1"/>
  <c r="J5" i="8"/>
  <c r="N5" i="8"/>
  <c r="S5" i="8" s="1"/>
  <c r="X5" i="8" s="1"/>
  <c r="AC5" i="8" s="1"/>
  <c r="AH5" i="8" s="1"/>
  <c r="AM5" i="8" s="1"/>
  <c r="AR5" i="8" s="1"/>
  <c r="AW5" i="8" s="1"/>
  <c r="BB5" i="8" s="1"/>
  <c r="BG5" i="8" s="1"/>
  <c r="BL5" i="8" s="1"/>
  <c r="BQ5" i="8" s="1"/>
  <c r="BV5" i="8" s="1"/>
  <c r="CA5" i="8" s="1"/>
  <c r="CF5" i="8" s="1"/>
  <c r="G5" i="8"/>
  <c r="F5" i="8" s="1"/>
  <c r="E5" i="8" s="1"/>
  <c r="Q5" i="7"/>
  <c r="V5" i="7" s="1"/>
  <c r="AA5" i="7" s="1"/>
  <c r="AF5" i="7" s="1"/>
  <c r="AK5" i="7" s="1"/>
  <c r="AP5" i="7" s="1"/>
  <c r="AU5" i="7" s="1"/>
  <c r="AZ5" i="7" s="1"/>
  <c r="BE5" i="7" s="1"/>
  <c r="BJ5" i="7" s="1"/>
  <c r="BO5" i="7" s="1"/>
  <c r="BT5" i="7" s="1"/>
  <c r="BY5" i="7" s="1"/>
  <c r="CD5" i="7" s="1"/>
  <c r="CI5" i="7" s="1"/>
  <c r="J5" i="7"/>
  <c r="I5" i="7" s="1"/>
  <c r="H5" i="7" s="1"/>
  <c r="M5" i="7"/>
  <c r="O5" i="6"/>
  <c r="T5" i="6" s="1"/>
  <c r="Y5" i="6" s="1"/>
  <c r="AD5" i="6" s="1"/>
  <c r="AI5" i="6" s="1"/>
  <c r="AN5" i="6" s="1"/>
  <c r="AS5" i="6" s="1"/>
  <c r="AX5" i="6" s="1"/>
  <c r="BC5" i="6" s="1"/>
  <c r="BH5" i="6" s="1"/>
  <c r="BM5" i="6" s="1"/>
  <c r="BR5" i="6" s="1"/>
  <c r="BW5" i="6" s="1"/>
  <c r="CB5" i="6" s="1"/>
  <c r="CG5" i="6" s="1"/>
  <c r="H5" i="6"/>
  <c r="G5" i="6" s="1"/>
  <c r="F5" i="6" s="1"/>
  <c r="K5" i="6"/>
  <c r="G5" i="5"/>
  <c r="F5" i="5" s="1"/>
  <c r="E5" i="5" s="1"/>
  <c r="J5" i="5"/>
  <c r="Z4" i="4"/>
  <c r="AJ4" i="4" s="1"/>
  <c r="AT4" i="4" s="1"/>
  <c r="BD4" i="4" s="1"/>
  <c r="BN4" i="4" s="1"/>
  <c r="BX4" i="4" s="1"/>
  <c r="CH4" i="4" s="1"/>
  <c r="CR4" i="4" s="1"/>
  <c r="DB4" i="4" s="1"/>
  <c r="DL4" i="4" s="1"/>
  <c r="DV4" i="4" s="1"/>
  <c r="EF4" i="4" s="1"/>
  <c r="EP4" i="4" s="1"/>
  <c r="EZ4" i="4" s="1"/>
  <c r="FJ4" i="4" s="1"/>
  <c r="R4" i="4"/>
  <c r="B251" i="18"/>
  <c r="B250" i="18"/>
  <c r="B249" i="18"/>
  <c r="B248" i="18"/>
  <c r="B247" i="18"/>
  <c r="B246" i="18"/>
  <c r="B245" i="18"/>
  <c r="B244" i="18"/>
  <c r="B243" i="18"/>
  <c r="B242" i="18"/>
  <c r="B240" i="18"/>
  <c r="B239" i="18"/>
  <c r="B238" i="18"/>
  <c r="B237" i="18"/>
  <c r="B236" i="18"/>
  <c r="B235" i="18"/>
  <c r="B234" i="18"/>
  <c r="B233" i="18"/>
  <c r="B232" i="18"/>
  <c r="B231" i="18"/>
  <c r="B229" i="18"/>
  <c r="B228" i="18"/>
  <c r="B227" i="18"/>
  <c r="B226" i="18"/>
  <c r="B225" i="18"/>
  <c r="B224" i="18"/>
  <c r="B223" i="18"/>
  <c r="B222" i="18"/>
  <c r="B221" i="18"/>
  <c r="B220" i="18"/>
  <c r="B218" i="18"/>
  <c r="B217" i="18"/>
  <c r="B216" i="18"/>
  <c r="B215" i="18"/>
  <c r="B214" i="18"/>
  <c r="B213" i="18"/>
  <c r="B212" i="18"/>
  <c r="B211" i="18"/>
  <c r="B210" i="18"/>
  <c r="B209" i="18"/>
  <c r="B207" i="18"/>
  <c r="B206" i="18"/>
  <c r="B205" i="18"/>
  <c r="B204" i="18"/>
  <c r="B203" i="18"/>
  <c r="B202" i="18"/>
  <c r="B201" i="18"/>
  <c r="B200" i="18"/>
  <c r="B199" i="18"/>
  <c r="B198" i="18"/>
  <c r="B196" i="18"/>
  <c r="B195" i="18"/>
  <c r="B194" i="18"/>
  <c r="B193" i="18"/>
  <c r="B192" i="18"/>
  <c r="B191" i="18"/>
  <c r="B190" i="18"/>
  <c r="B189" i="18"/>
  <c r="B188" i="18"/>
  <c r="B187" i="18"/>
  <c r="B185" i="18"/>
  <c r="B184" i="18"/>
  <c r="B183" i="18"/>
  <c r="B182" i="18"/>
  <c r="B181" i="18"/>
  <c r="B180" i="18"/>
  <c r="B179" i="18"/>
  <c r="B178" i="18"/>
  <c r="B177" i="18"/>
  <c r="B176" i="18"/>
  <c r="B174" i="18"/>
  <c r="B173" i="18"/>
  <c r="B172" i="18"/>
  <c r="B171" i="18"/>
  <c r="B170" i="18"/>
  <c r="B169" i="18"/>
  <c r="B168" i="18"/>
  <c r="B167" i="18"/>
  <c r="B166" i="18"/>
  <c r="B165" i="18"/>
  <c r="B163" i="18"/>
  <c r="B162" i="18"/>
  <c r="B161" i="18"/>
  <c r="B160" i="18"/>
  <c r="B159" i="18"/>
  <c r="B158" i="18"/>
  <c r="B157" i="18"/>
  <c r="B156" i="18"/>
  <c r="B155" i="18"/>
  <c r="B154" i="18"/>
  <c r="B152" i="18"/>
  <c r="B151" i="18"/>
  <c r="B150" i="18"/>
  <c r="B149" i="18"/>
  <c r="B148" i="18"/>
  <c r="B147" i="18"/>
  <c r="B146" i="18"/>
  <c r="B145" i="18"/>
  <c r="B144" i="18"/>
  <c r="B143" i="18"/>
  <c r="B141" i="18"/>
  <c r="B140" i="18"/>
  <c r="B139" i="18"/>
  <c r="B138" i="18"/>
  <c r="B137" i="18"/>
  <c r="B136" i="18"/>
  <c r="B135" i="18"/>
  <c r="B134" i="18"/>
  <c r="B133" i="18"/>
  <c r="B132" i="18"/>
  <c r="B130" i="18"/>
  <c r="B129" i="18"/>
  <c r="B128" i="18"/>
  <c r="B127" i="18"/>
  <c r="B126" i="18"/>
  <c r="B125" i="18"/>
  <c r="B124" i="18"/>
  <c r="B123" i="18"/>
  <c r="B122" i="18"/>
  <c r="B121" i="18"/>
  <c r="B119" i="18"/>
  <c r="B118" i="18"/>
  <c r="B117" i="18"/>
  <c r="B116" i="18"/>
  <c r="B115" i="18"/>
  <c r="B114" i="18"/>
  <c r="B113" i="18"/>
  <c r="B112" i="18"/>
  <c r="B111" i="18"/>
  <c r="B110" i="18"/>
  <c r="B108" i="18"/>
  <c r="B107" i="18"/>
  <c r="B106" i="18"/>
  <c r="B105" i="18"/>
  <c r="B104" i="18"/>
  <c r="B103" i="18"/>
  <c r="B102" i="18"/>
  <c r="B101" i="18"/>
  <c r="B100" i="18"/>
  <c r="B99" i="18"/>
  <c r="B97" i="18"/>
  <c r="B96" i="18"/>
  <c r="B95" i="18"/>
  <c r="B94" i="18"/>
  <c r="B93" i="18"/>
  <c r="B92" i="18"/>
  <c r="B91" i="18"/>
  <c r="B90" i="18"/>
  <c r="B89" i="18"/>
  <c r="B88" i="18"/>
  <c r="B86" i="18"/>
  <c r="B85" i="18"/>
  <c r="B84" i="18"/>
  <c r="B83" i="18"/>
  <c r="B82" i="18"/>
  <c r="B81" i="18"/>
  <c r="B80" i="18"/>
  <c r="B79" i="18"/>
  <c r="B78" i="18"/>
  <c r="B77" i="18"/>
  <c r="B76" i="18"/>
  <c r="B75" i="18"/>
  <c r="B74" i="18"/>
  <c r="B73" i="18"/>
  <c r="B72" i="18"/>
  <c r="B71" i="18"/>
  <c r="B70" i="18"/>
  <c r="B69" i="18"/>
  <c r="B68" i="18"/>
  <c r="B67" i="18"/>
  <c r="B66" i="18"/>
  <c r="B65" i="18"/>
  <c r="B64" i="18"/>
  <c r="B63" i="18"/>
  <c r="B62" i="18"/>
  <c r="B61" i="18"/>
  <c r="B60" i="18"/>
  <c r="B59" i="18"/>
  <c r="B58" i="18"/>
  <c r="B57" i="18"/>
  <c r="A35" i="18"/>
  <c r="A34" i="18"/>
  <c r="A33" i="18"/>
  <c r="A32" i="18"/>
  <c r="A31" i="18"/>
  <c r="A30" i="18"/>
  <c r="A29" i="18"/>
  <c r="A28" i="18"/>
  <c r="A27" i="18"/>
  <c r="A26" i="18"/>
  <c r="A24" i="18"/>
  <c r="A23" i="18"/>
  <c r="A22" i="18"/>
  <c r="A21" i="18"/>
  <c r="A20" i="18"/>
  <c r="A19" i="18"/>
  <c r="A18" i="18"/>
  <c r="A17" i="18"/>
  <c r="A16" i="18"/>
  <c r="A15" i="18"/>
  <c r="A13" i="18"/>
  <c r="A12" i="18"/>
  <c r="A11" i="18"/>
  <c r="A10" i="18"/>
  <c r="A9" i="18"/>
  <c r="A8" i="18"/>
  <c r="A7" i="18"/>
  <c r="A6" i="18"/>
  <c r="A5" i="18"/>
  <c r="A4" i="18"/>
  <c r="Q5" i="17" l="1"/>
  <c r="V5" i="17" s="1"/>
  <c r="AA5" i="17" s="1"/>
  <c r="AF5" i="17" s="1"/>
  <c r="AK5" i="17" s="1"/>
  <c r="AP5" i="17" s="1"/>
  <c r="AU5" i="17" s="1"/>
  <c r="AZ5" i="17" s="1"/>
  <c r="BE5" i="17" s="1"/>
  <c r="BJ5" i="17" s="1"/>
  <c r="BO5" i="17" s="1"/>
  <c r="BT5" i="17" s="1"/>
  <c r="BY5" i="17" s="1"/>
  <c r="CD5" i="17" s="1"/>
  <c r="CI5" i="17" s="1"/>
  <c r="M5" i="17"/>
  <c r="Q5" i="14"/>
  <c r="V5" i="14" s="1"/>
  <c r="AA5" i="14" s="1"/>
  <c r="AF5" i="14" s="1"/>
  <c r="AK5" i="14" s="1"/>
  <c r="AP5" i="14" s="1"/>
  <c r="AU5" i="14" s="1"/>
  <c r="AZ5" i="14" s="1"/>
  <c r="BE5" i="14" s="1"/>
  <c r="BJ5" i="14" s="1"/>
  <c r="BO5" i="14" s="1"/>
  <c r="BT5" i="14" s="1"/>
  <c r="BY5" i="14" s="1"/>
  <c r="CD5" i="14" s="1"/>
  <c r="CI5" i="14" s="1"/>
  <c r="M5" i="14"/>
  <c r="R5" i="13"/>
  <c r="W5" i="13" s="1"/>
  <c r="AB5" i="13" s="1"/>
  <c r="AG5" i="13" s="1"/>
  <c r="AL5" i="13" s="1"/>
  <c r="AQ5" i="13" s="1"/>
  <c r="AV5" i="13" s="1"/>
  <c r="BA5" i="13" s="1"/>
  <c r="BF5" i="13" s="1"/>
  <c r="BK5" i="13" s="1"/>
  <c r="BP5" i="13" s="1"/>
  <c r="BU5" i="13" s="1"/>
  <c r="BZ5" i="13" s="1"/>
  <c r="CE5" i="13" s="1"/>
  <c r="CJ5" i="13" s="1"/>
  <c r="N5" i="13"/>
  <c r="O5" i="16"/>
  <c r="T5" i="16" s="1"/>
  <c r="Y5" i="16" s="1"/>
  <c r="AD5" i="16" s="1"/>
  <c r="AI5" i="16" s="1"/>
  <c r="AN5" i="16" s="1"/>
  <c r="AS5" i="16" s="1"/>
  <c r="AX5" i="16" s="1"/>
  <c r="BC5" i="16" s="1"/>
  <c r="BH5" i="16" s="1"/>
  <c r="BM5" i="16" s="1"/>
  <c r="BR5" i="16" s="1"/>
  <c r="BW5" i="16" s="1"/>
  <c r="CB5" i="16" s="1"/>
  <c r="CG5" i="16" s="1"/>
  <c r="CL5" i="16" s="1"/>
  <c r="S5" i="16"/>
  <c r="X5" i="16" s="1"/>
  <c r="AC5" i="16" s="1"/>
  <c r="AH5" i="16" s="1"/>
  <c r="AM5" i="16" s="1"/>
  <c r="AR5" i="16" s="1"/>
  <c r="AW5" i="16" s="1"/>
  <c r="BB5" i="16" s="1"/>
  <c r="BG5" i="16" s="1"/>
  <c r="BL5" i="16" s="1"/>
  <c r="BQ5" i="16" s="1"/>
  <c r="BV5" i="16" s="1"/>
  <c r="CA5" i="16" s="1"/>
  <c r="CF5" i="16" s="1"/>
  <c r="CK5" i="16" s="1"/>
  <c r="P5" i="12"/>
  <c r="U5" i="12" s="1"/>
  <c r="Z5" i="12" s="1"/>
  <c r="AE5" i="12" s="1"/>
  <c r="AJ5" i="12" s="1"/>
  <c r="AO5" i="12" s="1"/>
  <c r="AT5" i="12" s="1"/>
  <c r="AY5" i="12" s="1"/>
  <c r="BD5" i="12" s="1"/>
  <c r="BI5" i="12" s="1"/>
  <c r="BN5" i="12" s="1"/>
  <c r="BS5" i="12" s="1"/>
  <c r="BX5" i="12" s="1"/>
  <c r="CC5" i="12" s="1"/>
  <c r="CH5" i="12" s="1"/>
  <c r="L5" i="12"/>
  <c r="Q5" i="11"/>
  <c r="V5" i="11" s="1"/>
  <c r="AA5" i="11" s="1"/>
  <c r="AF5" i="11" s="1"/>
  <c r="AK5" i="11" s="1"/>
  <c r="AP5" i="11" s="1"/>
  <c r="AU5" i="11" s="1"/>
  <c r="AZ5" i="11" s="1"/>
  <c r="BE5" i="11" s="1"/>
  <c r="BJ5" i="11" s="1"/>
  <c r="BO5" i="11" s="1"/>
  <c r="BT5" i="11" s="1"/>
  <c r="BY5" i="11" s="1"/>
  <c r="CD5" i="11" s="1"/>
  <c r="CI5" i="11" s="1"/>
  <c r="M5" i="11"/>
  <c r="O5" i="9"/>
  <c r="T5" i="9" s="1"/>
  <c r="Y5" i="9" s="1"/>
  <c r="AD5" i="9" s="1"/>
  <c r="AI5" i="9" s="1"/>
  <c r="AN5" i="9" s="1"/>
  <c r="AS5" i="9" s="1"/>
  <c r="AX5" i="9" s="1"/>
  <c r="BC5" i="9" s="1"/>
  <c r="BH5" i="9" s="1"/>
  <c r="BM5" i="9" s="1"/>
  <c r="BR5" i="9" s="1"/>
  <c r="BW5" i="9" s="1"/>
  <c r="CB5" i="9" s="1"/>
  <c r="CG5" i="9" s="1"/>
  <c r="K5" i="9"/>
  <c r="O5" i="15"/>
  <c r="T5" i="15" s="1"/>
  <c r="Y5" i="15" s="1"/>
  <c r="AD5" i="15" s="1"/>
  <c r="AI5" i="15" s="1"/>
  <c r="AN5" i="15" s="1"/>
  <c r="AS5" i="15" s="1"/>
  <c r="AX5" i="15" s="1"/>
  <c r="BC5" i="15" s="1"/>
  <c r="BH5" i="15" s="1"/>
  <c r="BM5" i="15" s="1"/>
  <c r="BR5" i="15" s="1"/>
  <c r="BW5" i="15" s="1"/>
  <c r="CB5" i="15" s="1"/>
  <c r="CG5" i="15" s="1"/>
  <c r="K5" i="15"/>
  <c r="O5" i="8"/>
  <c r="T5" i="8" s="1"/>
  <c r="Y5" i="8" s="1"/>
  <c r="AD5" i="8" s="1"/>
  <c r="AI5" i="8" s="1"/>
  <c r="AN5" i="8" s="1"/>
  <c r="AS5" i="8" s="1"/>
  <c r="AX5" i="8" s="1"/>
  <c r="BC5" i="8" s="1"/>
  <c r="BH5" i="8" s="1"/>
  <c r="BM5" i="8" s="1"/>
  <c r="BR5" i="8" s="1"/>
  <c r="BW5" i="8" s="1"/>
  <c r="CB5" i="8" s="1"/>
  <c r="CG5" i="8" s="1"/>
  <c r="K5" i="8"/>
  <c r="R5" i="7"/>
  <c r="W5" i="7" s="1"/>
  <c r="AB5" i="7" s="1"/>
  <c r="AG5" i="7" s="1"/>
  <c r="AL5" i="7" s="1"/>
  <c r="AQ5" i="7" s="1"/>
  <c r="AV5" i="7" s="1"/>
  <c r="BA5" i="7" s="1"/>
  <c r="BF5" i="7" s="1"/>
  <c r="BK5" i="7" s="1"/>
  <c r="BP5" i="7" s="1"/>
  <c r="BU5" i="7" s="1"/>
  <c r="BZ5" i="7" s="1"/>
  <c r="CE5" i="7" s="1"/>
  <c r="CJ5" i="7" s="1"/>
  <c r="N5" i="7"/>
  <c r="P5" i="6"/>
  <c r="U5" i="6" s="1"/>
  <c r="Z5" i="6" s="1"/>
  <c r="AE5" i="6" s="1"/>
  <c r="AJ5" i="6" s="1"/>
  <c r="AO5" i="6" s="1"/>
  <c r="AT5" i="6" s="1"/>
  <c r="AY5" i="6" s="1"/>
  <c r="BD5" i="6" s="1"/>
  <c r="BI5" i="6" s="1"/>
  <c r="BN5" i="6" s="1"/>
  <c r="BS5" i="6" s="1"/>
  <c r="BX5" i="6" s="1"/>
  <c r="CC5" i="6" s="1"/>
  <c r="CH5" i="6" s="1"/>
  <c r="L5" i="6"/>
  <c r="O5" i="5"/>
  <c r="T5" i="5" s="1"/>
  <c r="Y5" i="5" s="1"/>
  <c r="AD5" i="5" s="1"/>
  <c r="AI5" i="5" s="1"/>
  <c r="AN5" i="5" s="1"/>
  <c r="AS5" i="5" s="1"/>
  <c r="AX5" i="5" s="1"/>
  <c r="BC5" i="5" s="1"/>
  <c r="BH5" i="5" s="1"/>
  <c r="BM5" i="5" s="1"/>
  <c r="BR5" i="5" s="1"/>
  <c r="BW5" i="5" s="1"/>
  <c r="CB5" i="5" s="1"/>
  <c r="CG5" i="5" s="1"/>
  <c r="K5" i="5"/>
  <c r="AB4" i="4"/>
  <c r="AL4" i="4" s="1"/>
  <c r="AV4" i="4" s="1"/>
  <c r="BF4" i="4" s="1"/>
  <c r="BP4" i="4" s="1"/>
  <c r="BZ4" i="4" s="1"/>
  <c r="CJ4" i="4" s="1"/>
  <c r="CT4" i="4" s="1"/>
  <c r="DD4" i="4" s="1"/>
  <c r="DN4" i="4" s="1"/>
  <c r="DX4" i="4" s="1"/>
  <c r="EH4" i="4" s="1"/>
  <c r="ER4" i="4" s="1"/>
  <c r="FB4" i="4" s="1"/>
  <c r="FL4" i="4" s="1"/>
  <c r="T4" i="4"/>
  <c r="AD4" i="4" s="1"/>
  <c r="AN4" i="4" s="1"/>
  <c r="AX4" i="4" s="1"/>
  <c r="BH4" i="4" s="1"/>
  <c r="BR4" i="4" s="1"/>
  <c r="CB4" i="4" s="1"/>
  <c r="CL4" i="4" s="1"/>
  <c r="CV4" i="4" s="1"/>
  <c r="DF4" i="4" s="1"/>
  <c r="DP4" i="4" s="1"/>
  <c r="DZ4" i="4" s="1"/>
  <c r="EJ4" i="4" s="1"/>
  <c r="ET4" i="4" s="1"/>
  <c r="FD4" i="4" s="1"/>
  <c r="FN4" i="4" s="1"/>
  <c r="G241" i="18"/>
  <c r="G230" i="18"/>
  <c r="G219" i="18"/>
  <c r="G208" i="18"/>
  <c r="G197" i="18"/>
  <c r="G186" i="18"/>
  <c r="G175" i="18"/>
  <c r="G164" i="18"/>
  <c r="G153" i="18"/>
  <c r="G142" i="18"/>
  <c r="G131" i="18"/>
  <c r="G120" i="18"/>
  <c r="G109" i="18"/>
  <c r="G98" i="18"/>
  <c r="G88" i="18"/>
  <c r="F88" i="18"/>
  <c r="F99" i="18" s="1"/>
  <c r="F110" i="18" s="1"/>
  <c r="F121" i="18" s="1"/>
  <c r="F132" i="18" s="1"/>
  <c r="F143" i="18" s="1"/>
  <c r="F154" i="18" s="1"/>
  <c r="F165" i="18" s="1"/>
  <c r="F176" i="18" s="1"/>
  <c r="F187" i="18" s="1"/>
  <c r="F198" i="18" s="1"/>
  <c r="F209" i="18" s="1"/>
  <c r="F220" i="18" s="1"/>
  <c r="F231" i="18" s="1"/>
  <c r="F242" i="18" s="1"/>
  <c r="G242" i="18" s="1"/>
  <c r="C86" i="18"/>
  <c r="C85" i="18"/>
  <c r="C84" i="18"/>
  <c r="C83" i="18"/>
  <c r="F82" i="18"/>
  <c r="G82" i="18" s="1"/>
  <c r="C257" i="18" s="1"/>
  <c r="C82" i="18"/>
  <c r="C81" i="18"/>
  <c r="C80" i="18"/>
  <c r="C79" i="18"/>
  <c r="C78" i="18"/>
  <c r="F77" i="18"/>
  <c r="G77" i="18" s="1"/>
  <c r="C256" i="18" s="1"/>
  <c r="C77" i="18"/>
  <c r="C76" i="18"/>
  <c r="C75" i="18"/>
  <c r="C74" i="18"/>
  <c r="C73" i="18"/>
  <c r="F72" i="18"/>
  <c r="C72" i="18"/>
  <c r="C71" i="18"/>
  <c r="C70" i="18"/>
  <c r="C69" i="18"/>
  <c r="C68" i="18"/>
  <c r="F67" i="18"/>
  <c r="G67" i="18" s="1"/>
  <c r="C260" i="18" s="1"/>
  <c r="C67" i="18"/>
  <c r="C66" i="18"/>
  <c r="C65" i="18"/>
  <c r="C64" i="18"/>
  <c r="C63" i="18"/>
  <c r="F62" i="18"/>
  <c r="G62" i="18" s="1"/>
  <c r="C259" i="18" s="1"/>
  <c r="C62" i="18"/>
  <c r="C61" i="18"/>
  <c r="C60" i="18"/>
  <c r="C59" i="18"/>
  <c r="F58" i="18"/>
  <c r="G58" i="18" s="1"/>
  <c r="D261" i="18" s="1"/>
  <c r="C58" i="18"/>
  <c r="C57" i="18"/>
  <c r="CG3" i="17"/>
  <c r="CB3" i="17"/>
  <c r="BW3" i="17"/>
  <c r="BR3" i="17"/>
  <c r="BM3" i="17"/>
  <c r="BH3" i="17"/>
  <c r="BC3" i="17"/>
  <c r="AX3" i="17"/>
  <c r="AS3" i="17"/>
  <c r="AN3" i="17"/>
  <c r="AI3" i="17"/>
  <c r="AD3" i="17"/>
  <c r="Y3" i="17"/>
  <c r="T3" i="17"/>
  <c r="O3" i="17"/>
  <c r="CG3" i="14"/>
  <c r="CB3" i="14"/>
  <c r="BW3" i="14"/>
  <c r="BR3" i="14"/>
  <c r="BM3" i="14"/>
  <c r="BH3" i="14"/>
  <c r="BC3" i="14"/>
  <c r="AX3" i="14"/>
  <c r="AS3" i="14"/>
  <c r="AN3" i="14"/>
  <c r="AI3" i="14"/>
  <c r="AD3" i="14"/>
  <c r="Y3" i="14"/>
  <c r="T3" i="14"/>
  <c r="O3" i="14"/>
  <c r="CH3" i="13"/>
  <c r="CC3" i="13"/>
  <c r="BX3" i="13"/>
  <c r="BS3" i="13"/>
  <c r="BN3" i="13"/>
  <c r="BI3" i="13"/>
  <c r="BD3" i="13"/>
  <c r="AY3" i="13"/>
  <c r="AT3" i="13"/>
  <c r="AO3" i="13"/>
  <c r="AJ3" i="13"/>
  <c r="AE3" i="13"/>
  <c r="Z3" i="13"/>
  <c r="U3" i="13"/>
  <c r="P3" i="13"/>
  <c r="CH3" i="16"/>
  <c r="CC3" i="16"/>
  <c r="BX3" i="16"/>
  <c r="BS3" i="16"/>
  <c r="BN3" i="16"/>
  <c r="BI3" i="16"/>
  <c r="BD3" i="16"/>
  <c r="AY3" i="16"/>
  <c r="AT3" i="16"/>
  <c r="AO3" i="16"/>
  <c r="AJ3" i="16"/>
  <c r="AE3" i="16"/>
  <c r="Z3" i="16"/>
  <c r="U3" i="16"/>
  <c r="P3" i="16"/>
  <c r="CF3" i="12"/>
  <c r="CA3" i="12"/>
  <c r="BV3" i="12"/>
  <c r="BQ3" i="12"/>
  <c r="BL3" i="12"/>
  <c r="BG3" i="12"/>
  <c r="BB3" i="12"/>
  <c r="AW3" i="12"/>
  <c r="AR3" i="12"/>
  <c r="AM3" i="12"/>
  <c r="AH3" i="12"/>
  <c r="AC3" i="12"/>
  <c r="X3" i="12"/>
  <c r="S3" i="12"/>
  <c r="N3" i="12"/>
  <c r="CG3" i="11"/>
  <c r="CB3" i="11"/>
  <c r="BW3" i="11"/>
  <c r="BR3" i="11"/>
  <c r="BM3" i="11"/>
  <c r="BH3" i="11"/>
  <c r="BC3" i="11"/>
  <c r="AX3" i="11"/>
  <c r="AS3" i="11"/>
  <c r="AN3" i="11"/>
  <c r="AI3" i="11"/>
  <c r="AD3" i="11"/>
  <c r="Y3" i="11"/>
  <c r="T3" i="11"/>
  <c r="O3" i="11"/>
  <c r="CF3" i="10"/>
  <c r="CA3" i="10"/>
  <c r="BV3" i="10"/>
  <c r="BQ3" i="10"/>
  <c r="BL3" i="10"/>
  <c r="BG3" i="10"/>
  <c r="BB3" i="10"/>
  <c r="AW3" i="10"/>
  <c r="AR3" i="10"/>
  <c r="AM3" i="10"/>
  <c r="AH3" i="10"/>
  <c r="AC3" i="10"/>
  <c r="X3" i="10"/>
  <c r="S3" i="10"/>
  <c r="N3" i="10"/>
  <c r="CF3" i="9"/>
  <c r="CA3" i="9"/>
  <c r="BV3" i="9"/>
  <c r="BQ3" i="9"/>
  <c r="BL3" i="9"/>
  <c r="BG3" i="9"/>
  <c r="BB3" i="9"/>
  <c r="AW3" i="9"/>
  <c r="AR3" i="9"/>
  <c r="AM3" i="9"/>
  <c r="AH3" i="9"/>
  <c r="AC3" i="9"/>
  <c r="X3" i="9"/>
  <c r="S3" i="9"/>
  <c r="N3" i="9"/>
  <c r="CF3" i="15"/>
  <c r="CA3" i="15"/>
  <c r="BV3" i="15"/>
  <c r="BQ3" i="15"/>
  <c r="BL3" i="15"/>
  <c r="BG3" i="15"/>
  <c r="BB3" i="15"/>
  <c r="AW3" i="15"/>
  <c r="AR3" i="15"/>
  <c r="AM3" i="15"/>
  <c r="AH3" i="15"/>
  <c r="AC3" i="15"/>
  <c r="X3" i="15"/>
  <c r="S3" i="15"/>
  <c r="N3" i="15"/>
  <c r="CF3" i="8"/>
  <c r="CA3" i="8"/>
  <c r="BV3" i="8"/>
  <c r="BQ3" i="8"/>
  <c r="BL3" i="8"/>
  <c r="BG3" i="8"/>
  <c r="BB3" i="8"/>
  <c r="AW3" i="8"/>
  <c r="AR3" i="8"/>
  <c r="AM3" i="8"/>
  <c r="AH3" i="8"/>
  <c r="AC3" i="8"/>
  <c r="X3" i="8"/>
  <c r="S3" i="8"/>
  <c r="N3" i="8"/>
  <c r="CI3" i="7"/>
  <c r="CD3" i="7"/>
  <c r="BY3" i="7"/>
  <c r="BT3" i="7"/>
  <c r="BO3" i="7"/>
  <c r="BJ3" i="7"/>
  <c r="BE3" i="7"/>
  <c r="AZ3" i="7"/>
  <c r="AU3" i="7"/>
  <c r="AP3" i="7"/>
  <c r="AK3" i="7"/>
  <c r="AF3" i="7"/>
  <c r="AA3" i="7"/>
  <c r="V3" i="7"/>
  <c r="Q3" i="7"/>
  <c r="CG3" i="6"/>
  <c r="CB3" i="6"/>
  <c r="BW3" i="6"/>
  <c r="BR3" i="6"/>
  <c r="BM3" i="6"/>
  <c r="BH3" i="6"/>
  <c r="BC3" i="6"/>
  <c r="AX3" i="6"/>
  <c r="AS3" i="6"/>
  <c r="AN3" i="6"/>
  <c r="AI3" i="6"/>
  <c r="AD3" i="6"/>
  <c r="Y3" i="6"/>
  <c r="T3" i="6"/>
  <c r="O3" i="6"/>
  <c r="CF3" i="5"/>
  <c r="CA3" i="5"/>
  <c r="BV3" i="5"/>
  <c r="BQ3" i="5"/>
  <c r="BL3" i="5"/>
  <c r="BG3" i="5"/>
  <c r="BB3" i="5"/>
  <c r="AW3" i="5"/>
  <c r="AR3" i="5"/>
  <c r="AM3" i="5"/>
  <c r="AH3" i="5"/>
  <c r="AC3" i="5"/>
  <c r="G231" i="18" l="1"/>
  <c r="G176" i="18"/>
  <c r="G110" i="18"/>
  <c r="G187" i="18"/>
  <c r="G154" i="18"/>
  <c r="G209" i="18"/>
  <c r="G143" i="18"/>
  <c r="F63" i="18"/>
  <c r="G63" i="18" s="1"/>
  <c r="D259" i="18" s="1"/>
  <c r="F93" i="18"/>
  <c r="G72" i="18"/>
  <c r="C258" i="18" s="1"/>
  <c r="G121" i="18"/>
  <c r="G99" i="18"/>
  <c r="G220" i="18"/>
  <c r="G132" i="18"/>
  <c r="G165" i="18"/>
  <c r="G198" i="18"/>
  <c r="N5" i="17"/>
  <c r="S5" i="17" s="1"/>
  <c r="X5" i="17" s="1"/>
  <c r="AC5" i="17" s="1"/>
  <c r="AH5" i="17" s="1"/>
  <c r="AM5" i="17" s="1"/>
  <c r="AR5" i="17" s="1"/>
  <c r="AW5" i="17" s="1"/>
  <c r="BB5" i="17" s="1"/>
  <c r="BG5" i="17" s="1"/>
  <c r="BL5" i="17" s="1"/>
  <c r="BQ5" i="17" s="1"/>
  <c r="BV5" i="17" s="1"/>
  <c r="CA5" i="17" s="1"/>
  <c r="CF5" i="17" s="1"/>
  <c r="CK5" i="17" s="1"/>
  <c r="R5" i="17"/>
  <c r="W5" i="17" s="1"/>
  <c r="AB5" i="17" s="1"/>
  <c r="AG5" i="17" s="1"/>
  <c r="AL5" i="17" s="1"/>
  <c r="AQ5" i="17" s="1"/>
  <c r="AV5" i="17" s="1"/>
  <c r="BA5" i="17" s="1"/>
  <c r="BF5" i="17" s="1"/>
  <c r="BK5" i="17" s="1"/>
  <c r="BP5" i="17" s="1"/>
  <c r="BU5" i="17" s="1"/>
  <c r="BZ5" i="17" s="1"/>
  <c r="CE5" i="17" s="1"/>
  <c r="CJ5" i="17" s="1"/>
  <c r="N5" i="14"/>
  <c r="S5" i="14" s="1"/>
  <c r="X5" i="14" s="1"/>
  <c r="AC5" i="14" s="1"/>
  <c r="AH5" i="14" s="1"/>
  <c r="AM5" i="14" s="1"/>
  <c r="AR5" i="14" s="1"/>
  <c r="AW5" i="14" s="1"/>
  <c r="BB5" i="14" s="1"/>
  <c r="BG5" i="14" s="1"/>
  <c r="BL5" i="14" s="1"/>
  <c r="BQ5" i="14" s="1"/>
  <c r="BV5" i="14" s="1"/>
  <c r="CA5" i="14" s="1"/>
  <c r="CF5" i="14" s="1"/>
  <c r="CK5" i="14" s="1"/>
  <c r="R5" i="14"/>
  <c r="W5" i="14" s="1"/>
  <c r="AB5" i="14" s="1"/>
  <c r="AG5" i="14" s="1"/>
  <c r="AL5" i="14" s="1"/>
  <c r="AQ5" i="14" s="1"/>
  <c r="AV5" i="14" s="1"/>
  <c r="BA5" i="14" s="1"/>
  <c r="BF5" i="14" s="1"/>
  <c r="BK5" i="14" s="1"/>
  <c r="BP5" i="14" s="1"/>
  <c r="BU5" i="14" s="1"/>
  <c r="BZ5" i="14" s="1"/>
  <c r="CE5" i="14" s="1"/>
  <c r="CJ5" i="14" s="1"/>
  <c r="O5" i="13"/>
  <c r="T5" i="13" s="1"/>
  <c r="Y5" i="13" s="1"/>
  <c r="AD5" i="13" s="1"/>
  <c r="AI5" i="13" s="1"/>
  <c r="AN5" i="13" s="1"/>
  <c r="AS5" i="13" s="1"/>
  <c r="AX5" i="13" s="1"/>
  <c r="BC5" i="13" s="1"/>
  <c r="BH5" i="13" s="1"/>
  <c r="BM5" i="13" s="1"/>
  <c r="BR5" i="13" s="1"/>
  <c r="BW5" i="13" s="1"/>
  <c r="CB5" i="13" s="1"/>
  <c r="CG5" i="13" s="1"/>
  <c r="CL5" i="13" s="1"/>
  <c r="S5" i="13"/>
  <c r="X5" i="13" s="1"/>
  <c r="AC5" i="13" s="1"/>
  <c r="AH5" i="13" s="1"/>
  <c r="AM5" i="13" s="1"/>
  <c r="AR5" i="13" s="1"/>
  <c r="AW5" i="13" s="1"/>
  <c r="BB5" i="13" s="1"/>
  <c r="BG5" i="13" s="1"/>
  <c r="BL5" i="13" s="1"/>
  <c r="BQ5" i="13" s="1"/>
  <c r="BV5" i="13" s="1"/>
  <c r="CA5" i="13" s="1"/>
  <c r="CF5" i="13" s="1"/>
  <c r="CK5" i="13" s="1"/>
  <c r="M5" i="12"/>
  <c r="R5" i="12" s="1"/>
  <c r="W5" i="12" s="1"/>
  <c r="AB5" i="12" s="1"/>
  <c r="AG5" i="12" s="1"/>
  <c r="AL5" i="12" s="1"/>
  <c r="AQ5" i="12" s="1"/>
  <c r="AV5" i="12" s="1"/>
  <c r="BA5" i="12" s="1"/>
  <c r="BF5" i="12" s="1"/>
  <c r="BK5" i="12" s="1"/>
  <c r="BP5" i="12" s="1"/>
  <c r="BU5" i="12" s="1"/>
  <c r="BZ5" i="12" s="1"/>
  <c r="CE5" i="12" s="1"/>
  <c r="CJ5" i="12" s="1"/>
  <c r="Q5" i="12"/>
  <c r="V5" i="12" s="1"/>
  <c r="AA5" i="12" s="1"/>
  <c r="AF5" i="12" s="1"/>
  <c r="AK5" i="12" s="1"/>
  <c r="AP5" i="12" s="1"/>
  <c r="AU5" i="12" s="1"/>
  <c r="AZ5" i="12" s="1"/>
  <c r="BE5" i="12" s="1"/>
  <c r="BJ5" i="12" s="1"/>
  <c r="BO5" i="12" s="1"/>
  <c r="BT5" i="12" s="1"/>
  <c r="BY5" i="12" s="1"/>
  <c r="CD5" i="12" s="1"/>
  <c r="CI5" i="12" s="1"/>
  <c r="N5" i="11"/>
  <c r="S5" i="11" s="1"/>
  <c r="X5" i="11" s="1"/>
  <c r="AC5" i="11" s="1"/>
  <c r="AH5" i="11" s="1"/>
  <c r="AM5" i="11" s="1"/>
  <c r="AR5" i="11" s="1"/>
  <c r="AW5" i="11" s="1"/>
  <c r="BB5" i="11" s="1"/>
  <c r="BG5" i="11" s="1"/>
  <c r="BL5" i="11" s="1"/>
  <c r="BQ5" i="11" s="1"/>
  <c r="BV5" i="11" s="1"/>
  <c r="CA5" i="11" s="1"/>
  <c r="CF5" i="11" s="1"/>
  <c r="CK5" i="11" s="1"/>
  <c r="R5" i="11"/>
  <c r="W5" i="11" s="1"/>
  <c r="AB5" i="11" s="1"/>
  <c r="AG5" i="11" s="1"/>
  <c r="AL5" i="11" s="1"/>
  <c r="AQ5" i="11" s="1"/>
  <c r="AV5" i="11" s="1"/>
  <c r="BA5" i="11" s="1"/>
  <c r="BF5" i="11" s="1"/>
  <c r="BK5" i="11" s="1"/>
  <c r="BP5" i="11" s="1"/>
  <c r="BU5" i="11" s="1"/>
  <c r="BZ5" i="11" s="1"/>
  <c r="CE5" i="11" s="1"/>
  <c r="CJ5" i="11" s="1"/>
  <c r="P5" i="9"/>
  <c r="U5" i="9" s="1"/>
  <c r="Z5" i="9" s="1"/>
  <c r="AE5" i="9" s="1"/>
  <c r="AJ5" i="9" s="1"/>
  <c r="AO5" i="9" s="1"/>
  <c r="AT5" i="9" s="1"/>
  <c r="AY5" i="9" s="1"/>
  <c r="BD5" i="9" s="1"/>
  <c r="BI5" i="9" s="1"/>
  <c r="BN5" i="9" s="1"/>
  <c r="BS5" i="9" s="1"/>
  <c r="BX5" i="9" s="1"/>
  <c r="CC5" i="9" s="1"/>
  <c r="CH5" i="9" s="1"/>
  <c r="L5" i="9"/>
  <c r="P5" i="15"/>
  <c r="U5" i="15" s="1"/>
  <c r="Z5" i="15" s="1"/>
  <c r="AE5" i="15" s="1"/>
  <c r="AJ5" i="15" s="1"/>
  <c r="AO5" i="15" s="1"/>
  <c r="AT5" i="15" s="1"/>
  <c r="AY5" i="15" s="1"/>
  <c r="BD5" i="15" s="1"/>
  <c r="BI5" i="15" s="1"/>
  <c r="BN5" i="15" s="1"/>
  <c r="BS5" i="15" s="1"/>
  <c r="BX5" i="15" s="1"/>
  <c r="CC5" i="15" s="1"/>
  <c r="CH5" i="15" s="1"/>
  <c r="L5" i="15"/>
  <c r="P5" i="8"/>
  <c r="U5" i="8" s="1"/>
  <c r="Z5" i="8" s="1"/>
  <c r="AE5" i="8" s="1"/>
  <c r="AJ5" i="8" s="1"/>
  <c r="AO5" i="8" s="1"/>
  <c r="AT5" i="8" s="1"/>
  <c r="AY5" i="8" s="1"/>
  <c r="BD5" i="8" s="1"/>
  <c r="BI5" i="8" s="1"/>
  <c r="BN5" i="8" s="1"/>
  <c r="BS5" i="8" s="1"/>
  <c r="BX5" i="8" s="1"/>
  <c r="CC5" i="8" s="1"/>
  <c r="CH5" i="8" s="1"/>
  <c r="L5" i="8"/>
  <c r="S5" i="7"/>
  <c r="X5" i="7" s="1"/>
  <c r="AC5" i="7" s="1"/>
  <c r="AH5" i="7" s="1"/>
  <c r="AM5" i="7" s="1"/>
  <c r="AR5" i="7" s="1"/>
  <c r="AW5" i="7" s="1"/>
  <c r="BB5" i="7" s="1"/>
  <c r="BG5" i="7" s="1"/>
  <c r="BL5" i="7" s="1"/>
  <c r="BQ5" i="7" s="1"/>
  <c r="BV5" i="7" s="1"/>
  <c r="CA5" i="7" s="1"/>
  <c r="CF5" i="7" s="1"/>
  <c r="CK5" i="7" s="1"/>
  <c r="O5" i="7"/>
  <c r="Q5" i="6"/>
  <c r="V5" i="6" s="1"/>
  <c r="AA5" i="6" s="1"/>
  <c r="AF5" i="6" s="1"/>
  <c r="AK5" i="6" s="1"/>
  <c r="AP5" i="6" s="1"/>
  <c r="AU5" i="6" s="1"/>
  <c r="AZ5" i="6" s="1"/>
  <c r="BE5" i="6" s="1"/>
  <c r="BJ5" i="6" s="1"/>
  <c r="BO5" i="6" s="1"/>
  <c r="BT5" i="6" s="1"/>
  <c r="BY5" i="6" s="1"/>
  <c r="CD5" i="6" s="1"/>
  <c r="CI5" i="6" s="1"/>
  <c r="M5" i="6"/>
  <c r="P5" i="5"/>
  <c r="U5" i="5" s="1"/>
  <c r="Z5" i="5" s="1"/>
  <c r="AE5" i="5" s="1"/>
  <c r="AJ5" i="5" s="1"/>
  <c r="AO5" i="5" s="1"/>
  <c r="AT5" i="5" s="1"/>
  <c r="AY5" i="5" s="1"/>
  <c r="BD5" i="5" s="1"/>
  <c r="BI5" i="5" s="1"/>
  <c r="BN5" i="5" s="1"/>
  <c r="BS5" i="5" s="1"/>
  <c r="BX5" i="5" s="1"/>
  <c r="CC5" i="5" s="1"/>
  <c r="CH5" i="5" s="1"/>
  <c r="L5" i="5"/>
  <c r="F78" i="18"/>
  <c r="G78" i="18" s="1"/>
  <c r="D256" i="18" s="1"/>
  <c r="F89" i="18"/>
  <c r="F68" i="18"/>
  <c r="G68" i="18" s="1"/>
  <c r="D260" i="18" s="1"/>
  <c r="F73" i="18"/>
  <c r="F83" i="18"/>
  <c r="G83" i="18" s="1"/>
  <c r="D257" i="18" s="1"/>
  <c r="F59" i="18"/>
  <c r="G59" i="18" s="1"/>
  <c r="E261" i="18" s="1"/>
  <c r="X3" i="5"/>
  <c r="N3" i="5"/>
  <c r="S3" i="5"/>
  <c r="F100" i="18" l="1"/>
  <c r="G89" i="18"/>
  <c r="F104" i="18"/>
  <c r="G93" i="18"/>
  <c r="H93" i="18" s="1"/>
  <c r="F94" i="18"/>
  <c r="G73" i="18"/>
  <c r="D258" i="18" s="1"/>
  <c r="M5" i="9"/>
  <c r="R5" i="9" s="1"/>
  <c r="W5" i="9" s="1"/>
  <c r="AB5" i="9" s="1"/>
  <c r="AG5" i="9" s="1"/>
  <c r="AL5" i="9" s="1"/>
  <c r="AQ5" i="9" s="1"/>
  <c r="AV5" i="9" s="1"/>
  <c r="BA5" i="9" s="1"/>
  <c r="BF5" i="9" s="1"/>
  <c r="BK5" i="9" s="1"/>
  <c r="BP5" i="9" s="1"/>
  <c r="BU5" i="9" s="1"/>
  <c r="BZ5" i="9" s="1"/>
  <c r="CE5" i="9" s="1"/>
  <c r="CJ5" i="9" s="1"/>
  <c r="Q5" i="9"/>
  <c r="V5" i="9" s="1"/>
  <c r="AA5" i="9" s="1"/>
  <c r="AF5" i="9" s="1"/>
  <c r="AK5" i="9" s="1"/>
  <c r="AP5" i="9" s="1"/>
  <c r="AU5" i="9" s="1"/>
  <c r="AZ5" i="9" s="1"/>
  <c r="BE5" i="9" s="1"/>
  <c r="BJ5" i="9" s="1"/>
  <c r="BO5" i="9" s="1"/>
  <c r="BT5" i="9" s="1"/>
  <c r="BY5" i="9" s="1"/>
  <c r="CD5" i="9" s="1"/>
  <c r="CI5" i="9" s="1"/>
  <c r="Q5" i="15"/>
  <c r="V5" i="15" s="1"/>
  <c r="AA5" i="15" s="1"/>
  <c r="AF5" i="15" s="1"/>
  <c r="AK5" i="15" s="1"/>
  <c r="AP5" i="15" s="1"/>
  <c r="AU5" i="15" s="1"/>
  <c r="AZ5" i="15" s="1"/>
  <c r="BE5" i="15" s="1"/>
  <c r="BJ5" i="15" s="1"/>
  <c r="BO5" i="15" s="1"/>
  <c r="BT5" i="15" s="1"/>
  <c r="BY5" i="15" s="1"/>
  <c r="CD5" i="15" s="1"/>
  <c r="CI5" i="15" s="1"/>
  <c r="M5" i="15"/>
  <c r="R5" i="15" s="1"/>
  <c r="W5" i="15" s="1"/>
  <c r="AB5" i="15" s="1"/>
  <c r="AG5" i="15" s="1"/>
  <c r="AL5" i="15" s="1"/>
  <c r="AQ5" i="15" s="1"/>
  <c r="AV5" i="15" s="1"/>
  <c r="BA5" i="15" s="1"/>
  <c r="BF5" i="15" s="1"/>
  <c r="BK5" i="15" s="1"/>
  <c r="BP5" i="15" s="1"/>
  <c r="BU5" i="15" s="1"/>
  <c r="BZ5" i="15" s="1"/>
  <c r="CE5" i="15" s="1"/>
  <c r="CJ5" i="15" s="1"/>
  <c r="M5" i="8"/>
  <c r="R5" i="8" s="1"/>
  <c r="W5" i="8" s="1"/>
  <c r="AB5" i="8" s="1"/>
  <c r="AG5" i="8" s="1"/>
  <c r="AL5" i="8" s="1"/>
  <c r="AQ5" i="8" s="1"/>
  <c r="AV5" i="8" s="1"/>
  <c r="BA5" i="8" s="1"/>
  <c r="BF5" i="8" s="1"/>
  <c r="BK5" i="8" s="1"/>
  <c r="BP5" i="8" s="1"/>
  <c r="BU5" i="8" s="1"/>
  <c r="BZ5" i="8" s="1"/>
  <c r="CE5" i="8" s="1"/>
  <c r="CJ5" i="8" s="1"/>
  <c r="Q5" i="8"/>
  <c r="V5" i="8" s="1"/>
  <c r="AA5" i="8" s="1"/>
  <c r="AF5" i="8" s="1"/>
  <c r="AK5" i="8" s="1"/>
  <c r="AP5" i="8" s="1"/>
  <c r="AU5" i="8" s="1"/>
  <c r="AZ5" i="8" s="1"/>
  <c r="BE5" i="8" s="1"/>
  <c r="BJ5" i="8" s="1"/>
  <c r="BO5" i="8" s="1"/>
  <c r="BT5" i="8" s="1"/>
  <c r="BY5" i="8" s="1"/>
  <c r="CD5" i="8" s="1"/>
  <c r="CI5" i="8" s="1"/>
  <c r="P5" i="7"/>
  <c r="U5" i="7" s="1"/>
  <c r="Z5" i="7" s="1"/>
  <c r="AE5" i="7" s="1"/>
  <c r="AJ5" i="7" s="1"/>
  <c r="AO5" i="7" s="1"/>
  <c r="AT5" i="7" s="1"/>
  <c r="AY5" i="7" s="1"/>
  <c r="BD5" i="7" s="1"/>
  <c r="BI5" i="7" s="1"/>
  <c r="BN5" i="7" s="1"/>
  <c r="BS5" i="7" s="1"/>
  <c r="BX5" i="7" s="1"/>
  <c r="CC5" i="7" s="1"/>
  <c r="CH5" i="7" s="1"/>
  <c r="CM5" i="7" s="1"/>
  <c r="T5" i="7"/>
  <c r="Y5" i="7" s="1"/>
  <c r="AD5" i="7" s="1"/>
  <c r="AI5" i="7" s="1"/>
  <c r="AN5" i="7" s="1"/>
  <c r="AS5" i="7" s="1"/>
  <c r="AX5" i="7" s="1"/>
  <c r="BC5" i="7" s="1"/>
  <c r="BH5" i="7" s="1"/>
  <c r="BM5" i="7" s="1"/>
  <c r="BR5" i="7" s="1"/>
  <c r="BW5" i="7" s="1"/>
  <c r="CB5" i="7" s="1"/>
  <c r="CG5" i="7" s="1"/>
  <c r="CL5" i="7" s="1"/>
  <c r="N5" i="6"/>
  <c r="S5" i="6" s="1"/>
  <c r="X5" i="6" s="1"/>
  <c r="AC5" i="6" s="1"/>
  <c r="AH5" i="6" s="1"/>
  <c r="AM5" i="6" s="1"/>
  <c r="AR5" i="6" s="1"/>
  <c r="AW5" i="6" s="1"/>
  <c r="BB5" i="6" s="1"/>
  <c r="BG5" i="6" s="1"/>
  <c r="BL5" i="6" s="1"/>
  <c r="BQ5" i="6" s="1"/>
  <c r="BV5" i="6" s="1"/>
  <c r="CA5" i="6" s="1"/>
  <c r="CF5" i="6" s="1"/>
  <c r="CK5" i="6" s="1"/>
  <c r="R5" i="6"/>
  <c r="W5" i="6" s="1"/>
  <c r="AB5" i="6" s="1"/>
  <c r="AG5" i="6" s="1"/>
  <c r="AL5" i="6" s="1"/>
  <c r="AQ5" i="6" s="1"/>
  <c r="AV5" i="6" s="1"/>
  <c r="BA5" i="6" s="1"/>
  <c r="BF5" i="6" s="1"/>
  <c r="BK5" i="6" s="1"/>
  <c r="BP5" i="6" s="1"/>
  <c r="BU5" i="6" s="1"/>
  <c r="BZ5" i="6" s="1"/>
  <c r="CE5" i="6" s="1"/>
  <c r="CJ5" i="6" s="1"/>
  <c r="M5" i="5"/>
  <c r="R5" i="5" s="1"/>
  <c r="W5" i="5" s="1"/>
  <c r="AB5" i="5" s="1"/>
  <c r="AG5" i="5" s="1"/>
  <c r="AL5" i="5" s="1"/>
  <c r="AQ5" i="5" s="1"/>
  <c r="AV5" i="5" s="1"/>
  <c r="BA5" i="5" s="1"/>
  <c r="BF5" i="5" s="1"/>
  <c r="BK5" i="5" s="1"/>
  <c r="BP5" i="5" s="1"/>
  <c r="BU5" i="5" s="1"/>
  <c r="BZ5" i="5" s="1"/>
  <c r="CE5" i="5" s="1"/>
  <c r="CJ5" i="5" s="1"/>
  <c r="Q5" i="5"/>
  <c r="V5" i="5" s="1"/>
  <c r="AA5" i="5" s="1"/>
  <c r="AF5" i="5" s="1"/>
  <c r="AK5" i="5" s="1"/>
  <c r="AP5" i="5" s="1"/>
  <c r="AU5" i="5" s="1"/>
  <c r="AZ5" i="5" s="1"/>
  <c r="BE5" i="5" s="1"/>
  <c r="BJ5" i="5" s="1"/>
  <c r="BO5" i="5" s="1"/>
  <c r="BT5" i="5" s="1"/>
  <c r="BY5" i="5" s="1"/>
  <c r="CD5" i="5" s="1"/>
  <c r="CI5" i="5" s="1"/>
  <c r="F69" i="18"/>
  <c r="G69" i="18" s="1"/>
  <c r="E260" i="18" s="1"/>
  <c r="F79" i="18"/>
  <c r="G79" i="18" s="1"/>
  <c r="E256" i="18" s="1"/>
  <c r="F64" i="18"/>
  <c r="G64" i="18" s="1"/>
  <c r="E259" i="18" s="1"/>
  <c r="F60" i="18"/>
  <c r="G60" i="18" s="1"/>
  <c r="F261" i="18" s="1"/>
  <c r="F84" i="18"/>
  <c r="G84" i="18" s="1"/>
  <c r="E257" i="18" s="1"/>
  <c r="F74" i="18"/>
  <c r="F90" i="18"/>
  <c r="F105" i="18" l="1"/>
  <c r="G94" i="18"/>
  <c r="H94" i="18" s="1"/>
  <c r="F95" i="18"/>
  <c r="G74" i="18"/>
  <c r="E258" i="18" s="1"/>
  <c r="F101" i="18"/>
  <c r="G90" i="18"/>
  <c r="F115" i="18"/>
  <c r="G104" i="18"/>
  <c r="H104" i="18" s="1"/>
  <c r="F111" i="18"/>
  <c r="G100" i="18"/>
  <c r="F85" i="18"/>
  <c r="G85" i="18" s="1"/>
  <c r="F257" i="18" s="1"/>
  <c r="F75" i="18"/>
  <c r="F65" i="18"/>
  <c r="G65" i="18" s="1"/>
  <c r="F259" i="18" s="1"/>
  <c r="F61" i="18"/>
  <c r="G61" i="18" s="1"/>
  <c r="G261" i="18" s="1"/>
  <c r="F91" i="18"/>
  <c r="F80" i="18"/>
  <c r="G80" i="18" s="1"/>
  <c r="F256" i="18" s="1"/>
  <c r="F70" i="18"/>
  <c r="G70" i="18" s="1"/>
  <c r="F260" i="18" s="1"/>
  <c r="F122" i="18" l="1"/>
  <c r="G111" i="18"/>
  <c r="F126" i="18"/>
  <c r="G115" i="18"/>
  <c r="H115" i="18" s="1"/>
  <c r="F102" i="18"/>
  <c r="G91" i="18"/>
  <c r="F106" i="18"/>
  <c r="G95" i="18"/>
  <c r="H95" i="18" s="1"/>
  <c r="B40" i="18" s="1"/>
  <c r="F112" i="18"/>
  <c r="G101" i="18"/>
  <c r="F96" i="18"/>
  <c r="G75" i="18"/>
  <c r="F258" i="18" s="1"/>
  <c r="F116" i="18"/>
  <c r="G105" i="18"/>
  <c r="H105" i="18" s="1"/>
  <c r="F81" i="18"/>
  <c r="G81" i="18" s="1"/>
  <c r="G256" i="18" s="1"/>
  <c r="F71" i="18"/>
  <c r="G71" i="18" s="1"/>
  <c r="G260" i="18" s="1"/>
  <c r="F76" i="18"/>
  <c r="F86" i="18"/>
  <c r="G86" i="18" s="1"/>
  <c r="G257" i="18" s="1"/>
  <c r="F66" i="18"/>
  <c r="G66" i="18" s="1"/>
  <c r="G259" i="18" s="1"/>
  <c r="F92" i="18"/>
  <c r="F127" i="18" l="1"/>
  <c r="G116" i="18"/>
  <c r="H116" i="18" s="1"/>
  <c r="F113" i="18"/>
  <c r="G102" i="18"/>
  <c r="F103" i="18"/>
  <c r="G92" i="18"/>
  <c r="F123" i="18"/>
  <c r="G112" i="18"/>
  <c r="F107" i="18"/>
  <c r="G96" i="18"/>
  <c r="H96" i="18" s="1"/>
  <c r="F133" i="18"/>
  <c r="G122" i="18"/>
  <c r="F137" i="18"/>
  <c r="G126" i="18"/>
  <c r="H126" i="18" s="1"/>
  <c r="F97" i="18"/>
  <c r="G76" i="18"/>
  <c r="G258" i="18" s="1"/>
  <c r="F117" i="18"/>
  <c r="G106" i="18"/>
  <c r="H106" i="18" s="1"/>
  <c r="B41" i="18" s="1"/>
  <c r="F134" i="18" l="1"/>
  <c r="G123" i="18"/>
  <c r="F148" i="18"/>
  <c r="G137" i="18"/>
  <c r="H137" i="18" s="1"/>
  <c r="F114" i="18"/>
  <c r="G103" i="18"/>
  <c r="F128" i="18"/>
  <c r="G117" i="18"/>
  <c r="H117" i="18" s="1"/>
  <c r="B42" i="18" s="1"/>
  <c r="F118" i="18"/>
  <c r="G107" i="18"/>
  <c r="H107" i="18" s="1"/>
  <c r="F144" i="18"/>
  <c r="G133" i="18"/>
  <c r="F124" i="18"/>
  <c r="G113" i="18"/>
  <c r="F138" i="18"/>
  <c r="G127" i="18"/>
  <c r="H127" i="18" s="1"/>
  <c r="F108" i="18"/>
  <c r="G97" i="18"/>
  <c r="H97" i="18" s="1"/>
  <c r="F135" i="18" l="1"/>
  <c r="G124" i="18"/>
  <c r="F125" i="18"/>
  <c r="G114" i="18"/>
  <c r="F129" i="18"/>
  <c r="G118" i="18"/>
  <c r="H118" i="18" s="1"/>
  <c r="F145" i="18"/>
  <c r="G134" i="18"/>
  <c r="F155" i="18"/>
  <c r="G144" i="18"/>
  <c r="F159" i="18"/>
  <c r="G148" i="18"/>
  <c r="H148" i="18" s="1"/>
  <c r="F119" i="18"/>
  <c r="G108" i="18"/>
  <c r="H108" i="18" s="1"/>
  <c r="F149" i="18"/>
  <c r="G138" i="18"/>
  <c r="H138" i="18" s="1"/>
  <c r="F139" i="18"/>
  <c r="G128" i="18"/>
  <c r="H128" i="18" s="1"/>
  <c r="F150" i="18" l="1"/>
  <c r="G139" i="18"/>
  <c r="H139" i="18" s="1"/>
  <c r="F166" i="18"/>
  <c r="G155" i="18"/>
  <c r="F170" i="18"/>
  <c r="G159" i="18"/>
  <c r="H159" i="18" s="1"/>
  <c r="F136" i="18"/>
  <c r="G125" i="18"/>
  <c r="F130" i="18"/>
  <c r="G119" i="18"/>
  <c r="H119" i="18" s="1"/>
  <c r="F140" i="18"/>
  <c r="G129" i="18"/>
  <c r="H129" i="18" s="1"/>
  <c r="F146" i="18"/>
  <c r="G135" i="18"/>
  <c r="F160" i="18"/>
  <c r="G149" i="18"/>
  <c r="H149" i="18" s="1"/>
  <c r="F156" i="18"/>
  <c r="G145" i="18"/>
  <c r="F181" i="18" l="1"/>
  <c r="G170" i="18"/>
  <c r="H170" i="18" s="1"/>
  <c r="F151" i="18"/>
  <c r="G140" i="18"/>
  <c r="H140" i="18" s="1"/>
  <c r="F161" i="18"/>
  <c r="G150" i="18"/>
  <c r="H150" i="18" s="1"/>
  <c r="F167" i="18"/>
  <c r="G156" i="18"/>
  <c r="F141" i="18"/>
  <c r="G130" i="18"/>
  <c r="H130" i="18" s="1"/>
  <c r="F177" i="18"/>
  <c r="G166" i="18"/>
  <c r="F171" i="18"/>
  <c r="G160" i="18"/>
  <c r="H160" i="18" s="1"/>
  <c r="F157" i="18"/>
  <c r="G146" i="18"/>
  <c r="F147" i="18"/>
  <c r="G136" i="18"/>
  <c r="F158" i="18" l="1"/>
  <c r="G147" i="18"/>
  <c r="F152" i="18"/>
  <c r="G141" i="18"/>
  <c r="H141" i="18" s="1"/>
  <c r="F192" i="18"/>
  <c r="G181" i="18"/>
  <c r="H181" i="18" s="1"/>
  <c r="F182" i="18"/>
  <c r="G171" i="18"/>
  <c r="H171" i="18" s="1"/>
  <c r="F172" i="18"/>
  <c r="G161" i="18"/>
  <c r="H161" i="18" s="1"/>
  <c r="F168" i="18"/>
  <c r="G157" i="18"/>
  <c r="F178" i="18"/>
  <c r="G167" i="18"/>
  <c r="F188" i="18"/>
  <c r="G177" i="18"/>
  <c r="F162" i="18"/>
  <c r="G151" i="18"/>
  <c r="H151" i="18" s="1"/>
  <c r="F173" i="18" l="1"/>
  <c r="G162" i="18"/>
  <c r="H162" i="18" s="1"/>
  <c r="F183" i="18"/>
  <c r="G172" i="18"/>
  <c r="H172" i="18" s="1"/>
  <c r="F169" i="18"/>
  <c r="G158" i="18"/>
  <c r="F193" i="18"/>
  <c r="G182" i="18"/>
  <c r="H182" i="18" s="1"/>
  <c r="F189" i="18"/>
  <c r="G178" i="18"/>
  <c r="F203" i="18"/>
  <c r="G192" i="18"/>
  <c r="H192" i="18" s="1"/>
  <c r="F199" i="18"/>
  <c r="G188" i="18"/>
  <c r="F179" i="18"/>
  <c r="G168" i="18"/>
  <c r="F163" i="18"/>
  <c r="G152" i="18"/>
  <c r="H152" i="18" s="1"/>
  <c r="F174" i="18" l="1"/>
  <c r="G163" i="18"/>
  <c r="H163" i="18" s="1"/>
  <c r="F214" i="18"/>
  <c r="G203" i="18"/>
  <c r="H203" i="18" s="1"/>
  <c r="F180" i="18"/>
  <c r="G169" i="18"/>
  <c r="F190" i="18"/>
  <c r="G179" i="18"/>
  <c r="F210" i="18"/>
  <c r="G199" i="18"/>
  <c r="F184" i="18"/>
  <c r="G173" i="18"/>
  <c r="H173" i="18" s="1"/>
  <c r="F200" i="18"/>
  <c r="G189" i="18"/>
  <c r="F194" i="18"/>
  <c r="G183" i="18"/>
  <c r="H183" i="18" s="1"/>
  <c r="F204" i="18"/>
  <c r="G193" i="18"/>
  <c r="H193" i="18" s="1"/>
  <c r="F215" i="18" l="1"/>
  <c r="G204" i="18"/>
  <c r="H204" i="18" s="1"/>
  <c r="F221" i="18"/>
  <c r="G210" i="18"/>
  <c r="F185" i="18"/>
  <c r="G174" i="18"/>
  <c r="H174" i="18" s="1"/>
  <c r="F211" i="18"/>
  <c r="G200" i="18"/>
  <c r="F191" i="18"/>
  <c r="G180" i="18"/>
  <c r="F195" i="18"/>
  <c r="G184" i="18"/>
  <c r="H184" i="18" s="1"/>
  <c r="F225" i="18"/>
  <c r="G214" i="18"/>
  <c r="H214" i="18" s="1"/>
  <c r="F205" i="18"/>
  <c r="G194" i="18"/>
  <c r="H194" i="18" s="1"/>
  <c r="F201" i="18"/>
  <c r="G190" i="18"/>
  <c r="F232" i="18" l="1"/>
  <c r="G221" i="18"/>
  <c r="F212" i="18"/>
  <c r="G201" i="18"/>
  <c r="F236" i="18"/>
  <c r="G225" i="18"/>
  <c r="H225" i="18" s="1"/>
  <c r="F202" i="18"/>
  <c r="G191" i="18"/>
  <c r="F226" i="18"/>
  <c r="G215" i="18"/>
  <c r="H215" i="18" s="1"/>
  <c r="F216" i="18"/>
  <c r="G205" i="18"/>
  <c r="H205" i="18" s="1"/>
  <c r="F196" i="18"/>
  <c r="G185" i="18"/>
  <c r="H185" i="18" s="1"/>
  <c r="F222" i="18"/>
  <c r="G211" i="18"/>
  <c r="F206" i="18"/>
  <c r="G195" i="18"/>
  <c r="H195" i="18" s="1"/>
  <c r="F243" i="18" l="1"/>
  <c r="G243" i="18" s="1"/>
  <c r="G232" i="18"/>
  <c r="F233" i="18"/>
  <c r="G222" i="18"/>
  <c r="F213" i="18"/>
  <c r="G202" i="18"/>
  <c r="F223" i="18"/>
  <c r="G212" i="18"/>
  <c r="F217" i="18"/>
  <c r="G206" i="18"/>
  <c r="H206" i="18" s="1"/>
  <c r="F237" i="18"/>
  <c r="G226" i="18"/>
  <c r="H226" i="18" s="1"/>
  <c r="F207" i="18"/>
  <c r="G196" i="18"/>
  <c r="H196" i="18" s="1"/>
  <c r="F247" i="18"/>
  <c r="G247" i="18" s="1"/>
  <c r="H247" i="18" s="1"/>
  <c r="G236" i="18"/>
  <c r="H236" i="18" s="1"/>
  <c r="F227" i="18"/>
  <c r="G216" i="18"/>
  <c r="H216" i="18" s="1"/>
  <c r="F248" i="18" l="1"/>
  <c r="G248" i="18" s="1"/>
  <c r="H248" i="18" s="1"/>
  <c r="G237" i="18"/>
  <c r="H237" i="18" s="1"/>
  <c r="F228" i="18"/>
  <c r="G217" i="18"/>
  <c r="H217" i="18" s="1"/>
  <c r="F238" i="18"/>
  <c r="G227" i="18"/>
  <c r="H227" i="18" s="1"/>
  <c r="F224" i="18"/>
  <c r="G213" i="18"/>
  <c r="F218" i="18"/>
  <c r="G207" i="18"/>
  <c r="H207" i="18" s="1"/>
  <c r="F234" i="18"/>
  <c r="G223" i="18"/>
  <c r="F244" i="18"/>
  <c r="G244" i="18" s="1"/>
  <c r="G233" i="18"/>
  <c r="F235" i="18" l="1"/>
  <c r="G224" i="18"/>
  <c r="F245" i="18"/>
  <c r="G245" i="18" s="1"/>
  <c r="G234" i="18"/>
  <c r="F239" i="18"/>
  <c r="G228" i="18"/>
  <c r="H228" i="18" s="1"/>
  <c r="F229" i="18"/>
  <c r="G218" i="18"/>
  <c r="H218" i="18" s="1"/>
  <c r="F249" i="18"/>
  <c r="G249" i="18" s="1"/>
  <c r="H249" i="18" s="1"/>
  <c r="G238" i="18"/>
  <c r="H238" i="18" s="1"/>
  <c r="C54" i="18" l="1"/>
  <c r="C40" i="18"/>
  <c r="C41" i="18"/>
  <c r="C43" i="18"/>
  <c r="C42" i="18"/>
  <c r="C44" i="18"/>
  <c r="C47" i="18"/>
  <c r="C45" i="18"/>
  <c r="C46" i="18"/>
  <c r="C48" i="18"/>
  <c r="C53" i="18"/>
  <c r="C51" i="18"/>
  <c r="C52" i="18"/>
  <c r="C49" i="18"/>
  <c r="C50" i="18"/>
  <c r="F250" i="18"/>
  <c r="G250" i="18" s="1"/>
  <c r="H250" i="18" s="1"/>
  <c r="G239" i="18"/>
  <c r="H239" i="18" s="1"/>
  <c r="F246" i="18"/>
  <c r="G246" i="18" s="1"/>
  <c r="G235" i="18"/>
  <c r="F240" i="18"/>
  <c r="G229" i="18"/>
  <c r="H229" i="18" s="1"/>
  <c r="C219" i="18" l="1"/>
  <c r="D52" i="18"/>
  <c r="C109" i="18"/>
  <c r="D42" i="18"/>
  <c r="F251" i="18"/>
  <c r="G251" i="18" s="1"/>
  <c r="H251" i="18" s="1"/>
  <c r="G240" i="18"/>
  <c r="H240" i="18" s="1"/>
  <c r="D51" i="18"/>
  <c r="C208" i="18"/>
  <c r="C120" i="18"/>
  <c r="D43" i="18"/>
  <c r="D53" i="18"/>
  <c r="C230" i="18"/>
  <c r="C142" i="18"/>
  <c r="D45" i="18"/>
  <c r="C197" i="18"/>
  <c r="D50" i="18"/>
  <c r="C164" i="18"/>
  <c r="D47" i="18"/>
  <c r="C98" i="18"/>
  <c r="D41" i="18"/>
  <c r="C186" i="18"/>
  <c r="D49" i="18"/>
  <c r="D48" i="18"/>
  <c r="C175" i="18"/>
  <c r="C87" i="18"/>
  <c r="D40" i="18"/>
  <c r="D44" i="18"/>
  <c r="C131" i="18"/>
  <c r="C153" i="18"/>
  <c r="D46" i="18"/>
  <c r="C241" i="18"/>
  <c r="D54" i="18"/>
  <c r="C106" i="18" l="1"/>
  <c r="C100" i="18"/>
  <c r="C99" i="18"/>
  <c r="C108" i="18"/>
  <c r="C103" i="18"/>
  <c r="C102" i="18"/>
  <c r="C107" i="18"/>
  <c r="C101" i="18"/>
  <c r="C105" i="18"/>
  <c r="C104" i="18"/>
  <c r="C246" i="18"/>
  <c r="C249" i="18"/>
  <c r="C242" i="18"/>
  <c r="C245" i="18"/>
  <c r="C243" i="18"/>
  <c r="C251" i="18"/>
  <c r="C247" i="18"/>
  <c r="C250" i="18"/>
  <c r="C244" i="18"/>
  <c r="C248" i="18"/>
  <c r="C198" i="18"/>
  <c r="C205" i="18"/>
  <c r="C204" i="18"/>
  <c r="C199" i="18"/>
  <c r="C202" i="18"/>
  <c r="C207" i="18"/>
  <c r="C201" i="18"/>
  <c r="C203" i="18"/>
  <c r="C200" i="18"/>
  <c r="C206" i="18"/>
  <c r="C182" i="18"/>
  <c r="C179" i="18"/>
  <c r="C180" i="18"/>
  <c r="C184" i="18"/>
  <c r="C185" i="18"/>
  <c r="C176" i="18"/>
  <c r="C183" i="18"/>
  <c r="C181" i="18"/>
  <c r="C178" i="18"/>
  <c r="C177" i="18"/>
  <c r="C213" i="18"/>
  <c r="C210" i="18"/>
  <c r="C217" i="18"/>
  <c r="C218" i="18"/>
  <c r="C212" i="18"/>
  <c r="C216" i="18"/>
  <c r="C214" i="18"/>
  <c r="C215" i="18"/>
  <c r="C211" i="18"/>
  <c r="C209" i="18"/>
  <c r="C194" i="18"/>
  <c r="C188" i="18"/>
  <c r="C189" i="18"/>
  <c r="C190" i="18"/>
  <c r="C195" i="18"/>
  <c r="C192" i="18"/>
  <c r="C187" i="18"/>
  <c r="C193" i="18"/>
  <c r="C191" i="18"/>
  <c r="C196" i="18"/>
  <c r="C238" i="18"/>
  <c r="C239" i="18"/>
  <c r="C234" i="18"/>
  <c r="C231" i="18"/>
  <c r="C240" i="18"/>
  <c r="C233" i="18"/>
  <c r="C237" i="18"/>
  <c r="C235" i="18"/>
  <c r="C236" i="18"/>
  <c r="C232" i="18"/>
  <c r="C88" i="18"/>
  <c r="C91" i="18"/>
  <c r="C89" i="18"/>
  <c r="C96" i="18"/>
  <c r="C97" i="18"/>
  <c r="C90" i="18"/>
  <c r="C93" i="18"/>
  <c r="C94" i="18"/>
  <c r="C92" i="18"/>
  <c r="C95" i="18"/>
  <c r="C173" i="18"/>
  <c r="C165" i="18"/>
  <c r="C166" i="18"/>
  <c r="C171" i="18"/>
  <c r="C167" i="18"/>
  <c r="C169" i="18"/>
  <c r="C168" i="18"/>
  <c r="C174" i="18"/>
  <c r="C172" i="18"/>
  <c r="C170" i="18"/>
  <c r="C121" i="18"/>
  <c r="C124" i="18"/>
  <c r="C127" i="18"/>
  <c r="C129" i="18"/>
  <c r="C126" i="18"/>
  <c r="C122" i="18"/>
  <c r="C123" i="18"/>
  <c r="C130" i="18"/>
  <c r="C128" i="18"/>
  <c r="C125" i="18"/>
  <c r="C228" i="18"/>
  <c r="C229" i="18"/>
  <c r="C224" i="18"/>
  <c r="C227" i="18"/>
  <c r="C220" i="18"/>
  <c r="C226" i="18"/>
  <c r="C222" i="18"/>
  <c r="C225" i="18"/>
  <c r="C223" i="18"/>
  <c r="C221" i="18"/>
  <c r="C155" i="18"/>
  <c r="C156" i="18"/>
  <c r="C160" i="18"/>
  <c r="C154" i="18"/>
  <c r="C159" i="18"/>
  <c r="C158" i="18"/>
  <c r="C162" i="18"/>
  <c r="C161" i="18"/>
  <c r="C163" i="18"/>
  <c r="C157" i="18"/>
  <c r="C150" i="18"/>
  <c r="C148" i="18"/>
  <c r="C147" i="18"/>
  <c r="C152" i="18"/>
  <c r="C146" i="18"/>
  <c r="C144" i="18"/>
  <c r="C145" i="18"/>
  <c r="C143" i="18"/>
  <c r="C149" i="18"/>
  <c r="C151" i="18"/>
  <c r="C110" i="18"/>
  <c r="C119" i="18"/>
  <c r="C118" i="18"/>
  <c r="C112" i="18"/>
  <c r="C113" i="18"/>
  <c r="C114" i="18"/>
  <c r="C117" i="18"/>
  <c r="C115" i="18"/>
  <c r="C116" i="18"/>
  <c r="C111" i="18"/>
  <c r="C139" i="18"/>
  <c r="C140" i="18"/>
  <c r="C135" i="18"/>
  <c r="C137" i="18"/>
  <c r="C138" i="18"/>
  <c r="C141" i="18"/>
  <c r="C132" i="18"/>
  <c r="C133" i="18"/>
  <c r="C136" i="18"/>
  <c r="C134" i="18"/>
  <c r="B3" i="18" l="1"/>
  <c r="C262" i="18" s="1"/>
  <c r="B7" i="18"/>
  <c r="F263" i="18" s="1"/>
  <c r="B5" i="18"/>
  <c r="D263" i="18" s="1"/>
  <c r="B24" i="18"/>
  <c r="G267" i="18" s="1"/>
  <c r="B6" i="18"/>
  <c r="E263" i="18" s="1"/>
  <c r="B26" i="18"/>
  <c r="C269" i="18" s="1"/>
  <c r="B9" i="18"/>
  <c r="C264" i="18" s="1"/>
  <c r="B25" i="18"/>
  <c r="C268" i="18" s="1"/>
  <c r="B34" i="18"/>
  <c r="F270" i="18" s="1"/>
  <c r="B18" i="18"/>
  <c r="F266" i="18" s="1"/>
  <c r="B4" i="18"/>
  <c r="C263" i="18" s="1"/>
  <c r="B15" i="18"/>
  <c r="C266" i="18" s="1"/>
  <c r="B8" i="18"/>
  <c r="G263" i="18" s="1"/>
  <c r="B30" i="18"/>
  <c r="G269" i="18" s="1"/>
  <c r="B28" i="18"/>
  <c r="E269" i="18" s="1"/>
  <c r="B14" i="18"/>
  <c r="C265" i="18" s="1"/>
  <c r="B21" i="18"/>
  <c r="D267" i="18" s="1"/>
  <c r="B10" i="18"/>
  <c r="D264" i="18" s="1"/>
  <c r="B19" i="18"/>
  <c r="G266" i="18" s="1"/>
  <c r="B22" i="18"/>
  <c r="E267" i="18" s="1"/>
  <c r="B20" i="18"/>
  <c r="C267" i="18" s="1"/>
  <c r="B16" i="18"/>
  <c r="D266" i="18" s="1"/>
  <c r="B17" i="18"/>
  <c r="E266" i="18" s="1"/>
  <c r="B11" i="18"/>
  <c r="E264" i="18" s="1"/>
  <c r="B33" i="18"/>
  <c r="E270" i="18" s="1"/>
  <c r="B13" i="18"/>
  <c r="G264" i="18" s="1"/>
  <c r="B35" i="18"/>
  <c r="G270" i="18" s="1"/>
  <c r="B12" i="18"/>
  <c r="F264" i="18" s="1"/>
  <c r="B32" i="18"/>
  <c r="D270" i="18" s="1"/>
  <c r="B23" i="18"/>
  <c r="F267" i="18" s="1"/>
  <c r="B27" i="18"/>
  <c r="D269" i="18" s="1"/>
  <c r="B29" i="18"/>
  <c r="F269" i="18" s="1"/>
  <c r="B31" i="18"/>
  <c r="C270"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Gabriel Cantin</author>
  </authors>
  <commentList>
    <comment ref="B3" authorId="0" shapeId="0" xr:uid="{00000000-0006-0000-0000-000001000000}">
      <text>
        <r>
          <rPr>
            <b/>
            <sz val="9"/>
            <color indexed="81"/>
            <rFont val="Tahoma"/>
            <family val="2"/>
          </rPr>
          <t xml:space="preserve">AMF
</t>
        </r>
        <r>
          <rPr>
            <sz val="9"/>
            <color indexed="81"/>
            <rFont val="Tahoma"/>
            <family val="2"/>
          </rPr>
          <t>Please name this file as follows before sending it to L'Autorité des marchés financiers: «510» and add the extension (.xls or.xlsx). Do not add descriptive text.
You must not change the format of the Excel file. As automatic extractions are performed from these files, the efficiency gain is lost when they are changed. The file provides up to fifteen plausible adverse scenarios. You need to complete at least the three plausible adverse scenarios that have the greatest impact on equity as well as those for which the MCT (BAAT) falls below the target capital ratio.
Finally, yellow tabs must be completed only by federal or provincial chartered insurers, while the red tabs must be completed only by the foreign chartered insurers.</t>
        </r>
      </text>
    </comment>
    <comment ref="V3" authorId="1" shapeId="0" xr:uid="{00000000-0006-0000-0000-000002000000}">
      <text>
        <r>
          <rPr>
            <b/>
            <sz val="9"/>
            <color indexed="81"/>
            <rFont val="Tahoma"/>
            <family val="2"/>
          </rPr>
          <t>AMF:</t>
        </r>
        <r>
          <rPr>
            <sz val="9"/>
            <color indexed="81"/>
            <rFont val="Tahoma"/>
            <family val="2"/>
          </rPr>
          <t xml:space="preserve">
For example, for a scenario of a decrease in premium volume, you could write «Decrease of X% in premium volume». Please, do not just write «Decrease in premium volume».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Gabriel Cantin</author>
  </authors>
  <commentList>
    <comment ref="B39" authorId="0" shapeId="0" xr:uid="{00000000-0006-0000-0E00-000001000000}">
      <text>
        <r>
          <rPr>
            <b/>
            <sz val="9"/>
            <color indexed="81"/>
            <rFont val="Tahoma"/>
            <family val="2"/>
          </rPr>
          <t>Auteur:</t>
        </r>
        <r>
          <rPr>
            <sz val="9"/>
            <color indexed="81"/>
            <rFont val="Tahoma"/>
            <family val="2"/>
          </rPr>
          <t xml:space="preserve">
J'ajoute des décimals afin de ne jamais avoir deux rangs égaux. À partir du scénario #4, la formule sierreur fait en sorte que les formules fonctionneront même si l'assureur a supprimé les colonnes non complétées (plutôt que de les laisser vides).</t>
        </r>
      </text>
    </comment>
    <comment ref="D39" authorId="0" shapeId="0" xr:uid="{00000000-0006-0000-0E00-000002000000}">
      <text>
        <r>
          <rPr>
            <b/>
            <sz val="9"/>
            <color indexed="81"/>
            <rFont val="Tahoma"/>
            <family val="2"/>
          </rPr>
          <t>Auteur:</t>
        </r>
        <r>
          <rPr>
            <sz val="9"/>
            <color indexed="81"/>
            <rFont val="Tahoma"/>
            <family val="2"/>
          </rPr>
          <t xml:space="preserve">
En ordre d'impact sur les capitaux propres.</t>
        </r>
      </text>
    </comment>
    <comment ref="C56" authorId="0" shapeId="0" xr:uid="{00000000-0006-0000-0E00-000003000000}">
      <text>
        <r>
          <rPr>
            <b/>
            <sz val="9"/>
            <color indexed="81"/>
            <rFont val="Tahoma"/>
            <family val="2"/>
          </rPr>
          <t>Auteur:</t>
        </r>
        <r>
          <rPr>
            <sz val="9"/>
            <color indexed="81"/>
            <rFont val="Tahoma"/>
            <family val="2"/>
          </rPr>
          <t xml:space="preserve">
Je mets cette colonne avant les colonnes de données afin de pouvoir faire un rechercheV dans le résumé plus haut. On va rechercher les scénarios 1 à 3, mais en ordre d'impact sur les capitaux propres plutôt que le # directement donné par l'actuaire.</t>
        </r>
      </text>
    </comment>
    <comment ref="I56" authorId="1" shapeId="0" xr:uid="{ADBDF7E7-BA5B-420E-9C32-2CD409F5FEFB}">
      <text>
        <r>
          <rPr>
            <b/>
            <sz val="9"/>
            <color indexed="81"/>
            <rFont val="Tahoma"/>
            <charset val="1"/>
          </rPr>
          <t xml:space="preserve">Auteur:
</t>
        </r>
        <r>
          <rPr>
            <sz val="9"/>
            <color indexed="81"/>
            <rFont val="Tahoma"/>
            <family val="2"/>
          </rPr>
          <t>On met des 999 999 plutôt que de laisser à 0 quand c'est vide, car certains assureurs nous présentent des scénarios défavorables qui ont un impact positif sur les capitaux propres et nous voulons que ces scénarios soient affichés avant les scénarios laissés vides dans le tableau des lignes 39 à 54.</t>
        </r>
      </text>
    </comment>
  </commentList>
</comments>
</file>

<file path=xl/sharedStrings.xml><?xml version="1.0" encoding="utf-8"?>
<sst xmlns="http://schemas.openxmlformats.org/spreadsheetml/2006/main" count="1841" uniqueCount="562">
  <si>
    <t>ASSETS</t>
  </si>
  <si>
    <t>($'000)</t>
  </si>
  <si>
    <t>Total</t>
  </si>
  <si>
    <t>Cash and Cash Equivalents</t>
  </si>
  <si>
    <t>01</t>
  </si>
  <si>
    <t>Investment Income due and accrued</t>
  </si>
  <si>
    <t>02</t>
  </si>
  <si>
    <t>Assets held for sale</t>
  </si>
  <si>
    <t>50</t>
  </si>
  <si>
    <t>Investments:</t>
  </si>
  <si>
    <t>Short Term Investments</t>
  </si>
  <si>
    <t>04</t>
  </si>
  <si>
    <t>Bonds and Debentures</t>
  </si>
  <si>
    <t>05</t>
  </si>
  <si>
    <t>Mortgage Loans</t>
  </si>
  <si>
    <t>06</t>
  </si>
  <si>
    <t>Preferred Shares</t>
  </si>
  <si>
    <t>07</t>
  </si>
  <si>
    <t>Common Shares</t>
  </si>
  <si>
    <t>08</t>
  </si>
  <si>
    <t>Investment Properties</t>
  </si>
  <si>
    <t>09</t>
  </si>
  <si>
    <t>Other Loans and Invested Assets</t>
  </si>
  <si>
    <t>10</t>
  </si>
  <si>
    <r>
      <t xml:space="preserve">Total Investments </t>
    </r>
    <r>
      <rPr>
        <sz val="11"/>
        <rFont val="Times New Roman"/>
        <family val="1"/>
      </rPr>
      <t>(lines 04 to 10)</t>
    </r>
  </si>
  <si>
    <t>19</t>
  </si>
  <si>
    <t>Receivables:</t>
  </si>
  <si>
    <t>Unaffiliated Agents and Brokers</t>
  </si>
  <si>
    <t>20</t>
  </si>
  <si>
    <t>Policyholders</t>
  </si>
  <si>
    <t>21</t>
  </si>
  <si>
    <t>Instalment Premiums</t>
  </si>
  <si>
    <t>22</t>
  </si>
  <si>
    <t>Other Insurers</t>
  </si>
  <si>
    <t>23</t>
  </si>
  <si>
    <t>Facility Association and the "P.R.R."</t>
  </si>
  <si>
    <t>24</t>
  </si>
  <si>
    <t>Subsidiaries, Associates &amp; Joint Ventures</t>
  </si>
  <si>
    <t>25</t>
  </si>
  <si>
    <t>Other Receivables</t>
  </si>
  <si>
    <t>27</t>
  </si>
  <si>
    <t>Recoverable from Reinsurers:</t>
  </si>
  <si>
    <t>Unearned Premiums</t>
  </si>
  <si>
    <t>Unpaid Claims and Adjustment Expenses</t>
  </si>
  <si>
    <t>31</t>
  </si>
  <si>
    <t>Other Recoverables on Unpaid Claims</t>
  </si>
  <si>
    <t>Interests in Subsidiaries, Associates &amp; Joint Ventures</t>
  </si>
  <si>
    <t>40</t>
  </si>
  <si>
    <t>Property and Equipment</t>
  </si>
  <si>
    <t>41</t>
  </si>
  <si>
    <t>Deferred Policy Acquisition Expenses</t>
  </si>
  <si>
    <t>43</t>
  </si>
  <si>
    <t>Current Tax Assets</t>
  </si>
  <si>
    <t>52</t>
  </si>
  <si>
    <t>Deferred Tax Assets</t>
  </si>
  <si>
    <t>44</t>
  </si>
  <si>
    <t>Goodwill</t>
  </si>
  <si>
    <t>54</t>
  </si>
  <si>
    <t>Intangible Assets</t>
  </si>
  <si>
    <t>56</t>
  </si>
  <si>
    <t>Defined Benefit Pension Plan</t>
  </si>
  <si>
    <t>Other Assets</t>
  </si>
  <si>
    <t>TOTAL ASSETS</t>
  </si>
  <si>
    <t>89</t>
  </si>
  <si>
    <t>* Foreign insurers:  Excludes deposits of reinsurers held in special trust accounts.</t>
  </si>
  <si>
    <t>LIABILITIES</t>
  </si>
  <si>
    <t>Overdrafts</t>
  </si>
  <si>
    <t>Borrowed Money and Accrued Interest</t>
  </si>
  <si>
    <t>Payables:</t>
  </si>
  <si>
    <t>Agents and Brokers</t>
  </si>
  <si>
    <t>03</t>
  </si>
  <si>
    <t>Subsidiaries, Associates &amp; Joint Ventures/Affiliates</t>
  </si>
  <si>
    <t>Expenses due and accrued</t>
  </si>
  <si>
    <t>Other Taxes due and accrued</t>
  </si>
  <si>
    <t>Policyholder Dividends and Rating Adjustments</t>
  </si>
  <si>
    <t>Encumbrances on Real Estate</t>
  </si>
  <si>
    <t>11</t>
  </si>
  <si>
    <t>12</t>
  </si>
  <si>
    <t>13</t>
  </si>
  <si>
    <t>Unearned Commissions</t>
  </si>
  <si>
    <t>14</t>
  </si>
  <si>
    <t>Ceded Deferred Premium Taxes</t>
  </si>
  <si>
    <t>Ceded Deferred Insurance Operations Expenses</t>
  </si>
  <si>
    <t>Premium Deficiency</t>
  </si>
  <si>
    <t>15</t>
  </si>
  <si>
    <t>Liabilities held for sale</t>
  </si>
  <si>
    <t>17</t>
  </si>
  <si>
    <t>Current Tax Liabilities</t>
  </si>
  <si>
    <t>18</t>
  </si>
  <si>
    <t>Deferred Tax Liabilities</t>
  </si>
  <si>
    <t>Self-Insured Retention (SIR) portion of unpaid claims</t>
  </si>
  <si>
    <t>Employment Benefits (not including amounts on 
line 23 above)</t>
  </si>
  <si>
    <t>Subordinated Debt</t>
  </si>
  <si>
    <t>Preferred Shares - Debt</t>
  </si>
  <si>
    <t>Provisions and Other Liabilities</t>
  </si>
  <si>
    <t>Total Liabilities</t>
  </si>
  <si>
    <t>29</t>
  </si>
  <si>
    <t>CANADIAN INSURERS ONLY:</t>
  </si>
  <si>
    <t>EQUITY</t>
  </si>
  <si>
    <t>Shares issued and paid</t>
  </si>
  <si>
    <t>Common</t>
  </si>
  <si>
    <t>Preferred</t>
  </si>
  <si>
    <t>Contributed Surplus</t>
  </si>
  <si>
    <t>42</t>
  </si>
  <si>
    <t>(Specify)</t>
  </si>
  <si>
    <t>Retained Earnings</t>
  </si>
  <si>
    <t>Reserves</t>
  </si>
  <si>
    <t>45</t>
  </si>
  <si>
    <t>Accumulated Other Comprehensive Income (Loss)</t>
  </si>
  <si>
    <t>Total Policyholders/Shareholders' Equity</t>
  </si>
  <si>
    <t>Non-controlling Interests</t>
  </si>
  <si>
    <t>48</t>
  </si>
  <si>
    <t>Total Equity</t>
  </si>
  <si>
    <t>49</t>
  </si>
  <si>
    <t>TOTAL LIABILITIES AND EQUITY</t>
  </si>
  <si>
    <t>FOREIGN INSURERS ONLY:</t>
  </si>
  <si>
    <t xml:space="preserve"> HEAD OFFICE ACCOUNT, RESERVES &amp; AOCI</t>
  </si>
  <si>
    <t>Head Office Account</t>
  </si>
  <si>
    <t xml:space="preserve"> Total Head Office Account, Reserves &amp; AOCI</t>
  </si>
  <si>
    <t>TOTAL LIABILITIES, HEAD OFFICE ACCOUNT, RESERVES &amp; AOCI</t>
  </si>
  <si>
    <t>UNDERWRITING OPERATIONS</t>
  </si>
  <si>
    <t>Premiums Written</t>
  </si>
  <si>
    <t>Direct</t>
  </si>
  <si>
    <t>Reinsurance Assumed</t>
  </si>
  <si>
    <t>Reinsurance Ceded</t>
  </si>
  <si>
    <t>Net Premiums Written</t>
  </si>
  <si>
    <t>Decrease (increase) in Net Unearned Premiums</t>
  </si>
  <si>
    <t>Net Premiums Earned</t>
  </si>
  <si>
    <t>Service Charges</t>
  </si>
  <si>
    <t>Other</t>
  </si>
  <si>
    <t>Total Underwriting Revenue</t>
  </si>
  <si>
    <t>Gross Claims and Adjustment Expenses</t>
  </si>
  <si>
    <t>62</t>
  </si>
  <si>
    <t>Reinsurers' share of claims and adjustment expenses</t>
  </si>
  <si>
    <t>64</t>
  </si>
  <si>
    <t>Net Claims and Adjustment Expenses</t>
  </si>
  <si>
    <t>Acquisition Expenses</t>
  </si>
  <si>
    <t>Gross Commissions</t>
  </si>
  <si>
    <t>66</t>
  </si>
  <si>
    <t>Ceded Commissions</t>
  </si>
  <si>
    <t>68</t>
  </si>
  <si>
    <t>Taxes</t>
  </si>
  <si>
    <t>General Expenses</t>
  </si>
  <si>
    <t>Total Claims and Expenses</t>
  </si>
  <si>
    <t>Premium Deficiency Adjustments</t>
  </si>
  <si>
    <t>Underwriting Income (Loss)</t>
  </si>
  <si>
    <t>INVESTMENT OPERATIONS</t>
  </si>
  <si>
    <t>Income</t>
  </si>
  <si>
    <t>Realized Gains (Losses)</t>
  </si>
  <si>
    <t>Expenses</t>
  </si>
  <si>
    <t>Net Investment Income</t>
  </si>
  <si>
    <t>39</t>
  </si>
  <si>
    <t>OTHER REVENUE AND EXPENSES</t>
  </si>
  <si>
    <t>Income (Loss) from Ancillary Operations 
(net of Expenses of $'000 ...................)</t>
  </si>
  <si>
    <t>Share of Net Income (Loss) of Subsidiaries, Associates
&amp; Joint Ventures</t>
  </si>
  <si>
    <t>Gains (Losses) from fluctuations in Foreign Exchange Rates</t>
  </si>
  <si>
    <t>Other Revenues</t>
  </si>
  <si>
    <t>Finance costs</t>
  </si>
  <si>
    <t>Other Expenses</t>
  </si>
  <si>
    <t>46</t>
  </si>
  <si>
    <t>Net Income (Loss) before Income Taxes</t>
  </si>
  <si>
    <t>INCOME TAXES</t>
  </si>
  <si>
    <t>Current</t>
  </si>
  <si>
    <t>Deferred</t>
  </si>
  <si>
    <t>Total Income Taxes</t>
  </si>
  <si>
    <t>NET INCOME (LOSS) FOR THE YEAR</t>
  </si>
  <si>
    <t>ATTRIBUTABLE TO:</t>
  </si>
  <si>
    <t>80</t>
  </si>
  <si>
    <t>Equity Holders</t>
  </si>
  <si>
    <t>82</t>
  </si>
  <si>
    <t>Comprehensive Income (Loss)</t>
  </si>
  <si>
    <t>Net Income</t>
  </si>
  <si>
    <t>Other Comprehensive Income (Loss):</t>
  </si>
  <si>
    <t>Items that may be reclassified subsequently to Net Income:</t>
  </si>
  <si>
    <t>Change in Unrealized Gains and Losses:</t>
  </si>
  <si>
    <t>- Loans</t>
  </si>
  <si>
    <t>- Bonds and Debentures</t>
  </si>
  <si>
    <t>Reclassification of (Gains) Losses to Net Income</t>
  </si>
  <si>
    <t xml:space="preserve">Derivatives Designated as Cash Flow Hedges  </t>
  </si>
  <si>
    <t>Change in Unrealized Gains and Losses</t>
  </si>
  <si>
    <t>Foreign Currency Translation</t>
  </si>
  <si>
    <t>Impact of Hedging</t>
  </si>
  <si>
    <t>Subtotal of items that may be reclassified subsequently to Net Income</t>
  </si>
  <si>
    <t>Items that will not be reclassified subsequently to Net Income:</t>
  </si>
  <si>
    <t>Revaluation Surplus</t>
  </si>
  <si>
    <t>Share of Other Comprehensive Income of Subsidiaries, Associates &amp; Joint Ventures</t>
  </si>
  <si>
    <t>Remeasurements of Defined Benefit Plans</t>
  </si>
  <si>
    <t>34</t>
  </si>
  <si>
    <t>Subtotal of items that will not be reclassified subsequently to Net Income</t>
  </si>
  <si>
    <t>Total Other Comprehensive Income (Loss)</t>
  </si>
  <si>
    <t>Total Comprehensive Income (Loss)</t>
  </si>
  <si>
    <t>Attributable to:</t>
  </si>
  <si>
    <t>60</t>
  </si>
  <si>
    <t>Accumulated Gains (Losses) on:</t>
  </si>
  <si>
    <t>Derivatives Designated as Cash Flow Hedges</t>
  </si>
  <si>
    <t>Foreign Currency (net of hedging activities)</t>
  </si>
  <si>
    <t>69</t>
  </si>
  <si>
    <t>71</t>
  </si>
  <si>
    <t>51</t>
  </si>
  <si>
    <t>74</t>
  </si>
  <si>
    <t>79</t>
  </si>
  <si>
    <t>Balance at end of Year</t>
  </si>
  <si>
    <t>59</t>
  </si>
  <si>
    <t>Balance at beginning of year</t>
  </si>
  <si>
    <t>Prior period adjustments:</t>
  </si>
  <si>
    <t>Adjusted balance at beginning of year</t>
  </si>
  <si>
    <t>Net income (loss) for the year</t>
  </si>
  <si>
    <t>Transfers from (to) Head Office</t>
  </si>
  <si>
    <t>Advances (Returns)</t>
  </si>
  <si>
    <t>Premiums/Claims</t>
  </si>
  <si>
    <t>Subtotal</t>
  </si>
  <si>
    <t>Decrease (increase) in Reserves</t>
  </si>
  <si>
    <t>Net increase (decrease) in Head Office Account</t>
  </si>
  <si>
    <t>Balance at end of year</t>
  </si>
  <si>
    <t>Earthquake Reserves</t>
  </si>
  <si>
    <t>Reserve Complement</t>
  </si>
  <si>
    <t>90</t>
  </si>
  <si>
    <t>Premium Reserve</t>
  </si>
  <si>
    <t>91</t>
  </si>
  <si>
    <t>Mortgage Reserve</t>
  </si>
  <si>
    <t>95</t>
  </si>
  <si>
    <t>Nuclear Reserve</t>
  </si>
  <si>
    <t>96</t>
  </si>
  <si>
    <t>General and Contingency Reserves</t>
  </si>
  <si>
    <t>Total Reserves</t>
  </si>
  <si>
    <t>Total Comprehensive Income for the year</t>
  </si>
  <si>
    <t>Issue of Share Capital</t>
  </si>
  <si>
    <t>Transfer from/to Retained Earnings</t>
  </si>
  <si>
    <t>Decrease/increase in Reserves</t>
  </si>
  <si>
    <t>Dividends</t>
  </si>
  <si>
    <t>16</t>
  </si>
  <si>
    <t>35</t>
  </si>
  <si>
    <t>33</t>
  </si>
  <si>
    <t>37</t>
  </si>
  <si>
    <t>38</t>
  </si>
  <si>
    <t>36</t>
  </si>
  <si>
    <t>Balance at End of Current Year</t>
  </si>
  <si>
    <t>Capital Available:</t>
  </si>
  <si>
    <t>Capital available (from page 30.62 - capital available)</t>
  </si>
  <si>
    <t>Total Capital Available</t>
  </si>
  <si>
    <t>Assets Available:</t>
  </si>
  <si>
    <t>Net Assets Available (from page 30.92 - net assets available)</t>
  </si>
  <si>
    <t>Total Net Assets Available</t>
  </si>
  <si>
    <t>Capital (Margin) Required at Target:</t>
  </si>
  <si>
    <t>Insurance Risk:</t>
  </si>
  <si>
    <t xml:space="preserve">Premium liabilities </t>
  </si>
  <si>
    <t>Unpaid claims</t>
  </si>
  <si>
    <t>Catastrophes</t>
  </si>
  <si>
    <t>Margin required for reinsurance ceded to unregistered insurers</t>
  </si>
  <si>
    <t>26</t>
  </si>
  <si>
    <t xml:space="preserve">Subtotal: Insurance risk margin </t>
  </si>
  <si>
    <t>Market Risk:</t>
  </si>
  <si>
    <t>Interest rate risk</t>
  </si>
  <si>
    <t>30</t>
  </si>
  <si>
    <t xml:space="preserve">Foreign exchange risk </t>
  </si>
  <si>
    <t>32</t>
  </si>
  <si>
    <t>Equity risk</t>
  </si>
  <si>
    <t>Real estate risk</t>
  </si>
  <si>
    <t>Other market risk exposures</t>
  </si>
  <si>
    <t xml:space="preserve">Subtotal: Market risk margin </t>
  </si>
  <si>
    <t>Credit Risk:</t>
  </si>
  <si>
    <t xml:space="preserve">Counterparty default risk for balance sheet assets </t>
  </si>
  <si>
    <t>Counterparty default risk for off-balance sheet exposures</t>
  </si>
  <si>
    <t>Counterparty default risk for unregistered reinsurance collateral and SIRs</t>
  </si>
  <si>
    <t xml:space="preserve">Subtotal: Credit risk margin </t>
  </si>
  <si>
    <t>Operational risk margin</t>
  </si>
  <si>
    <t>Less:  Diversification credit</t>
  </si>
  <si>
    <t>Total Capital (Margin) Required at Target</t>
  </si>
  <si>
    <t>Minimum Capital (Margin) Required (line 59 / 1.5)</t>
  </si>
  <si>
    <t/>
  </si>
  <si>
    <t>Total Minimum Capital (Margin) Required</t>
  </si>
  <si>
    <r>
      <t>Excess Capital (Net Assets Available) over Minimum Capital (Margin) Required</t>
    </r>
    <r>
      <rPr>
        <sz val="11"/>
        <rFont val="Times New Roman"/>
        <family val="1"/>
      </rPr>
      <t xml:space="preserve"> </t>
    </r>
  </si>
  <si>
    <t>MCT (BAAT) Ratio (Line 09 or line 19 as a % of line 69)</t>
  </si>
  <si>
    <t>Capital Available</t>
  </si>
  <si>
    <t>Qualifying category A common shares</t>
  </si>
  <si>
    <t>Contributed surplus</t>
  </si>
  <si>
    <t>Retained earnings</t>
  </si>
  <si>
    <t>Less:</t>
  </si>
  <si>
    <t>Accumulated net after-tax fair value gains (losses) due to changes in the company's own credit risk</t>
  </si>
  <si>
    <t>Unrealized net after-tax fair value gains (losses) on owner-occupied properties at conversion to IFRS - cost model</t>
  </si>
  <si>
    <t>Add:</t>
  </si>
  <si>
    <t xml:space="preserve">Accumulated net after-tax revaluation losses in excess of gains on owner-occupied properties - revaluation model </t>
  </si>
  <si>
    <t>Subtotal: Retained earnings net of adjustments</t>
  </si>
  <si>
    <t>Earthquake reserves</t>
  </si>
  <si>
    <t xml:space="preserve">Less: </t>
  </si>
  <si>
    <t>Earthquake EPR not used as part of financial resources to cover exposure</t>
  </si>
  <si>
    <t>Nuclear reserves</t>
  </si>
  <si>
    <t>General and contingency reserves</t>
  </si>
  <si>
    <t>Accumulated other comprehensive income (loss)</t>
  </si>
  <si>
    <t>Accumulated net after-tax fair value gains (losses) on of cash flow hedges that are not fair valued on the balance sheet</t>
  </si>
  <si>
    <t>Accumulated net after-tax unrealized gains on owner-occupied properties - revaluation surplus</t>
  </si>
  <si>
    <t>Accumulated net after-tax impact of shadow accounting</t>
  </si>
  <si>
    <t>Subtotal: AOCI net of adjustments</t>
  </si>
  <si>
    <t>Qualifying category B instruments - Non-cumulative perpetual preferred shares</t>
  </si>
  <si>
    <t xml:space="preserve">Qualifying category B instruments - Other </t>
  </si>
  <si>
    <t>Qualifying category C instruments - Preferred shares</t>
  </si>
  <si>
    <t>Qualifying category C instruments - Subordinated debt</t>
  </si>
  <si>
    <t>Accumulated amortization of category C instruments for capital adequacy purposes</t>
  </si>
  <si>
    <t>Net qualifying category C instruments</t>
  </si>
  <si>
    <t>Non-controlling interests</t>
  </si>
  <si>
    <t>Subtotal: capital available gross of deductions</t>
  </si>
  <si>
    <t>Deductions:</t>
  </si>
  <si>
    <t>Interests in non-qualifying subsidiaries</t>
  </si>
  <si>
    <t>Interests in associates</t>
  </si>
  <si>
    <t>Interests in joint ventures and limited partnerships with more than 10% ownership</t>
  </si>
  <si>
    <t>Loans considered as capital to non-qualifying subsidiaries</t>
  </si>
  <si>
    <t>Loans considered as capital to associates</t>
  </si>
  <si>
    <t>Loans considered as capital to joint ventures and limited partnerships with more than 10% ownership</t>
  </si>
  <si>
    <t>Receivables and recoverables from unregistered insurers not covered by acceptable collateral</t>
  </si>
  <si>
    <t>DPAE other for A&amp;S business</t>
  </si>
  <si>
    <t>Goodwill (net of eligible deferred tax liability)</t>
  </si>
  <si>
    <t>Intangible assets, including computer software (net of eligible deferred tax liability)</t>
  </si>
  <si>
    <t>Deferred tax assets excluding those arising from temporary differences (net of eligible deferred tax liability)</t>
  </si>
  <si>
    <t>Net defined benefit pension plan surplus asset, net of available refunds (net of eligible deferred tax liability)</t>
  </si>
  <si>
    <t>Investments in own capital instruments not derecognized for accounting purposes</t>
  </si>
  <si>
    <t>Reciprocal cross holdings in the capital of financial entities</t>
  </si>
  <si>
    <t>Asset securitization exposures</t>
  </si>
  <si>
    <t>47</t>
  </si>
  <si>
    <t>Subtotal: total deductions from capital available</t>
  </si>
  <si>
    <r>
      <t xml:space="preserve">Total Capital Available </t>
    </r>
    <r>
      <rPr>
        <sz val="11"/>
        <rFont val="Times New Roman"/>
        <family val="1"/>
      </rPr>
      <t xml:space="preserve"> </t>
    </r>
  </si>
  <si>
    <t>Validation test: 40% limit for category B and C capital instruments</t>
  </si>
  <si>
    <t>Validation test: 7% limit for category C capital instruments</t>
  </si>
  <si>
    <t>61</t>
  </si>
  <si>
    <t>Memo Items</t>
  </si>
  <si>
    <t>Deferred tax liabilities related to (used to offset the associated gross amounts):</t>
  </si>
  <si>
    <t>70</t>
  </si>
  <si>
    <t>Intangible assets, including computer software</t>
  </si>
  <si>
    <t>Deferred tax assets excluding those arising from temporary differences</t>
  </si>
  <si>
    <t>72</t>
  </si>
  <si>
    <t>Defined benefit pension plan assets</t>
  </si>
  <si>
    <t>73</t>
  </si>
  <si>
    <t>Deferred tax assets arising from temporary differences, excluding those realizable through loss carryback</t>
  </si>
  <si>
    <t>Non-qualifying capital instruments:</t>
  </si>
  <si>
    <t>Common shares not meeting category A qualifying criteria</t>
  </si>
  <si>
    <t>75</t>
  </si>
  <si>
    <t>Non-cumulative perpetual preferred shares not meeting category B qualifying criteria</t>
  </si>
  <si>
    <t>76</t>
  </si>
  <si>
    <t xml:space="preserve">Preferred shares (other) not meeting category C qualifying criteria </t>
  </si>
  <si>
    <t>77</t>
  </si>
  <si>
    <t xml:space="preserve">Subordinated debt not meeting category C qualifying criteria </t>
  </si>
  <si>
    <t>78</t>
  </si>
  <si>
    <t>Total vested assets</t>
  </si>
  <si>
    <t>Total liabilities</t>
  </si>
  <si>
    <t>Recoverables from registered reinsurers</t>
  </si>
  <si>
    <t>Recoverables from unregistered reinsurers</t>
  </si>
  <si>
    <t>Other (allowable) recoverables on unpaid claims including salvage and 
subrogation</t>
  </si>
  <si>
    <t>SIR recoverables not deducted from assets available</t>
  </si>
  <si>
    <t>Unearned commissions</t>
  </si>
  <si>
    <t>Adjustment for DPAE - commissions (A&amp;S business) 55% of the net of deferred commissions and unearned commissions</t>
  </si>
  <si>
    <t>Adjustment for DPAE - deferred premium taxes (A&amp;S business)</t>
  </si>
  <si>
    <t>Total net liabilities</t>
  </si>
  <si>
    <t>Sub-total: excess of vested assets over net liabilities (line 09 minus line 59)</t>
  </si>
  <si>
    <t>Regulatory adjustments to net assets available:</t>
  </si>
  <si>
    <t>DPAE (excluding A&amp;S business)</t>
  </si>
  <si>
    <t>Receivables from agents and policyholders (including brokers)</t>
  </si>
  <si>
    <t>Revaluation losses in excess of gains on owner-occupied properties</t>
  </si>
  <si>
    <t>63</t>
  </si>
  <si>
    <t>Unrealized fair value gains (losses) from owner-occupied properties at conversion</t>
  </si>
  <si>
    <t>Revaluation gains on owner-occupied properties</t>
  </si>
  <si>
    <t>65</t>
  </si>
  <si>
    <t>Shadow accounting impact</t>
  </si>
  <si>
    <t>67</t>
  </si>
  <si>
    <t>Sub-total: regulatory adjustments to net assets available</t>
  </si>
  <si>
    <t>Total Net Assets Available (line 89 plus line 69)</t>
  </si>
  <si>
    <t>Cash held on premises</t>
  </si>
  <si>
    <t>Cash other</t>
  </si>
  <si>
    <t>Investment Income Due and Accrued</t>
  </si>
  <si>
    <t>Long-Term Obligations including Term Deposits, Bonds, Debentures and Loans</t>
  </si>
  <si>
    <t>Short-Term Obligations including Commercial Paper</t>
  </si>
  <si>
    <t>Loans (at amortized cost):</t>
  </si>
  <si>
    <t>First mortgages on one- to four-unit residential dwellings</t>
  </si>
  <si>
    <t>Commercial mortgages and residental mortgages that are not first mortgages on one- to four-unit residential dwellings</t>
  </si>
  <si>
    <t>Mortgages secured by undeveloped land</t>
  </si>
  <si>
    <t>Subsidiaries, Associates &amp; Joint Ventures (not considered capital)</t>
  </si>
  <si>
    <t>Other loans</t>
  </si>
  <si>
    <t>Adjustment to reflect difference between amortized cost and Balance Sheet value of loans</t>
  </si>
  <si>
    <t>Other Investments</t>
  </si>
  <si>
    <t xml:space="preserve">Receivables:  </t>
  </si>
  <si>
    <t>Government Grade</t>
  </si>
  <si>
    <t xml:space="preserve">   - Instalment Premiums (not yet due)</t>
  </si>
  <si>
    <t xml:space="preserve">   - Outstanding less than 60 days</t>
  </si>
  <si>
    <t>55</t>
  </si>
  <si>
    <t xml:space="preserve">   - Outstanding 60 days or more</t>
  </si>
  <si>
    <t>Insurers</t>
  </si>
  <si>
    <t>- Registered Associated</t>
  </si>
  <si>
    <t>- Registered Non-associated</t>
  </si>
  <si>
    <t>- Unregistered</t>
  </si>
  <si>
    <t>Recoverables from Reinsurers:</t>
  </si>
  <si>
    <t>- Unearned Premiums</t>
  </si>
  <si>
    <t>- Unpaid Claims</t>
  </si>
  <si>
    <t xml:space="preserve">                                                                       </t>
  </si>
  <si>
    <t>Other Recoverables on Unpaid Claims including SIRs not deducted from capital</t>
  </si>
  <si>
    <t xml:space="preserve"> Assets held for sale </t>
  </si>
  <si>
    <t xml:space="preserve">Other Assets </t>
  </si>
  <si>
    <t>87</t>
  </si>
  <si>
    <t>TOTAL</t>
  </si>
  <si>
    <t>Vested Assets:</t>
  </si>
  <si>
    <t>Cash</t>
  </si>
  <si>
    <t>Loans: (at amortized cost)</t>
  </si>
  <si>
    <t>Adjustment to reflect difference between amortized cost and balance sheet value of loans</t>
  </si>
  <si>
    <t>Total - Vested Assets</t>
  </si>
  <si>
    <t>Other Admitted Assets</t>
  </si>
  <si>
    <t>Recoverable from registered reinsurers:</t>
  </si>
  <si>
    <t>- Registered associated</t>
  </si>
  <si>
    <t>- Registered non-associated</t>
  </si>
  <si>
    <t>Other (allowable) Recoverables on Unpaid Claims including SIRs not deducted from net available assets</t>
  </si>
  <si>
    <t>Policyholders (including Agents and Brokers):</t>
  </si>
  <si>
    <t>Total Margin Required</t>
  </si>
  <si>
    <t>Changes in Retained Earnings for Current Year</t>
  </si>
  <si>
    <t>Net exposure</t>
  </si>
  <si>
    <t>Capital Required for Balance Sheet Assets</t>
  </si>
  <si>
    <t>Margin Required for Balance Sheet Assets</t>
  </si>
  <si>
    <t>(Column 03 of page 20.54 of the Annual Return)</t>
  </si>
  <si>
    <t>Head Office Account (Foreign Insurers)</t>
  </si>
  <si>
    <t>Deferred Tax Assets arising from temporary differences, that can be applied to recoverable income taxes paid in the preceding 3 years</t>
  </si>
  <si>
    <t>Recoverables from unregistered reinsurers not covered by acceptable non-owned deposits and LOCs</t>
  </si>
  <si>
    <t>Page 20.10 of the Annual Return</t>
  </si>
  <si>
    <t>Last report base scenario</t>
  </si>
  <si>
    <t>Adverse scenario 1</t>
  </si>
  <si>
    <t>Adverse scenario 2</t>
  </si>
  <si>
    <t>Adverse scenario 3</t>
  </si>
  <si>
    <t>Historical</t>
  </si>
  <si>
    <t>Forecast</t>
  </si>
  <si>
    <t>Page 20.20 of the Annual Return</t>
  </si>
  <si>
    <t>Last</t>
  </si>
  <si>
    <t>report</t>
  </si>
  <si>
    <t>base</t>
  </si>
  <si>
    <t>scenario</t>
  </si>
  <si>
    <t>Page 20.30 of the Annual Return</t>
  </si>
  <si>
    <t>Page 20.42 of the Annual Return</t>
  </si>
  <si>
    <t>Page 20.45 of the Annual Return</t>
  </si>
  <si>
    <t>Page 20.54 (column 03) of the Annual Return</t>
  </si>
  <si>
    <t>Page 30.61 of the Annual Return</t>
  </si>
  <si>
    <t>Page 30.62 of the Annual Return</t>
  </si>
  <si>
    <t>Page 30.92 of the Annual Return</t>
  </si>
  <si>
    <t>Page 30.71 (column 05) of the Annual Return</t>
  </si>
  <si>
    <t>Page 30.71 (column 03) of the Annual Return</t>
  </si>
  <si>
    <t>Page 30.81 (column 05) of the Annual Return</t>
  </si>
  <si>
    <t>Page 30.81 (column 03) of the Annual Return</t>
  </si>
  <si>
    <t>Loss ratio</t>
  </si>
  <si>
    <t>Expense ratio</t>
  </si>
  <si>
    <t>Combined ratio</t>
  </si>
  <si>
    <t>Vested in
Trust*</t>
  </si>
  <si>
    <t>Agents, Brokers, Policyholders, Associates, Limited Partnerships, Joint Ventures, Non-qualifying Subsidiaries and Other Receivables:</t>
  </si>
  <si>
    <t>#SC_1 description de l'actuaire</t>
  </si>
  <si>
    <t>#SC_2 description de l'actuaire</t>
  </si>
  <si>
    <t>#SC_3 description de l'actuaire</t>
  </si>
  <si>
    <t>Adverse scenario 4</t>
  </si>
  <si>
    <t>Adverse scenario 5</t>
  </si>
  <si>
    <t>Adverse scenario 6</t>
  </si>
  <si>
    <t>Adverse scenario 7</t>
  </si>
  <si>
    <t>Adverse scenario 8</t>
  </si>
  <si>
    <t>Adverse scenario 9</t>
  </si>
  <si>
    <t>Adverse scenario 10</t>
  </si>
  <si>
    <t>Adverse scenario 11</t>
  </si>
  <si>
    <t>Adverse scenario 12</t>
  </si>
  <si>
    <t>Adverse scenario 13</t>
  </si>
  <si>
    <t>Adverse scenario 14</t>
  </si>
  <si>
    <t>Adverse scenario 15</t>
  </si>
  <si>
    <t>Résumé des 3 scénarios les plus défavorables</t>
  </si>
  <si>
    <t>Étape pour déterminer les trois scénarios les plus défavorables</t>
  </si>
  <si>
    <t># scénario (fait par actuaire)</t>
  </si>
  <si>
    <t>Impact maximal</t>
  </si>
  <si>
    <t>Rang</t>
  </si>
  <si>
    <t># scénario (fait par AMF)</t>
  </si>
  <si>
    <t>D1</t>
  </si>
  <si>
    <t>D2</t>
  </si>
  <si>
    <t>D3</t>
  </si>
  <si>
    <t>D4</t>
  </si>
  <si>
    <t>D5</t>
  </si>
  <si>
    <t>D6</t>
  </si>
  <si>
    <t>D7</t>
  </si>
  <si>
    <t>D8</t>
  </si>
  <si>
    <t>D9</t>
  </si>
  <si>
    <t>D10</t>
  </si>
  <si>
    <t>D11</t>
  </si>
  <si>
    <t>D12</t>
  </si>
  <si>
    <t>D13</t>
  </si>
  <si>
    <t>D14</t>
  </si>
  <si>
    <t>D15</t>
  </si>
  <si>
    <t>Coordonnée (fait par actuaire)</t>
  </si>
  <si>
    <t>Coordonnée (fait par AMF)</t>
  </si>
  <si>
    <t>Coordonnées pour rechercheV (ligne 1)</t>
  </si>
  <si>
    <t>Coordonnées pour rechercheV (ligne 2)</t>
  </si>
  <si>
    <t>Coordonnées pour rechercheV (colonne)</t>
  </si>
  <si>
    <t>RechercheV pour obtenir les données</t>
  </si>
  <si>
    <t>Impact sur les capitaux propres</t>
  </si>
  <si>
    <t>Impact maximal de chacun des scénarios</t>
  </si>
  <si>
    <t>B</t>
  </si>
  <si>
    <t>#SC_4 description de l'actuaire</t>
  </si>
  <si>
    <t>#SC_5 description de l'actuaire</t>
  </si>
  <si>
    <t>#SC_6 description de l'actuaire</t>
  </si>
  <si>
    <t>#SC_7 description de l'actuaire</t>
  </si>
  <si>
    <t>#SC_8 description de l'actuaire</t>
  </si>
  <si>
    <t>#SC_9 description de l'actuaire</t>
  </si>
  <si>
    <t>#SC_10 description de l'actuaire</t>
  </si>
  <si>
    <t>#SC_11 description de l'actuaire</t>
  </si>
  <si>
    <t>#SC_12 description de l'actuaire</t>
  </si>
  <si>
    <t>#SC_13 description de l'actuaire</t>
  </si>
  <si>
    <t>#SC_14 description de l'actuaire</t>
  </si>
  <si>
    <t>#SC_15 description de l'actuaire</t>
  </si>
  <si>
    <t>Investments Accounted for Using the Equity Method:</t>
  </si>
  <si>
    <t>Pooled Funds</t>
  </si>
  <si>
    <t>Gains (Losses) from FVO or FVTPL</t>
  </si>
  <si>
    <t>Share or Net Income (Loss) of Pooled Funds using Equity Method</t>
  </si>
  <si>
    <t>Share of Other Comprehensive Income of Subsidiaries, Associates &amp; Joint Ventures (may be reclassified)</t>
  </si>
  <si>
    <t>Self-insured retentions, where the regulator requires collateral and no collateral has been received</t>
  </si>
  <si>
    <t>Amounts due from federally regulated insurers and approved reinsurers that can be legally netted against actuarial liabilities</t>
  </si>
  <si>
    <t>349</t>
  </si>
  <si>
    <t>D3_Capitaux propres</t>
  </si>
  <si>
    <t>390</t>
  </si>
  <si>
    <t>D3_Ratio</t>
  </si>
  <si>
    <t>300</t>
  </si>
  <si>
    <t>249</t>
  </si>
  <si>
    <t>D2_Capitaux propres</t>
  </si>
  <si>
    <t>290</t>
  </si>
  <si>
    <t>D2_Ratio</t>
  </si>
  <si>
    <t>200</t>
  </si>
  <si>
    <t>149</t>
  </si>
  <si>
    <t>D1_Capitaux propres</t>
  </si>
  <si>
    <t>190</t>
  </si>
  <si>
    <t>D1_Ratio</t>
  </si>
  <si>
    <t>100</t>
  </si>
  <si>
    <t>090</t>
  </si>
  <si>
    <t>B_Ratio</t>
  </si>
  <si>
    <t>069</t>
  </si>
  <si>
    <t>B_Capitaux requis</t>
  </si>
  <si>
    <t>009</t>
  </si>
  <si>
    <t>B_Capitaux disponibles</t>
  </si>
  <si>
    <t>049</t>
  </si>
  <si>
    <t>B_Capitaux propres</t>
  </si>
  <si>
    <t>089</t>
  </si>
  <si>
    <t>B_Bénéfices nets</t>
  </si>
  <si>
    <t>004</t>
  </si>
  <si>
    <t>B_Primes souscrites</t>
  </si>
  <si>
    <t>Ligne\Colonne</t>
  </si>
  <si>
    <t>Description</t>
  </si>
  <si>
    <t>X+5</t>
  </si>
  <si>
    <t>X+4</t>
  </si>
  <si>
    <t>X+3</t>
  </si>
  <si>
    <t>X+2</t>
  </si>
  <si>
    <t>X+1</t>
  </si>
  <si>
    <t>Tableau résumé</t>
  </si>
  <si>
    <t>Description : Please inscribe a brief description of the scenario (including assumptions) in tab 20.10</t>
  </si>
  <si>
    <t>Overlay approach adjustment for financial instruments (Reclass from P&amp;L to OCI)</t>
  </si>
  <si>
    <t>FVOCI:</t>
  </si>
  <si>
    <t>- Equities (IAS 39)</t>
  </si>
  <si>
    <t>Overlay approach</t>
  </si>
  <si>
    <t>Change in Unrealized Gains and Losses related to overlay approach for financial instruments</t>
  </si>
  <si>
    <t>Unrealized Gains and Losses</t>
  </si>
  <si>
    <t>Reclassification of (Gains) Losses from Net Income</t>
  </si>
  <si>
    <t>- Equities (IFRS 9)</t>
  </si>
  <si>
    <t>(Specify, including phase-in for historical data)</t>
  </si>
  <si>
    <t>Overlay Approach</t>
  </si>
  <si>
    <t>Right of use asset associated with owner-occupied leased properties</t>
  </si>
  <si>
    <t>Asset-Backed Securities</t>
  </si>
  <si>
    <t>- Registered Associated under Intra-group pooling arrangements approved by OSFI</t>
  </si>
  <si>
    <t>- Registered Associated excluding Intra-group pooling arrangements approved by OSFI</t>
  </si>
  <si>
    <t>- Unearned Premiums under Intra-group pooling arrangements approved by OSFI</t>
  </si>
  <si>
    <t>- Unearned Premiums excluding Intra-group pooling arrangements approved by OSFI</t>
  </si>
  <si>
    <t>- Unpaid Claims under Intra-group pooling arrangements approved by OSFI</t>
  </si>
  <si>
    <t>- Unpaid Claims excluding Intra-group pooling arrangements approved by OSFI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</si>
</sst>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General_)"/>
    <numFmt numFmtId="165" formatCode="_(* #,##0.00_);_(* \(#,##0.00\);_(* &quot;-&quot;??_);_(@_)"/>
    <numFmt numFmtId="166" formatCode="_-* #,##0.00_-;\-* #,##0.00_-;_-* &quot;-&quot;??_-;_-@_-"/>
    <numFmt numFmtId="167" formatCode="_-&quot;$&quot;* #,##0.00_-;\-&quot;$&quot;* #,##0.00_-;_-&quot;$&quot;* &quot;-&quot;??_-;_-@_-"/>
    <numFmt numFmtId="168" formatCode="_-[$€-2]* #,##0.00_-;\-[$€-2]* #,##0.00_-;_-[$€-2]* &quot;-&quot;??_-"/>
    <numFmt numFmtId="169" formatCode="0.0%"/>
  </numFmts>
  <fonts count="52">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Times New Roman"/>
      <family val="1"/>
    </font>
    <font>
      <sz val="11"/>
      <name val="Times New Roman"/>
      <family val="1"/>
    </font>
    <font>
      <b/>
      <sz val="11"/>
      <name val="Times New Roman"/>
      <family val="1"/>
    </font>
    <font>
      <sz val="12"/>
      <name val="Times New Roman"/>
      <family val="1"/>
    </font>
    <font>
      <sz val="12"/>
      <name val="Arial"/>
      <family val="2"/>
    </font>
    <font>
      <sz val="11"/>
      <name val="MS Sans Serif"/>
      <family val="2"/>
    </font>
    <font>
      <sz val="10"/>
      <name val="Arial"/>
      <family val="2"/>
    </font>
    <font>
      <b/>
      <sz val="11"/>
      <color indexed="8"/>
      <name val="Times New Roman"/>
      <family val="1"/>
    </font>
    <font>
      <sz val="11"/>
      <color indexed="8"/>
      <name val="Times New Roman"/>
      <family val="1"/>
    </font>
    <font>
      <b/>
      <sz val="12"/>
      <name val="Times New Roman"/>
      <family val="1"/>
    </font>
    <font>
      <sz val="8"/>
      <name val="Times New Roman"/>
      <family val="1"/>
    </font>
    <font>
      <sz val="10"/>
      <name val="MS Sans Serif"/>
      <family val="2"/>
    </font>
    <font>
      <sz val="12"/>
      <name val="SWISS"/>
    </font>
    <font>
      <sz val="8"/>
      <name val="Arial"/>
      <family val="2"/>
    </font>
    <font>
      <sz val="12"/>
      <name val="CG Times (WN)"/>
    </font>
    <font>
      <sz val="8"/>
      <color indexed="8"/>
      <name val="Arial"/>
      <family val="2"/>
    </font>
    <font>
      <b/>
      <i/>
      <sz val="11"/>
      <name val="Times New Roman"/>
      <family val="1"/>
    </font>
    <font>
      <sz val="11"/>
      <color indexed="8"/>
      <name val="Calibri"/>
      <family val="2"/>
    </font>
    <font>
      <sz val="11"/>
      <color indexed="9"/>
      <name val="Calibri"/>
      <family val="2"/>
    </font>
    <font>
      <sz val="8"/>
      <name val="Garamond"/>
      <family val="1"/>
    </font>
    <font>
      <sz val="12"/>
      <name val="Frutiger 45 Light"/>
      <family val="2"/>
    </font>
    <font>
      <sz val="11"/>
      <color indexed="10"/>
      <name val="Calibri"/>
      <family val="2"/>
    </font>
    <font>
      <sz val="11"/>
      <color indexed="20"/>
      <name val="Calibri"/>
      <family val="2"/>
    </font>
    <font>
      <b/>
      <sz val="11"/>
      <color indexed="52"/>
      <name val="Calibri"/>
      <family val="2"/>
    </font>
    <font>
      <i/>
      <sz val="12"/>
      <name val="Frutiger 45 Light"/>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4"/>
      <name val="Frutiger 87ExtraBlackCn"/>
      <family val="2"/>
    </font>
    <font>
      <sz val="11"/>
      <color indexed="60"/>
      <name val="Calibri"/>
      <family val="2"/>
    </font>
    <font>
      <b/>
      <i/>
      <sz val="12"/>
      <name val="Frutiger 45 Light"/>
      <family val="2"/>
    </font>
    <font>
      <b/>
      <sz val="11"/>
      <color indexed="63"/>
      <name val="Calibri"/>
      <family val="2"/>
    </font>
    <font>
      <b/>
      <sz val="11"/>
      <color theme="1"/>
      <name val="Calibri"/>
      <family val="2"/>
      <scheme val="minor"/>
    </font>
    <font>
      <sz val="12"/>
      <name val="Helv"/>
    </font>
    <font>
      <b/>
      <sz val="12"/>
      <name val="Frutiger 45 Light"/>
      <family val="2"/>
    </font>
    <font>
      <b/>
      <sz val="18"/>
      <color indexed="56"/>
      <name val="Cambria"/>
      <family val="2"/>
    </font>
    <font>
      <b/>
      <sz val="11"/>
      <color indexed="8"/>
      <name val="Calibri"/>
      <family val="2"/>
    </font>
    <font>
      <sz val="10"/>
      <name val="Frutiger"/>
    </font>
    <font>
      <sz val="9"/>
      <color indexed="81"/>
      <name val="Tahoma"/>
      <family val="2"/>
    </font>
    <font>
      <b/>
      <sz val="9"/>
      <color indexed="81"/>
      <name val="Tahoma"/>
      <family val="2"/>
    </font>
    <font>
      <sz val="11"/>
      <color indexed="8"/>
      <name val="Arial"/>
      <family val="2"/>
    </font>
    <font>
      <b/>
      <sz val="9"/>
      <color indexed="81"/>
      <name val="Tahoma"/>
      <charset val="1"/>
    </font>
  </fonts>
  <fills count="29">
    <fill>
      <patternFill patternType="none"/>
    </fill>
    <fill>
      <patternFill patternType="gray125"/>
    </fill>
    <fill>
      <patternFill patternType="solid">
        <fgColor theme="0" tint="-0.34998626667073579"/>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rgb="FFFFFF00"/>
        <bgColor indexed="64"/>
      </patternFill>
    </fill>
    <fill>
      <patternFill patternType="solid">
        <fgColor theme="3" tint="0.59999389629810485"/>
        <bgColor indexed="64"/>
      </patternFill>
    </fill>
  </fills>
  <borders count="52">
    <border>
      <left/>
      <right/>
      <top/>
      <bottom/>
      <diagonal/>
    </border>
    <border>
      <left/>
      <right/>
      <top style="dotted">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style="dotted">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dotted">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s>
  <cellStyleXfs count="185">
    <xf numFmtId="0" fontId="0" fillId="0" borderId="0"/>
    <xf numFmtId="9" fontId="3" fillId="0" borderId="0" applyFont="0" applyFill="0" applyBorder="0" applyAlignment="0" applyProtection="0"/>
    <xf numFmtId="0" fontId="4" fillId="0" borderId="0"/>
    <xf numFmtId="164" fontId="8" fillId="0" borderId="0"/>
    <xf numFmtId="0" fontId="10" fillId="0" borderId="0"/>
    <xf numFmtId="164" fontId="8" fillId="0" borderId="0"/>
    <xf numFmtId="0" fontId="4" fillId="0" borderId="0"/>
    <xf numFmtId="0" fontId="4" fillId="0" borderId="0"/>
    <xf numFmtId="0" fontId="4" fillId="0" borderId="0"/>
    <xf numFmtId="9" fontId="15" fillId="0" borderId="0" applyFont="0" applyFill="0" applyBorder="0" applyAlignment="0" applyProtection="0"/>
    <xf numFmtId="0" fontId="15" fillId="0" borderId="0"/>
    <xf numFmtId="37" fontId="16" fillId="0" borderId="0"/>
    <xf numFmtId="0" fontId="17" fillId="0" borderId="0"/>
    <xf numFmtId="0" fontId="18" fillId="0" borderId="0"/>
    <xf numFmtId="165" fontId="17" fillId="0" borderId="0" applyNumberFormat="0" applyFont="0" applyFill="0" applyAlignment="0" applyProtection="0"/>
    <xf numFmtId="9" fontId="4" fillId="0" borderId="0" applyFont="0" applyFill="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0" borderId="14">
      <alignment horizontal="center"/>
    </xf>
    <xf numFmtId="0" fontId="24" fillId="0" borderId="15">
      <alignment horizontal="left" wrapText="1" indent="2"/>
    </xf>
    <xf numFmtId="0" fontId="25" fillId="0" borderId="0" applyNumberFormat="0" applyFill="0" applyBorder="0" applyAlignment="0" applyProtection="0"/>
    <xf numFmtId="0" fontId="26" fillId="5" borderId="0" applyNumberFormat="0" applyBorder="0" applyAlignment="0" applyProtection="0"/>
    <xf numFmtId="0" fontId="27" fillId="22" borderId="36" applyNumberFormat="0" applyAlignment="0" applyProtection="0"/>
    <xf numFmtId="0" fontId="27" fillId="22" borderId="36" applyNumberFormat="0" applyAlignment="0" applyProtection="0"/>
    <xf numFmtId="0" fontId="28" fillId="0" borderId="0">
      <alignment wrapText="1"/>
    </xf>
    <xf numFmtId="0" fontId="29" fillId="0" borderId="37" applyNumberFormat="0" applyFill="0" applyAlignment="0" applyProtection="0"/>
    <xf numFmtId="0" fontId="30" fillId="23" borderId="38" applyNumberFormat="0" applyAlignment="0" applyProtection="0"/>
    <xf numFmtId="166" fontId="2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5" fillId="0" borderId="0" applyFont="0" applyFill="0" applyBorder="0" applyAlignment="0" applyProtection="0"/>
    <xf numFmtId="0" fontId="16" fillId="24" borderId="39" applyNumberFormat="0" applyFont="0" applyAlignment="0" applyProtection="0"/>
    <xf numFmtId="167" fontId="10" fillId="0" borderId="0" applyFont="0" applyFill="0" applyBorder="0" applyAlignment="0" applyProtection="0"/>
    <xf numFmtId="0" fontId="31" fillId="9" borderId="36" applyNumberFormat="0" applyAlignment="0" applyProtection="0"/>
    <xf numFmtId="168" fontId="10" fillId="0" borderId="0" applyFon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0" borderId="40" applyNumberFormat="0" applyFill="0" applyAlignment="0" applyProtection="0"/>
    <xf numFmtId="0" fontId="35" fillId="0" borderId="41" applyNumberFormat="0" applyFill="0" applyAlignment="0" applyProtection="0"/>
    <xf numFmtId="0" fontId="36" fillId="0" borderId="42"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1" fillId="9" borderId="36" applyNumberFormat="0" applyAlignment="0" applyProtection="0"/>
    <xf numFmtId="0" fontId="26" fillId="5" borderId="0" applyNumberFormat="0" applyBorder="0" applyAlignment="0" applyProtection="0"/>
    <xf numFmtId="0" fontId="29" fillId="0" borderId="37" applyNumberFormat="0" applyFill="0" applyAlignment="0" applyProtection="0"/>
    <xf numFmtId="0" fontId="38" fillId="0" borderId="0"/>
    <xf numFmtId="0" fontId="39" fillId="25" borderId="0" applyNumberFormat="0" applyBorder="0" applyAlignment="0" applyProtection="0"/>
    <xf numFmtId="0" fontId="39" fillId="25" borderId="0" applyNumberFormat="0" applyBorder="0" applyAlignment="0" applyProtection="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15" fillId="0" borderId="0"/>
    <xf numFmtId="0" fontId="15" fillId="0" borderId="0"/>
    <xf numFmtId="0" fontId="15" fillId="0" borderId="0"/>
    <xf numFmtId="0" fontId="2"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3" fillId="0" borderId="0"/>
    <xf numFmtId="0" fontId="3" fillId="0" borderId="0"/>
    <xf numFmtId="164" fontId="8" fillId="0" borderId="0"/>
    <xf numFmtId="0" fontId="10" fillId="0" borderId="0"/>
    <xf numFmtId="0" fontId="10" fillId="0" borderId="0"/>
    <xf numFmtId="0" fontId="4"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24" borderId="39" applyNumberFormat="0" applyFont="0" applyAlignment="0" applyProtection="0"/>
    <xf numFmtId="0" fontId="40" fillId="0" borderId="28">
      <alignment horizontal="left" wrapText="1" indent="1"/>
    </xf>
    <xf numFmtId="0" fontId="41" fillId="22" borderId="43"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0" fontId="42" fillId="26" borderId="27" applyNumberFormat="0" applyFill="0" applyAlignment="0"/>
    <xf numFmtId="0" fontId="33" fillId="6" borderId="0" applyNumberFormat="0" applyBorder="0" applyAlignment="0" applyProtection="0"/>
    <xf numFmtId="0" fontId="41" fillId="22" borderId="43" applyNumberForma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0" borderId="44">
      <alignment vertical="center" wrapText="1"/>
    </xf>
    <xf numFmtId="0" fontId="3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4" fillId="0" borderId="40" applyNumberFormat="0" applyFill="0" applyAlignment="0" applyProtection="0"/>
    <xf numFmtId="0" fontId="35" fillId="0" borderId="41" applyNumberFormat="0" applyFill="0" applyAlignment="0" applyProtection="0"/>
    <xf numFmtId="0" fontId="36" fillId="0" borderId="42" applyNumberFormat="0" applyFill="0" applyAlignment="0" applyProtection="0"/>
    <xf numFmtId="0" fontId="36" fillId="0" borderId="0" applyNumberFormat="0" applyFill="0" applyBorder="0" applyAlignment="0" applyProtection="0"/>
    <xf numFmtId="0" fontId="46" fillId="0" borderId="45" applyNumberFormat="0" applyFill="0" applyAlignment="0" applyProtection="0"/>
    <xf numFmtId="0" fontId="46" fillId="0" borderId="45" applyNumberFormat="0" applyFill="0" applyAlignment="0" applyProtection="0"/>
    <xf numFmtId="0" fontId="46" fillId="0" borderId="45" applyNumberFormat="0" applyFill="0" applyAlignment="0" applyProtection="0"/>
    <xf numFmtId="0" fontId="47" fillId="0" borderId="46">
      <alignment horizontal="center"/>
    </xf>
    <xf numFmtId="0" fontId="10" fillId="0" borderId="0" applyNumberFormat="0" applyFont="0" applyBorder="0">
      <alignment horizontal="right"/>
      <protection locked="0"/>
    </xf>
    <xf numFmtId="0" fontId="30" fillId="23" borderId="38"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642">
    <xf numFmtId="0" fontId="0" fillId="0" borderId="0" xfId="0"/>
    <xf numFmtId="3" fontId="0" fillId="0" borderId="0" xfId="0" applyNumberFormat="1" applyBorder="1" applyAlignment="1" applyProtection="1">
      <alignment horizontal="center"/>
      <protection locked="0"/>
    </xf>
    <xf numFmtId="3" fontId="0" fillId="0" borderId="7" xfId="0" applyNumberFormat="1" applyBorder="1" applyAlignment="1" applyProtection="1">
      <alignment horizontal="center"/>
      <protection locked="0"/>
    </xf>
    <xf numFmtId="9" fontId="0" fillId="0" borderId="0" xfId="0" applyNumberFormat="1" applyBorder="1" applyAlignment="1" applyProtection="1">
      <alignment horizontal="center"/>
      <protection locked="0"/>
    </xf>
    <xf numFmtId="9" fontId="0" fillId="0" borderId="7" xfId="0" applyNumberFormat="1" applyBorder="1" applyAlignment="1" applyProtection="1">
      <alignment horizontal="center"/>
      <protection locked="0"/>
    </xf>
    <xf numFmtId="49" fontId="0" fillId="0" borderId="0" xfId="0" applyNumberFormat="1" applyBorder="1" applyAlignment="1" applyProtection="1">
      <alignment horizontal="left"/>
      <protection locked="0"/>
    </xf>
    <xf numFmtId="3" fontId="0" fillId="0" borderId="15" xfId="0" applyNumberFormat="1" applyBorder="1" applyAlignment="1" applyProtection="1">
      <alignment horizontal="center"/>
      <protection locked="0"/>
    </xf>
    <xf numFmtId="3" fontId="0" fillId="0" borderId="9" xfId="0" applyNumberFormat="1" applyBorder="1" applyAlignment="1" applyProtection="1">
      <alignment horizontal="center"/>
      <protection locked="0"/>
    </xf>
    <xf numFmtId="0" fontId="5" fillId="0" borderId="0" xfId="115" applyFont="1" applyBorder="1" applyProtection="1"/>
    <xf numFmtId="0" fontId="2" fillId="0" borderId="0" xfId="115" applyBorder="1" applyProtection="1"/>
    <xf numFmtId="0" fontId="6" fillId="0" borderId="23" xfId="116" applyNumberFormat="1" applyFont="1" applyFill="1" applyBorder="1" applyAlignment="1" applyProtection="1">
      <alignment wrapText="1"/>
    </xf>
    <xf numFmtId="0" fontId="5" fillId="0" borderId="15" xfId="2" applyFont="1" applyBorder="1" applyProtection="1"/>
    <xf numFmtId="0" fontId="5" fillId="0" borderId="0" xfId="2" applyFont="1" applyBorder="1" applyProtection="1"/>
    <xf numFmtId="0" fontId="2" fillId="0" borderId="7" xfId="115" applyBorder="1" applyProtection="1"/>
    <xf numFmtId="0" fontId="5" fillId="0" borderId="15" xfId="115" applyFont="1" applyBorder="1" applyProtection="1"/>
    <xf numFmtId="0" fontId="5" fillId="0" borderId="9" xfId="115" applyFont="1" applyBorder="1" applyProtection="1"/>
    <xf numFmtId="0" fontId="5" fillId="0" borderId="14" xfId="115" quotePrefix="1" applyFont="1" applyBorder="1" applyAlignment="1" applyProtection="1">
      <alignment horizontal="center"/>
    </xf>
    <xf numFmtId="0" fontId="5" fillId="0" borderId="5" xfId="115" quotePrefix="1" applyFont="1" applyBorder="1" applyAlignment="1" applyProtection="1">
      <alignment horizontal="center" wrapText="1"/>
    </xf>
    <xf numFmtId="0" fontId="6" fillId="0" borderId="0" xfId="2" applyFont="1" applyFill="1" applyBorder="1" applyProtection="1"/>
    <xf numFmtId="0" fontId="5" fillId="0" borderId="0" xfId="2" applyFont="1" applyFill="1" applyBorder="1" applyProtection="1"/>
    <xf numFmtId="0" fontId="5" fillId="0" borderId="7" xfId="2" applyFont="1" applyBorder="1" applyProtection="1"/>
    <xf numFmtId="3" fontId="5" fillId="0" borderId="7" xfId="2" quotePrefix="1" applyNumberFormat="1" applyFont="1" applyBorder="1" applyAlignment="1" applyProtection="1">
      <alignment horizontal="center"/>
    </xf>
    <xf numFmtId="3" fontId="5" fillId="0" borderId="6" xfId="2" quotePrefix="1" applyNumberFormat="1" applyFont="1" applyBorder="1" applyAlignment="1" applyProtection="1">
      <alignment horizontal="center"/>
    </xf>
    <xf numFmtId="0" fontId="5" fillId="0" borderId="10" xfId="2" quotePrefix="1" applyFont="1" applyFill="1" applyBorder="1" applyAlignment="1" applyProtection="1">
      <alignment horizontal="left"/>
    </xf>
    <xf numFmtId="0" fontId="5" fillId="0" borderId="10" xfId="2" applyFont="1" applyFill="1" applyBorder="1" applyProtection="1"/>
    <xf numFmtId="0" fontId="5" fillId="0" borderId="11" xfId="2" quotePrefix="1" applyFont="1" applyFill="1" applyBorder="1" applyAlignment="1" applyProtection="1">
      <alignment horizontal="center"/>
    </xf>
    <xf numFmtId="3" fontId="5" fillId="0" borderId="9" xfId="2" applyNumberFormat="1" applyFont="1" applyFill="1" applyBorder="1" applyProtection="1"/>
    <xf numFmtId="3" fontId="5" fillId="0" borderId="8" xfId="2" applyNumberFormat="1" applyFont="1" applyFill="1" applyBorder="1" applyProtection="1"/>
    <xf numFmtId="0" fontId="5" fillId="0" borderId="12" xfId="2" quotePrefix="1" applyFont="1" applyFill="1" applyBorder="1" applyAlignment="1" applyProtection="1">
      <alignment horizontal="left"/>
    </xf>
    <xf numFmtId="0" fontId="5" fillId="0" borderId="12" xfId="2" applyFont="1" applyFill="1" applyBorder="1" applyProtection="1"/>
    <xf numFmtId="0" fontId="5" fillId="0" borderId="13" xfId="2" quotePrefix="1" applyFont="1" applyFill="1" applyBorder="1" applyAlignment="1" applyProtection="1">
      <alignment horizontal="center"/>
    </xf>
    <xf numFmtId="164" fontId="5" fillId="0" borderId="12" xfId="3" applyFont="1" applyFill="1" applyBorder="1" applyAlignment="1" applyProtection="1">
      <alignment horizontal="left"/>
    </xf>
    <xf numFmtId="3" fontId="5" fillId="0" borderId="5" xfId="2" applyNumberFormat="1" applyFont="1" applyFill="1" applyBorder="1" applyProtection="1"/>
    <xf numFmtId="3" fontId="5" fillId="0" borderId="14" xfId="2" applyNumberFormat="1" applyFont="1" applyFill="1" applyBorder="1" applyProtection="1"/>
    <xf numFmtId="0" fontId="5" fillId="0" borderId="7" xfId="2" applyFont="1" applyFill="1" applyBorder="1" applyProtection="1"/>
    <xf numFmtId="3" fontId="5" fillId="0" borderId="7" xfId="2" applyNumberFormat="1" applyFont="1" applyFill="1" applyBorder="1" applyProtection="1"/>
    <xf numFmtId="3" fontId="5" fillId="0" borderId="6" xfId="2" applyNumberFormat="1" applyFont="1" applyFill="1" applyBorder="1" applyProtection="1"/>
    <xf numFmtId="0" fontId="5" fillId="0" borderId="13" xfId="2" quotePrefix="1" applyFont="1" applyBorder="1" applyAlignment="1" applyProtection="1">
      <alignment horizontal="center"/>
    </xf>
    <xf numFmtId="3" fontId="5" fillId="0" borderId="5" xfId="2" applyNumberFormat="1" applyFont="1" applyBorder="1" applyProtection="1"/>
    <xf numFmtId="3" fontId="5" fillId="0" borderId="14" xfId="2" applyNumberFormat="1" applyFont="1" applyBorder="1" applyProtection="1"/>
    <xf numFmtId="3" fontId="5" fillId="0" borderId="9" xfId="2" applyNumberFormat="1" applyFont="1" applyBorder="1" applyProtection="1"/>
    <xf numFmtId="3" fontId="5" fillId="0" borderId="8" xfId="2" applyNumberFormat="1" applyFont="1" applyBorder="1" applyProtection="1"/>
    <xf numFmtId="0" fontId="5" fillId="0" borderId="7" xfId="2" quotePrefix="1" applyFont="1" applyBorder="1" applyAlignment="1" applyProtection="1">
      <alignment horizontal="center"/>
    </xf>
    <xf numFmtId="3" fontId="5" fillId="0" borderId="7" xfId="2" applyNumberFormat="1" applyFont="1" applyBorder="1" applyProtection="1"/>
    <xf numFmtId="3" fontId="5" fillId="0" borderId="6" xfId="2" applyNumberFormat="1" applyFont="1" applyBorder="1" applyProtection="1"/>
    <xf numFmtId="0" fontId="6" fillId="0" borderId="10" xfId="2" quotePrefix="1" applyFont="1" applyFill="1" applyBorder="1" applyAlignment="1" applyProtection="1">
      <alignment horizontal="left"/>
    </xf>
    <xf numFmtId="0" fontId="5" fillId="0" borderId="11" xfId="2" quotePrefix="1" applyFont="1" applyBorder="1" applyAlignment="1" applyProtection="1">
      <alignment horizontal="center"/>
    </xf>
    <xf numFmtId="3" fontId="5" fillId="2" borderId="6" xfId="2" applyNumberFormat="1" applyFont="1" applyFill="1" applyBorder="1" applyProtection="1"/>
    <xf numFmtId="3" fontId="5" fillId="2" borderId="14" xfId="2" applyNumberFormat="1" applyFont="1" applyFill="1" applyBorder="1" applyProtection="1"/>
    <xf numFmtId="0" fontId="5" fillId="0" borderId="12" xfId="2" quotePrefix="1" applyFont="1" applyFill="1" applyBorder="1" applyAlignment="1" applyProtection="1">
      <alignment horizontal="left" wrapText="1"/>
    </xf>
    <xf numFmtId="0" fontId="5" fillId="0" borderId="11" xfId="2" applyFont="1" applyBorder="1" applyAlignment="1" applyProtection="1">
      <alignment horizontal="center"/>
    </xf>
    <xf numFmtId="0" fontId="5" fillId="0" borderId="13" xfId="2" applyFont="1" applyBorder="1" applyAlignment="1" applyProtection="1">
      <alignment horizontal="center"/>
    </xf>
    <xf numFmtId="0" fontId="5" fillId="0" borderId="1" xfId="2" applyFont="1" applyFill="1" applyBorder="1" applyProtection="1"/>
    <xf numFmtId="0" fontId="5" fillId="0" borderId="22" xfId="2" applyFont="1" applyFill="1" applyBorder="1" applyAlignment="1" applyProtection="1">
      <alignment horizontal="center"/>
    </xf>
    <xf numFmtId="0" fontId="5" fillId="0" borderId="7" xfId="2" applyFont="1" applyFill="1" applyBorder="1" applyAlignment="1" applyProtection="1">
      <alignment horizontal="center"/>
    </xf>
    <xf numFmtId="0" fontId="5" fillId="0" borderId="10" xfId="2" quotePrefix="1" applyFont="1" applyFill="1" applyBorder="1" applyAlignment="1" applyProtection="1">
      <alignment wrapText="1"/>
    </xf>
    <xf numFmtId="3" fontId="5" fillId="2" borderId="8" xfId="2" applyNumberFormat="1" applyFont="1" applyFill="1" applyBorder="1" applyProtection="1"/>
    <xf numFmtId="0" fontId="5" fillId="0" borderId="12" xfId="2" applyFont="1" applyFill="1" applyBorder="1" applyAlignment="1" applyProtection="1">
      <alignment horizontal="left"/>
    </xf>
    <xf numFmtId="0" fontId="6" fillId="0" borderId="15" xfId="2" quotePrefix="1" applyFont="1" applyFill="1" applyBorder="1" applyAlignment="1" applyProtection="1">
      <alignment horizontal="left"/>
    </xf>
    <xf numFmtId="0" fontId="5" fillId="0" borderId="15" xfId="2" applyFont="1" applyFill="1" applyBorder="1" applyProtection="1"/>
    <xf numFmtId="0" fontId="5" fillId="0" borderId="9" xfId="2" quotePrefix="1" applyFont="1" applyBorder="1" applyAlignment="1" applyProtection="1">
      <alignment horizontal="center"/>
    </xf>
    <xf numFmtId="0" fontId="5" fillId="0" borderId="3" xfId="2" applyFont="1" applyBorder="1" applyProtection="1"/>
    <xf numFmtId="0" fontId="0" fillId="0" borderId="26" xfId="0" applyNumberFormat="1" applyBorder="1" applyAlignment="1" applyProtection="1">
      <alignment horizontal="left"/>
    </xf>
    <xf numFmtId="49" fontId="0" fillId="0" borderId="23" xfId="0" applyNumberFormat="1" applyBorder="1" applyAlignment="1" applyProtection="1">
      <alignment horizontal="center"/>
    </xf>
    <xf numFmtId="0" fontId="0" fillId="0" borderId="17" xfId="0" applyNumberFormat="1" applyBorder="1" applyAlignment="1" applyProtection="1">
      <alignment horizontal="left"/>
    </xf>
    <xf numFmtId="9" fontId="0" fillId="0" borderId="7" xfId="1" applyFont="1" applyBorder="1" applyAlignment="1" applyProtection="1">
      <alignment horizontal="center"/>
    </xf>
    <xf numFmtId="3" fontId="0" fillId="0" borderId="7" xfId="0" applyNumberFormat="1" applyBorder="1" applyAlignment="1" applyProtection="1">
      <alignment horizontal="center"/>
    </xf>
    <xf numFmtId="0" fontId="0" fillId="0" borderId="16" xfId="0" applyNumberFormat="1" applyBorder="1" applyAlignment="1" applyProtection="1">
      <alignment horizontal="left"/>
    </xf>
    <xf numFmtId="3" fontId="0" fillId="0" borderId="9" xfId="0" applyNumberFormat="1" applyBorder="1" applyAlignment="1" applyProtection="1">
      <alignment horizontal="center"/>
    </xf>
    <xf numFmtId="0" fontId="0" fillId="0" borderId="23" xfId="0" applyBorder="1" applyAlignment="1" applyProtection="1">
      <alignment horizontal="center"/>
    </xf>
    <xf numFmtId="0" fontId="0" fillId="0" borderId="7" xfId="0" applyBorder="1" applyAlignment="1" applyProtection="1">
      <alignment horizontal="center"/>
    </xf>
    <xf numFmtId="49" fontId="0" fillId="0" borderId="16" xfId="0" applyNumberFormat="1" applyBorder="1" applyAlignment="1" applyProtection="1">
      <alignment horizontal="left"/>
    </xf>
    <xf numFmtId="0" fontId="0" fillId="0" borderId="4" xfId="0" applyBorder="1" applyAlignment="1" applyProtection="1">
      <alignment horizontal="center"/>
    </xf>
    <xf numFmtId="0" fontId="0" fillId="0" borderId="24" xfId="0" applyBorder="1" applyAlignment="1" applyProtection="1">
      <alignment horizontal="center"/>
    </xf>
    <xf numFmtId="0" fontId="0" fillId="0" borderId="5" xfId="0" applyBorder="1" applyAlignment="1" applyProtection="1">
      <alignment horizontal="center"/>
    </xf>
    <xf numFmtId="0" fontId="0" fillId="0" borderId="17" xfId="0" applyBorder="1" applyAlignment="1" applyProtection="1">
      <alignment horizontal="center"/>
    </xf>
    <xf numFmtId="3" fontId="0" fillId="0" borderId="0" xfId="0" applyNumberFormat="1" applyBorder="1" applyAlignment="1" applyProtection="1">
      <alignment horizontal="center"/>
    </xf>
    <xf numFmtId="0" fontId="0" fillId="0" borderId="16" xfId="0" applyBorder="1" applyAlignment="1" applyProtection="1">
      <alignment horizontal="center"/>
    </xf>
    <xf numFmtId="3" fontId="0" fillId="0" borderId="15" xfId="0" applyNumberFormat="1" applyBorder="1" applyAlignment="1" applyProtection="1">
      <alignment horizontal="center"/>
    </xf>
    <xf numFmtId="0" fontId="0" fillId="0" borderId="9" xfId="0" applyBorder="1" applyAlignment="1" applyProtection="1">
      <alignment horizontal="center"/>
    </xf>
    <xf numFmtId="0" fontId="0" fillId="0" borderId="24" xfId="0" applyBorder="1" applyAlignment="1" applyProtection="1">
      <alignment horizontal="center" wrapText="1"/>
    </xf>
    <xf numFmtId="9" fontId="0" fillId="0" borderId="24" xfId="0" applyNumberFormat="1" applyBorder="1" applyAlignment="1" applyProtection="1">
      <alignment horizontal="center" wrapText="1"/>
    </xf>
    <xf numFmtId="0" fontId="0" fillId="0" borderId="5" xfId="0" applyBorder="1" applyAlignment="1" applyProtection="1">
      <alignment horizontal="center" wrapText="1"/>
    </xf>
    <xf numFmtId="0" fontId="0" fillId="0" borderId="0" xfId="0" applyFill="1" applyBorder="1" applyAlignment="1" applyProtection="1">
      <alignment horizontal="left"/>
    </xf>
    <xf numFmtId="0" fontId="0" fillId="0" borderId="0" xfId="0" quotePrefix="1" applyFill="1" applyBorder="1" applyAlignment="1" applyProtection="1">
      <alignment horizontal="center"/>
    </xf>
    <xf numFmtId="0" fontId="0" fillId="0" borderId="0" xfId="0" applyFill="1" applyBorder="1" applyAlignment="1" applyProtection="1">
      <alignment horizontal="center"/>
    </xf>
    <xf numFmtId="0" fontId="0" fillId="28" borderId="0" xfId="0" applyFill="1" applyBorder="1" applyAlignment="1" applyProtection="1">
      <alignment horizontal="center"/>
    </xf>
    <xf numFmtId="9" fontId="0" fillId="0" borderId="0" xfId="1" applyFont="1" applyBorder="1" applyAlignment="1" applyProtection="1">
      <alignment horizontal="center"/>
    </xf>
    <xf numFmtId="0" fontId="0" fillId="0" borderId="0" xfId="0" applyBorder="1" applyProtection="1"/>
    <xf numFmtId="0" fontId="0" fillId="0" borderId="7" xfId="0" applyBorder="1" applyProtection="1"/>
    <xf numFmtId="0" fontId="0" fillId="0" borderId="0" xfId="0" applyBorder="1" applyAlignment="1" applyProtection="1">
      <alignment horizontal="center"/>
    </xf>
    <xf numFmtId="0" fontId="0" fillId="0" borderId="15" xfId="0" applyFill="1" applyBorder="1" applyAlignment="1" applyProtection="1">
      <alignment horizontal="left"/>
    </xf>
    <xf numFmtId="0" fontId="0" fillId="0" borderId="15" xfId="0" quotePrefix="1" applyFill="1" applyBorder="1" applyAlignment="1" applyProtection="1">
      <alignment horizontal="center"/>
    </xf>
    <xf numFmtId="0" fontId="0" fillId="0" borderId="15" xfId="0" applyFill="1" applyBorder="1" applyAlignment="1" applyProtection="1">
      <alignment horizontal="center"/>
    </xf>
    <xf numFmtId="0" fontId="0" fillId="0" borderId="15" xfId="0" applyBorder="1" applyProtection="1"/>
    <xf numFmtId="0" fontId="0" fillId="0" borderId="9" xfId="0" applyBorder="1" applyProtection="1"/>
    <xf numFmtId="0" fontId="0" fillId="0" borderId="0" xfId="0" applyBorder="1" applyAlignment="1" applyProtection="1">
      <alignment horizontal="left"/>
    </xf>
    <xf numFmtId="0" fontId="0" fillId="0" borderId="15" xfId="0" applyBorder="1" applyAlignment="1" applyProtection="1">
      <alignment horizontal="left"/>
    </xf>
    <xf numFmtId="0" fontId="0" fillId="0" borderId="0" xfId="0" quotePrefix="1" applyNumberFormat="1" applyBorder="1" applyAlignment="1" applyProtection="1">
      <alignment horizontal="center"/>
    </xf>
    <xf numFmtId="0" fontId="0" fillId="0" borderId="7" xfId="0" quotePrefix="1" applyNumberFormat="1" applyBorder="1" applyAlignment="1" applyProtection="1">
      <alignment horizontal="center"/>
    </xf>
    <xf numFmtId="0" fontId="0" fillId="0" borderId="0" xfId="0" quotePrefix="1" applyBorder="1" applyAlignment="1" applyProtection="1">
      <alignment horizontal="center"/>
    </xf>
    <xf numFmtId="0" fontId="0" fillId="0" borderId="15" xfId="0" quotePrefix="1" applyBorder="1" applyAlignment="1" applyProtection="1">
      <alignment horizontal="center"/>
    </xf>
    <xf numFmtId="0" fontId="6" fillId="0" borderId="0" xfId="116" applyNumberFormat="1" applyFont="1" applyFill="1" applyBorder="1" applyAlignment="1" applyProtection="1">
      <alignment horizontal="center"/>
    </xf>
    <xf numFmtId="0" fontId="5" fillId="0" borderId="26" xfId="115" applyFont="1" applyBorder="1" applyProtection="1"/>
    <xf numFmtId="0" fontId="5" fillId="0" borderId="3" xfId="115" applyFont="1" applyFill="1" applyBorder="1" applyProtection="1"/>
    <xf numFmtId="0" fontId="6" fillId="0" borderId="3" xfId="116" applyNumberFormat="1" applyFont="1" applyFill="1" applyBorder="1" applyAlignment="1" applyProtection="1">
      <alignment horizontal="center"/>
    </xf>
    <xf numFmtId="0" fontId="6" fillId="0" borderId="3" xfId="116" applyNumberFormat="1" applyFont="1" applyFill="1" applyBorder="1" applyAlignment="1" applyProtection="1"/>
    <xf numFmtId="0" fontId="6" fillId="0" borderId="23" xfId="116" applyNumberFormat="1" applyFont="1" applyFill="1" applyBorder="1" applyAlignment="1" applyProtection="1"/>
    <xf numFmtId="0" fontId="6" fillId="0" borderId="23" xfId="116" applyNumberFormat="1" applyFont="1" applyFill="1" applyBorder="1" applyAlignment="1" applyProtection="1">
      <alignment horizontal="center"/>
    </xf>
    <xf numFmtId="0" fontId="5" fillId="0" borderId="0" xfId="115" applyFont="1" applyFill="1" applyBorder="1" applyProtection="1"/>
    <xf numFmtId="0" fontId="6" fillId="0" borderId="0" xfId="116" applyNumberFormat="1" applyFont="1" applyFill="1" applyBorder="1" applyAlignment="1" applyProtection="1"/>
    <xf numFmtId="0" fontId="6" fillId="0" borderId="17" xfId="116" applyNumberFormat="1" applyFont="1" applyFill="1" applyBorder="1" applyAlignment="1" applyProtection="1">
      <alignment horizontal="center"/>
    </xf>
    <xf numFmtId="0" fontId="6" fillId="0" borderId="7" xfId="116" applyNumberFormat="1" applyFont="1" applyFill="1" applyBorder="1" applyAlignment="1" applyProtection="1">
      <alignment horizontal="center"/>
    </xf>
    <xf numFmtId="0" fontId="6" fillId="0" borderId="3" xfId="12" quotePrefix="1" applyNumberFormat="1" applyFont="1" applyBorder="1" applyAlignment="1" applyProtection="1">
      <alignment horizontal="left"/>
    </xf>
    <xf numFmtId="0" fontId="5" fillId="0" borderId="3" xfId="12" quotePrefix="1" applyNumberFormat="1" applyFont="1" applyBorder="1" applyAlignment="1" applyProtection="1">
      <alignment horizontal="center"/>
    </xf>
    <xf numFmtId="0" fontId="5" fillId="0" borderId="23" xfId="12" quotePrefix="1" applyNumberFormat="1" applyFont="1" applyBorder="1" applyAlignment="1" applyProtection="1">
      <alignment horizontal="center"/>
    </xf>
    <xf numFmtId="0" fontId="5" fillId="0" borderId="23" xfId="13" quotePrefix="1" applyNumberFormat="1" applyFont="1" applyBorder="1" applyAlignment="1" applyProtection="1">
      <alignment horizontal="center"/>
    </xf>
    <xf numFmtId="0" fontId="6" fillId="0" borderId="3" xfId="12" applyNumberFormat="1" applyFont="1" applyBorder="1" applyProtection="1"/>
    <xf numFmtId="0" fontId="20" fillId="0" borderId="0" xfId="12" applyNumberFormat="1" applyFont="1" applyBorder="1" applyAlignment="1" applyProtection="1">
      <alignment horizontal="left"/>
    </xf>
    <xf numFmtId="0" fontId="6" fillId="0" borderId="0" xfId="12" applyNumberFormat="1" applyFont="1" applyBorder="1" applyAlignment="1" applyProtection="1">
      <alignment horizontal="left"/>
    </xf>
    <xf numFmtId="0" fontId="6" fillId="0" borderId="7" xfId="12" applyNumberFormat="1" applyFont="1" applyBorder="1" applyAlignment="1" applyProtection="1">
      <alignment horizontal="center"/>
    </xf>
    <xf numFmtId="0" fontId="6" fillId="2" borderId="23" xfId="13" quotePrefix="1" applyNumberFormat="1" applyFont="1" applyFill="1" applyBorder="1" applyAlignment="1" applyProtection="1">
      <alignment horizontal="center"/>
    </xf>
    <xf numFmtId="0" fontId="5" fillId="0" borderId="10" xfId="14" quotePrefix="1" applyNumberFormat="1" applyFont="1" applyBorder="1" applyAlignment="1" applyProtection="1">
      <alignment horizontal="left"/>
    </xf>
    <xf numFmtId="0" fontId="5" fillId="0" borderId="10" xfId="14" applyNumberFormat="1" applyFont="1" applyBorder="1" applyProtection="1"/>
    <xf numFmtId="0" fontId="5" fillId="0" borderId="11" xfId="14" quotePrefix="1" applyNumberFormat="1" applyFont="1" applyBorder="1" applyAlignment="1" applyProtection="1">
      <alignment horizontal="center"/>
    </xf>
    <xf numFmtId="3" fontId="5" fillId="2" borderId="7" xfId="14" applyNumberFormat="1" applyFont="1" applyFill="1" applyBorder="1" applyAlignment="1" applyProtection="1">
      <alignment horizontal="right"/>
    </xf>
    <xf numFmtId="0" fontId="5" fillId="0" borderId="12" xfId="14" quotePrefix="1" applyNumberFormat="1" applyFont="1" applyFill="1" applyBorder="1" applyAlignment="1" applyProtection="1">
      <alignment horizontal="left"/>
    </xf>
    <xf numFmtId="0" fontId="5" fillId="0" borderId="12" xfId="14" applyNumberFormat="1" applyFont="1" applyFill="1" applyBorder="1" applyProtection="1"/>
    <xf numFmtId="0" fontId="5" fillId="0" borderId="13" xfId="14" quotePrefix="1" applyNumberFormat="1" applyFont="1" applyFill="1" applyBorder="1" applyAlignment="1" applyProtection="1">
      <alignment horizontal="center"/>
    </xf>
    <xf numFmtId="3" fontId="12" fillId="0" borderId="5" xfId="14" applyNumberFormat="1" applyFont="1" applyBorder="1" applyAlignment="1" applyProtection="1">
      <alignment horizontal="right"/>
    </xf>
    <xf numFmtId="0" fontId="5" fillId="0" borderId="0" xfId="14" quotePrefix="1" applyNumberFormat="1" applyFont="1" applyBorder="1" applyAlignment="1" applyProtection="1">
      <alignment horizontal="left"/>
    </xf>
    <xf numFmtId="0" fontId="5" fillId="0" borderId="7" xfId="14" applyNumberFormat="1" applyFont="1" applyBorder="1" applyAlignment="1" applyProtection="1">
      <alignment horizontal="center"/>
    </xf>
    <xf numFmtId="3" fontId="5" fillId="0" borderId="7" xfId="14" applyNumberFormat="1" applyFont="1" applyFill="1" applyBorder="1" applyAlignment="1" applyProtection="1">
      <alignment horizontal="right"/>
    </xf>
    <xf numFmtId="0" fontId="17" fillId="0" borderId="10" xfId="12" applyNumberFormat="1" applyFill="1" applyBorder="1" applyProtection="1"/>
    <xf numFmtId="0" fontId="5" fillId="0" borderId="11" xfId="14" quotePrefix="1" applyNumberFormat="1" applyFont="1" applyFill="1" applyBorder="1" applyAlignment="1" applyProtection="1">
      <alignment horizontal="center"/>
    </xf>
    <xf numFmtId="0" fontId="17" fillId="0" borderId="12" xfId="12" applyNumberFormat="1" applyFill="1" applyBorder="1" applyProtection="1"/>
    <xf numFmtId="0" fontId="5" fillId="0" borderId="12" xfId="14" applyNumberFormat="1" applyFont="1" applyFill="1" applyBorder="1" applyAlignment="1" applyProtection="1">
      <alignment horizontal="left"/>
    </xf>
    <xf numFmtId="3" fontId="5" fillId="0" borderId="5" xfId="14" applyNumberFormat="1" applyFont="1" applyFill="1" applyBorder="1" applyAlignment="1" applyProtection="1">
      <alignment horizontal="right"/>
    </xf>
    <xf numFmtId="0" fontId="17" fillId="0" borderId="0" xfId="12" applyNumberFormat="1" applyBorder="1" applyProtection="1"/>
    <xf numFmtId="0" fontId="5" fillId="0" borderId="0" xfId="14" quotePrefix="1" applyNumberFormat="1" applyFont="1" applyFill="1" applyBorder="1" applyAlignment="1" applyProtection="1">
      <alignment horizontal="left"/>
    </xf>
    <xf numFmtId="0" fontId="5" fillId="0" borderId="0" xfId="14" applyNumberFormat="1" applyFont="1" applyFill="1" applyBorder="1" applyProtection="1"/>
    <xf numFmtId="0" fontId="5" fillId="0" borderId="7" xfId="14" applyNumberFormat="1" applyFont="1" applyFill="1" applyBorder="1" applyAlignment="1" applyProtection="1">
      <alignment horizontal="center"/>
    </xf>
    <xf numFmtId="3" fontId="5" fillId="3" borderId="7" xfId="14" applyNumberFormat="1" applyFont="1" applyFill="1" applyBorder="1" applyAlignment="1" applyProtection="1">
      <alignment horizontal="right"/>
    </xf>
    <xf numFmtId="0" fontId="17" fillId="0" borderId="10" xfId="12" applyNumberFormat="1" applyFont="1" applyFill="1" applyBorder="1" applyProtection="1"/>
    <xf numFmtId="0" fontId="5" fillId="0" borderId="11" xfId="14" applyNumberFormat="1" applyFont="1" applyFill="1" applyBorder="1" applyAlignment="1" applyProtection="1">
      <alignment horizontal="center"/>
    </xf>
    <xf numFmtId="0" fontId="5" fillId="0" borderId="13" xfId="14" applyNumberFormat="1" applyFont="1" applyFill="1" applyBorder="1" applyAlignment="1" applyProtection="1">
      <alignment horizontal="center"/>
    </xf>
    <xf numFmtId="0" fontId="17" fillId="0" borderId="10" xfId="12" applyNumberFormat="1" applyBorder="1" applyProtection="1"/>
    <xf numFmtId="0" fontId="17" fillId="0" borderId="12" xfId="12" applyNumberFormat="1" applyFont="1" applyFill="1" applyBorder="1" applyProtection="1"/>
    <xf numFmtId="3" fontId="5" fillId="0" borderId="5" xfId="14" applyNumberFormat="1" applyFont="1" applyBorder="1" applyAlignment="1" applyProtection="1">
      <alignment horizontal="right"/>
    </xf>
    <xf numFmtId="0" fontId="6" fillId="0" borderId="12" xfId="12" applyNumberFormat="1" applyFont="1" applyFill="1" applyBorder="1" applyProtection="1"/>
    <xf numFmtId="0" fontId="6" fillId="0" borderId="0" xfId="12" applyNumberFormat="1" applyFont="1" applyFill="1" applyBorder="1" applyProtection="1"/>
    <xf numFmtId="0" fontId="5" fillId="0" borderId="0" xfId="14" applyNumberFormat="1" applyFont="1" applyFill="1" applyBorder="1" applyAlignment="1" applyProtection="1">
      <alignment horizontal="left"/>
    </xf>
    <xf numFmtId="0" fontId="5" fillId="0" borderId="0" xfId="14" quotePrefix="1" applyNumberFormat="1" applyFont="1" applyFill="1" applyBorder="1" applyProtection="1"/>
    <xf numFmtId="0" fontId="6" fillId="0" borderId="10" xfId="12" applyNumberFormat="1" applyFont="1" applyFill="1" applyBorder="1" applyProtection="1"/>
    <xf numFmtId="0" fontId="5" fillId="0" borderId="10" xfId="14" applyNumberFormat="1" applyFont="1" applyFill="1" applyBorder="1" applyAlignment="1" applyProtection="1">
      <alignment horizontal="left"/>
    </xf>
    <xf numFmtId="0" fontId="5" fillId="0" borderId="10" xfId="14" applyNumberFormat="1" applyFont="1" applyFill="1" applyBorder="1" applyProtection="1"/>
    <xf numFmtId="0" fontId="5" fillId="0" borderId="10" xfId="14" quotePrefix="1" applyNumberFormat="1" applyFont="1" applyFill="1" applyBorder="1" applyProtection="1"/>
    <xf numFmtId="0" fontId="5" fillId="0" borderId="12" xfId="14" quotePrefix="1" applyNumberFormat="1" applyFont="1" applyFill="1" applyBorder="1" applyProtection="1"/>
    <xf numFmtId="3" fontId="5" fillId="3" borderId="5" xfId="14" applyNumberFormat="1" applyFont="1" applyFill="1" applyBorder="1" applyAlignment="1" applyProtection="1">
      <alignment horizontal="right"/>
    </xf>
    <xf numFmtId="0" fontId="5" fillId="0" borderId="10" xfId="14" quotePrefix="1" applyNumberFormat="1" applyFont="1" applyFill="1" applyBorder="1" applyAlignment="1" applyProtection="1">
      <alignment horizontal="left"/>
    </xf>
    <xf numFmtId="3" fontId="5" fillId="0" borderId="7" xfId="14" applyNumberFormat="1" applyFont="1" applyBorder="1" applyAlignment="1" applyProtection="1">
      <alignment horizontal="right"/>
    </xf>
    <xf numFmtId="0" fontId="5" fillId="0" borderId="12" xfId="14" applyNumberFormat="1" applyFont="1" applyBorder="1" applyProtection="1"/>
    <xf numFmtId="3" fontId="5" fillId="0" borderId="9" xfId="14" applyNumberFormat="1" applyFont="1" applyFill="1" applyBorder="1" applyAlignment="1" applyProtection="1">
      <alignment horizontal="right"/>
    </xf>
    <xf numFmtId="0" fontId="5" fillId="0" borderId="0" xfId="14" applyNumberFormat="1" applyFont="1" applyBorder="1" applyProtection="1"/>
    <xf numFmtId="0" fontId="5" fillId="0" borderId="0" xfId="12" applyNumberFormat="1" applyFont="1" applyBorder="1" applyProtection="1"/>
    <xf numFmtId="0" fontId="17" fillId="0" borderId="12" xfId="12" applyNumberFormat="1" applyBorder="1" applyProtection="1"/>
    <xf numFmtId="0" fontId="5" fillId="0" borderId="12" xfId="14" quotePrefix="1" applyNumberFormat="1" applyFont="1" applyBorder="1" applyAlignment="1" applyProtection="1">
      <alignment horizontal="left"/>
    </xf>
    <xf numFmtId="0" fontId="5" fillId="0" borderId="13" xfId="14" applyNumberFormat="1" applyFont="1" applyBorder="1" applyAlignment="1" applyProtection="1">
      <alignment horizontal="center"/>
    </xf>
    <xf numFmtId="0" fontId="5" fillId="0" borderId="12" xfId="14" quotePrefix="1" applyNumberFormat="1" applyFont="1" applyBorder="1" applyProtection="1"/>
    <xf numFmtId="0" fontId="6" fillId="0" borderId="15" xfId="14" quotePrefix="1" applyNumberFormat="1" applyFont="1" applyBorder="1" applyAlignment="1" applyProtection="1">
      <alignment horizontal="left"/>
    </xf>
    <xf numFmtId="0" fontId="5" fillId="0" borderId="15" xfId="14" quotePrefix="1" applyNumberFormat="1" applyFont="1" applyBorder="1" applyAlignment="1" applyProtection="1">
      <alignment horizontal="left"/>
    </xf>
    <xf numFmtId="0" fontId="5" fillId="0" borderId="15" xfId="14" applyNumberFormat="1" applyFont="1" applyBorder="1" applyProtection="1"/>
    <xf numFmtId="0" fontId="5" fillId="0" borderId="9" xfId="14" applyNumberFormat="1" applyFont="1" applyBorder="1" applyAlignment="1" applyProtection="1">
      <alignment horizontal="center"/>
    </xf>
    <xf numFmtId="0" fontId="5" fillId="0" borderId="0" xfId="14" applyNumberFormat="1" applyFont="1" applyBorder="1" applyAlignment="1" applyProtection="1">
      <alignment horizontal="center"/>
    </xf>
    <xf numFmtId="0" fontId="5" fillId="0" borderId="3" xfId="14" applyNumberFormat="1" applyFont="1" applyBorder="1" applyAlignment="1" applyProtection="1">
      <alignment horizontal="right"/>
    </xf>
    <xf numFmtId="0" fontId="5" fillId="0" borderId="0" xfId="12" applyNumberFormat="1" applyFont="1" applyBorder="1" applyAlignment="1" applyProtection="1">
      <alignment horizontal="center"/>
    </xf>
    <xf numFmtId="0" fontId="5" fillId="0" borderId="23" xfId="13" quotePrefix="1" applyNumberFormat="1" applyFont="1" applyFill="1" applyBorder="1" applyAlignment="1" applyProtection="1">
      <alignment horizontal="center"/>
    </xf>
    <xf numFmtId="0" fontId="6" fillId="0" borderId="6" xfId="13" quotePrefix="1" applyNumberFormat="1" applyFont="1" applyFill="1" applyBorder="1" applyAlignment="1" applyProtection="1">
      <alignment horizontal="center"/>
    </xf>
    <xf numFmtId="3" fontId="12" fillId="0" borderId="7" xfId="14" applyNumberFormat="1" applyFont="1" applyFill="1" applyBorder="1" applyAlignment="1" applyProtection="1">
      <alignment horizontal="right"/>
    </xf>
    <xf numFmtId="3" fontId="12" fillId="0" borderId="5" xfId="14" applyNumberFormat="1" applyFont="1" applyFill="1" applyBorder="1" applyAlignment="1" applyProtection="1">
      <alignment horizontal="right"/>
    </xf>
    <xf numFmtId="3" fontId="12" fillId="3" borderId="5" xfId="14" applyNumberFormat="1" applyFont="1" applyFill="1" applyBorder="1" applyAlignment="1" applyProtection="1">
      <alignment horizontal="right"/>
    </xf>
    <xf numFmtId="0" fontId="5" fillId="0" borderId="3" xfId="14" applyNumberFormat="1" applyFont="1" applyBorder="1" applyAlignment="1" applyProtection="1">
      <alignment horizontal="center"/>
    </xf>
    <xf numFmtId="0" fontId="5" fillId="0" borderId="0" xfId="14" applyNumberFormat="1" applyFont="1" applyBorder="1" applyAlignment="1" applyProtection="1">
      <alignment horizontal="right"/>
    </xf>
    <xf numFmtId="0" fontId="5" fillId="0" borderId="0" xfId="14" applyNumberFormat="1" applyFont="1" applyBorder="1" applyAlignment="1" applyProtection="1">
      <alignment horizontal="left"/>
    </xf>
    <xf numFmtId="0" fontId="5" fillId="0" borderId="0" xfId="12" quotePrefix="1" applyNumberFormat="1" applyFont="1" applyFill="1" applyBorder="1" applyAlignment="1" applyProtection="1">
      <alignment horizontal="left"/>
    </xf>
    <xf numFmtId="0" fontId="5" fillId="0" borderId="0" xfId="14" applyNumberFormat="1" applyFont="1" applyFill="1" applyBorder="1" applyAlignment="1" applyProtection="1">
      <alignment horizontal="center"/>
    </xf>
    <xf numFmtId="0" fontId="5" fillId="0" borderId="0" xfId="12" applyNumberFormat="1" applyFont="1" applyFill="1" applyBorder="1" applyAlignment="1" applyProtection="1">
      <alignment horizontal="center"/>
    </xf>
    <xf numFmtId="0" fontId="6" fillId="0" borderId="0" xfId="13" applyNumberFormat="1" applyFont="1" applyBorder="1" applyProtection="1"/>
    <xf numFmtId="0" fontId="5" fillId="3" borderId="2" xfId="14" applyNumberFormat="1" applyFont="1" applyFill="1" applyBorder="1" applyAlignment="1" applyProtection="1">
      <alignment horizontal="right"/>
    </xf>
    <xf numFmtId="0" fontId="5" fillId="0" borderId="3" xfId="12" applyNumberFormat="1" applyFont="1" applyBorder="1" applyProtection="1"/>
    <xf numFmtId="0" fontId="5" fillId="0" borderId="10" xfId="14" quotePrefix="1" applyNumberFormat="1" applyFont="1" applyBorder="1" applyAlignment="1" applyProtection="1">
      <alignment horizontal="center"/>
    </xf>
    <xf numFmtId="3" fontId="5" fillId="3" borderId="8" xfId="14" applyNumberFormat="1" applyFont="1" applyFill="1" applyBorder="1" applyAlignment="1" applyProtection="1">
      <alignment horizontal="right"/>
    </xf>
    <xf numFmtId="3" fontId="5" fillId="0" borderId="9" xfId="14" applyNumberFormat="1" applyFont="1" applyBorder="1" applyAlignment="1" applyProtection="1">
      <alignment horizontal="right"/>
    </xf>
    <xf numFmtId="3" fontId="5" fillId="2" borderId="9" xfId="14" applyNumberFormat="1" applyFont="1" applyFill="1" applyBorder="1" applyAlignment="1" applyProtection="1">
      <alignment horizontal="right"/>
    </xf>
    <xf numFmtId="3" fontId="12" fillId="3" borderId="9" xfId="9" quotePrefix="1" applyNumberFormat="1" applyFont="1" applyFill="1" applyBorder="1" applyAlignment="1" applyProtection="1">
      <alignment horizontal="right"/>
    </xf>
    <xf numFmtId="0" fontId="5" fillId="0" borderId="11" xfId="14" applyNumberFormat="1" applyFont="1" applyBorder="1" applyAlignment="1" applyProtection="1">
      <alignment horizontal="center"/>
    </xf>
    <xf numFmtId="3" fontId="5" fillId="3" borderId="9" xfId="14" applyNumberFormat="1" applyFont="1" applyFill="1" applyBorder="1" applyAlignment="1" applyProtection="1">
      <alignment horizontal="right"/>
    </xf>
    <xf numFmtId="3" fontId="5" fillId="0" borderId="9" xfId="14" applyNumberFormat="1" applyFont="1" applyFill="1" applyBorder="1" applyAlignment="1" applyProtection="1">
      <alignment horizontal="center"/>
    </xf>
    <xf numFmtId="0" fontId="7" fillId="0" borderId="12" xfId="12" applyNumberFormat="1" applyFont="1" applyFill="1" applyBorder="1" applyProtection="1"/>
    <xf numFmtId="0" fontId="5" fillId="0" borderId="5" xfId="13" quotePrefix="1" applyNumberFormat="1" applyFont="1" applyFill="1" applyBorder="1" applyAlignment="1" applyProtection="1">
      <alignment horizontal="center"/>
    </xf>
    <xf numFmtId="3" fontId="12" fillId="0" borderId="9" xfId="14" applyNumberFormat="1" applyFont="1" applyFill="1" applyBorder="1" applyAlignment="1" applyProtection="1">
      <alignment horizontal="right"/>
    </xf>
    <xf numFmtId="3" fontId="19" fillId="0" borderId="7" xfId="12" applyNumberFormat="1" applyFont="1" applyFill="1" applyBorder="1" applyProtection="1"/>
    <xf numFmtId="3" fontId="50" fillId="0" borderId="7" xfId="12" applyNumberFormat="1" applyFont="1" applyFill="1" applyBorder="1" applyProtection="1"/>
    <xf numFmtId="3" fontId="19" fillId="0" borderId="9" xfId="12" applyNumberFormat="1" applyFont="1" applyFill="1" applyBorder="1" applyProtection="1"/>
    <xf numFmtId="3" fontId="50" fillId="0" borderId="9" xfId="12" applyNumberFormat="1" applyFont="1" applyFill="1" applyBorder="1" applyProtection="1"/>
    <xf numFmtId="0" fontId="5" fillId="0" borderId="0" xfId="14" applyNumberFormat="1" applyFont="1" applyFill="1" applyBorder="1" applyAlignment="1" applyProtection="1">
      <alignment horizontal="right"/>
    </xf>
    <xf numFmtId="0" fontId="5" fillId="0" borderId="0" xfId="12" applyNumberFormat="1" applyFont="1" applyFill="1" applyBorder="1" applyProtection="1"/>
    <xf numFmtId="0" fontId="6" fillId="0" borderId="15" xfId="116" applyNumberFormat="1" applyFont="1" applyFill="1" applyBorder="1" applyAlignment="1" applyProtection="1">
      <alignment horizontal="center"/>
    </xf>
    <xf numFmtId="0" fontId="6" fillId="0" borderId="16" xfId="116" applyNumberFormat="1" applyFont="1" applyFill="1" applyBorder="1" applyAlignment="1" applyProtection="1">
      <alignment horizontal="center"/>
    </xf>
    <xf numFmtId="0" fontId="6" fillId="0" borderId="9" xfId="116" applyNumberFormat="1" applyFont="1" applyFill="1" applyBorder="1" applyAlignment="1" applyProtection="1">
      <alignment horizontal="center"/>
    </xf>
    <xf numFmtId="0" fontId="5" fillId="0" borderId="30" xfId="8" applyFont="1" applyFill="1" applyBorder="1" applyProtection="1"/>
    <xf numFmtId="0" fontId="6" fillId="0" borderId="30" xfId="8" applyFont="1" applyFill="1" applyBorder="1" applyProtection="1"/>
    <xf numFmtId="0" fontId="6" fillId="0" borderId="31" xfId="8" quotePrefix="1" applyFont="1" applyFill="1" applyBorder="1" applyAlignment="1" applyProtection="1">
      <alignment horizontal="center"/>
    </xf>
    <xf numFmtId="3" fontId="5" fillId="0" borderId="7" xfId="8" applyNumberFormat="1" applyFont="1" applyFill="1" applyBorder="1" applyProtection="1"/>
    <xf numFmtId="0" fontId="5" fillId="0" borderId="32" xfId="8" applyFont="1" applyFill="1" applyBorder="1" applyProtection="1"/>
    <xf numFmtId="0" fontId="6" fillId="0" borderId="32" xfId="8" applyFont="1" applyFill="1" applyBorder="1" applyProtection="1"/>
    <xf numFmtId="0" fontId="6" fillId="0" borderId="33" xfId="8" quotePrefix="1" applyFont="1" applyFill="1" applyBorder="1" applyAlignment="1" applyProtection="1">
      <alignment horizontal="center"/>
    </xf>
    <xf numFmtId="3" fontId="5" fillId="0" borderId="5" xfId="8" applyNumberFormat="1" applyFont="1" applyFill="1" applyBorder="1" applyProtection="1"/>
    <xf numFmtId="0" fontId="5" fillId="0" borderId="33" xfId="8" quotePrefix="1" applyFont="1" applyFill="1" applyBorder="1" applyAlignment="1" applyProtection="1">
      <alignment horizontal="center"/>
    </xf>
    <xf numFmtId="0" fontId="5" fillId="0" borderId="32" xfId="8" applyFont="1" applyFill="1" applyBorder="1" applyAlignment="1" applyProtection="1">
      <alignment horizontal="left" wrapText="1"/>
    </xf>
    <xf numFmtId="0" fontId="5" fillId="0" borderId="32" xfId="8" applyFont="1" applyFill="1" applyBorder="1" applyAlignment="1" applyProtection="1"/>
    <xf numFmtId="0" fontId="5" fillId="0" borderId="32" xfId="8" applyFont="1" applyFill="1" applyBorder="1" applyAlignment="1" applyProtection="1">
      <alignment wrapText="1"/>
    </xf>
    <xf numFmtId="0" fontId="5" fillId="0" borderId="34" xfId="8" applyFont="1" applyFill="1" applyBorder="1" applyProtection="1"/>
    <xf numFmtId="0" fontId="6" fillId="0" borderId="34" xfId="8" applyFont="1" applyFill="1" applyBorder="1" applyProtection="1"/>
    <xf numFmtId="0" fontId="5" fillId="0" borderId="35" xfId="8" quotePrefix="1" applyFont="1" applyFill="1" applyBorder="1" applyAlignment="1" applyProtection="1">
      <alignment horizontal="center"/>
    </xf>
    <xf numFmtId="3" fontId="5" fillId="0" borderId="23" xfId="8" applyNumberFormat="1" applyFont="1" applyFill="1" applyBorder="1" applyProtection="1"/>
    <xf numFmtId="49" fontId="5" fillId="0" borderId="31" xfId="8" quotePrefix="1" applyNumberFormat="1" applyFont="1" applyFill="1" applyBorder="1" applyAlignment="1" applyProtection="1">
      <alignment horizontal="center"/>
    </xf>
    <xf numFmtId="3" fontId="5" fillId="0" borderId="9" xfId="8" applyNumberFormat="1" applyFont="1" applyFill="1" applyBorder="1" applyProtection="1"/>
    <xf numFmtId="0" fontId="5" fillId="0" borderId="32" xfId="8" quotePrefix="1" applyFont="1" applyFill="1" applyBorder="1" applyAlignment="1" applyProtection="1">
      <alignment horizontal="left"/>
    </xf>
    <xf numFmtId="49" fontId="5" fillId="0" borderId="33" xfId="8" applyNumberFormat="1" applyFont="1" applyFill="1" applyBorder="1" applyAlignment="1" applyProtection="1">
      <alignment horizontal="center"/>
    </xf>
    <xf numFmtId="0" fontId="5" fillId="0" borderId="32" xfId="8" applyFont="1" applyFill="1" applyBorder="1" applyAlignment="1" applyProtection="1">
      <alignment horizontal="left"/>
    </xf>
    <xf numFmtId="3" fontId="5" fillId="0" borderId="14" xfId="8" applyNumberFormat="1" applyFont="1" applyFill="1" applyBorder="1" applyProtection="1"/>
    <xf numFmtId="0" fontId="5" fillId="0" borderId="32" xfId="8" applyFont="1" applyFill="1" applyBorder="1" applyAlignment="1" applyProtection="1">
      <alignment horizontal="left" vertical="top"/>
    </xf>
    <xf numFmtId="49" fontId="5" fillId="0" borderId="33" xfId="8" quotePrefix="1" applyNumberFormat="1" applyFont="1" applyFill="1" applyBorder="1" applyAlignment="1" applyProtection="1">
      <alignment horizontal="center"/>
    </xf>
    <xf numFmtId="0" fontId="6" fillId="0" borderId="32" xfId="8" applyFont="1" applyFill="1" applyBorder="1" applyAlignment="1" applyProtection="1">
      <alignment horizontal="left"/>
    </xf>
    <xf numFmtId="49" fontId="6" fillId="0" borderId="33" xfId="8" applyNumberFormat="1" applyFont="1" applyFill="1" applyBorder="1" applyAlignment="1" applyProtection="1">
      <alignment horizontal="center"/>
    </xf>
    <xf numFmtId="0" fontId="6" fillId="0" borderId="15" xfId="8" applyFont="1" applyFill="1" applyBorder="1" applyProtection="1"/>
    <xf numFmtId="0" fontId="5" fillId="0" borderId="15" xfId="8" applyFont="1" applyFill="1" applyBorder="1" applyProtection="1"/>
    <xf numFmtId="0" fontId="6" fillId="0" borderId="15" xfId="8" applyFont="1" applyFill="1" applyBorder="1" applyAlignment="1" applyProtection="1">
      <alignment horizontal="center"/>
    </xf>
    <xf numFmtId="49" fontId="6" fillId="0" borderId="3" xfId="7" applyNumberFormat="1" applyFont="1" applyFill="1" applyBorder="1" applyProtection="1"/>
    <xf numFmtId="49" fontId="5" fillId="0" borderId="3" xfId="7" applyNumberFormat="1" applyFont="1" applyFill="1" applyBorder="1" applyProtection="1"/>
    <xf numFmtId="49" fontId="5" fillId="0" borderId="23" xfId="7" applyNumberFormat="1" applyFont="1" applyFill="1" applyBorder="1" applyProtection="1"/>
    <xf numFmtId="49" fontId="5" fillId="0" borderId="23" xfId="7" applyNumberFormat="1" applyFont="1" applyBorder="1" applyProtection="1"/>
    <xf numFmtId="49" fontId="5" fillId="0" borderId="3" xfId="7" applyNumberFormat="1" applyFont="1" applyBorder="1" applyProtection="1"/>
    <xf numFmtId="49" fontId="6" fillId="0" borderId="0" xfId="7" applyNumberFormat="1" applyFont="1" applyFill="1" applyBorder="1" applyProtection="1"/>
    <xf numFmtId="49" fontId="5" fillId="0" borderId="0" xfId="7" applyNumberFormat="1" applyFont="1" applyFill="1" applyBorder="1" applyProtection="1"/>
    <xf numFmtId="49" fontId="5" fillId="0" borderId="11" xfId="7" applyNumberFormat="1" applyFont="1" applyFill="1" applyBorder="1" applyAlignment="1" applyProtection="1">
      <alignment horizontal="center"/>
    </xf>
    <xf numFmtId="3" fontId="5" fillId="0" borderId="7" xfId="7" applyNumberFormat="1" applyFont="1" applyFill="1" applyBorder="1" applyProtection="1"/>
    <xf numFmtId="3" fontId="5" fillId="0" borderId="7" xfId="7" applyNumberFormat="1" applyFont="1" applyBorder="1" applyProtection="1"/>
    <xf numFmtId="49" fontId="5" fillId="0" borderId="12" xfId="7" applyNumberFormat="1" applyFont="1" applyFill="1" applyBorder="1" applyProtection="1"/>
    <xf numFmtId="49" fontId="5" fillId="0" borderId="12" xfId="7" applyNumberFormat="1" applyFont="1" applyFill="1" applyBorder="1" applyAlignment="1" applyProtection="1">
      <alignment horizontal="left"/>
    </xf>
    <xf numFmtId="49" fontId="5" fillId="0" borderId="13" xfId="7" applyNumberFormat="1" applyFont="1" applyFill="1" applyBorder="1" applyAlignment="1" applyProtection="1">
      <alignment horizontal="center"/>
    </xf>
    <xf numFmtId="3" fontId="5" fillId="0" borderId="5" xfId="7" applyNumberFormat="1" applyFont="1" applyFill="1" applyBorder="1" applyProtection="1"/>
    <xf numFmtId="49" fontId="5" fillId="0" borderId="12" xfId="7" applyNumberFormat="1" applyFont="1" applyBorder="1" applyProtection="1"/>
    <xf numFmtId="49" fontId="5" fillId="0" borderId="10" xfId="7" applyNumberFormat="1" applyFont="1" applyFill="1" applyBorder="1" applyProtection="1"/>
    <xf numFmtId="49" fontId="5" fillId="0" borderId="10" xfId="7" applyNumberFormat="1" applyFont="1" applyFill="1" applyBorder="1" applyAlignment="1" applyProtection="1">
      <alignment horizontal="left"/>
    </xf>
    <xf numFmtId="49" fontId="5" fillId="0" borderId="12" xfId="10" applyNumberFormat="1" applyFont="1" applyFill="1" applyBorder="1" applyAlignment="1" applyProtection="1">
      <alignment wrapText="1"/>
    </xf>
    <xf numFmtId="49" fontId="5" fillId="0" borderId="12" xfId="10" applyNumberFormat="1" applyFont="1" applyFill="1" applyBorder="1" applyAlignment="1" applyProtection="1">
      <alignment horizontal="left" wrapText="1"/>
    </xf>
    <xf numFmtId="49" fontId="6" fillId="0" borderId="12" xfId="7" applyNumberFormat="1" applyFont="1" applyFill="1" applyBorder="1" applyProtection="1"/>
    <xf numFmtId="49" fontId="6" fillId="0" borderId="12" xfId="7" applyNumberFormat="1" applyFont="1" applyFill="1" applyBorder="1" applyAlignment="1" applyProtection="1">
      <alignment horizontal="left"/>
    </xf>
    <xf numFmtId="49" fontId="6" fillId="0" borderId="12" xfId="10" applyNumberFormat="1" applyFont="1" applyFill="1" applyBorder="1" applyAlignment="1" applyProtection="1">
      <alignment horizontal="left"/>
    </xf>
    <xf numFmtId="49" fontId="6" fillId="0" borderId="13" xfId="7" applyNumberFormat="1" applyFont="1" applyFill="1" applyBorder="1" applyAlignment="1" applyProtection="1">
      <alignment horizontal="center"/>
    </xf>
    <xf numFmtId="49" fontId="5" fillId="0" borderId="0" xfId="7" applyNumberFormat="1" applyFont="1" applyBorder="1" applyProtection="1"/>
    <xf numFmtId="49" fontId="5" fillId="0" borderId="10" xfId="7" applyNumberFormat="1" applyFont="1" applyBorder="1" applyProtection="1"/>
    <xf numFmtId="49" fontId="5" fillId="0" borderId="0" xfId="7" applyNumberFormat="1" applyFont="1" applyFill="1" applyBorder="1" applyAlignment="1" applyProtection="1">
      <alignment horizontal="left" vertical="top"/>
    </xf>
    <xf numFmtId="49" fontId="5" fillId="0" borderId="12" xfId="7" applyNumberFormat="1" applyFont="1" applyFill="1" applyBorder="1" applyAlignment="1" applyProtection="1">
      <alignment horizontal="left" wrapText="1"/>
    </xf>
    <xf numFmtId="3" fontId="5" fillId="0" borderId="5" xfId="7" applyNumberFormat="1" applyFont="1" applyBorder="1" applyProtection="1"/>
    <xf numFmtId="49" fontId="5" fillId="0" borderId="12" xfId="10" applyNumberFormat="1" applyFont="1" applyFill="1" applyBorder="1" applyProtection="1"/>
    <xf numFmtId="49" fontId="5" fillId="0" borderId="12" xfId="10" quotePrefix="1" applyNumberFormat="1" applyFont="1" applyFill="1" applyBorder="1" applyProtection="1"/>
    <xf numFmtId="49" fontId="5" fillId="0" borderId="12" xfId="7" quotePrefix="1" applyNumberFormat="1" applyFont="1" applyFill="1" applyBorder="1" applyAlignment="1" applyProtection="1">
      <alignment horizontal="left"/>
    </xf>
    <xf numFmtId="3" fontId="5" fillId="0" borderId="5" xfId="10" applyNumberFormat="1" applyFont="1" applyFill="1" applyBorder="1" applyProtection="1"/>
    <xf numFmtId="49" fontId="5" fillId="0" borderId="0" xfId="10" applyNumberFormat="1" applyFont="1" applyFill="1" applyBorder="1" applyProtection="1"/>
    <xf numFmtId="49" fontId="5" fillId="0" borderId="10" xfId="10" applyNumberFormat="1" applyFont="1" applyFill="1" applyBorder="1" applyProtection="1"/>
    <xf numFmtId="49" fontId="5" fillId="0" borderId="0" xfId="7" quotePrefix="1" applyNumberFormat="1" applyFont="1" applyFill="1" applyBorder="1" applyAlignment="1" applyProtection="1">
      <alignment horizontal="left"/>
    </xf>
    <xf numFmtId="49" fontId="5" fillId="0" borderId="12" xfId="10" applyNumberFormat="1" applyFont="1" applyFill="1" applyBorder="1" applyAlignment="1" applyProtection="1">
      <alignment horizontal="left"/>
    </xf>
    <xf numFmtId="49" fontId="6" fillId="0" borderId="12" xfId="7" applyNumberFormat="1" applyFont="1" applyBorder="1" applyProtection="1"/>
    <xf numFmtId="49" fontId="5" fillId="0" borderId="47" xfId="7" applyNumberFormat="1" applyFont="1" applyFill="1" applyBorder="1" applyAlignment="1" applyProtection="1">
      <alignment horizontal="left"/>
    </xf>
    <xf numFmtId="49" fontId="5" fillId="0" borderId="7" xfId="7" applyNumberFormat="1" applyFont="1" applyFill="1" applyBorder="1" applyAlignment="1" applyProtection="1">
      <alignment horizontal="center"/>
    </xf>
    <xf numFmtId="49" fontId="5" fillId="0" borderId="10" xfId="10" applyNumberFormat="1" applyFont="1" applyFill="1" applyBorder="1" applyAlignment="1" applyProtection="1">
      <alignment horizontal="left"/>
    </xf>
    <xf numFmtId="49" fontId="5" fillId="0" borderId="11" xfId="10" applyNumberFormat="1" applyFont="1" applyFill="1" applyBorder="1" applyAlignment="1" applyProtection="1">
      <alignment horizontal="center"/>
    </xf>
    <xf numFmtId="3" fontId="5" fillId="0" borderId="9" xfId="10" applyNumberFormat="1" applyFont="1" applyFill="1" applyBorder="1" applyProtection="1"/>
    <xf numFmtId="49" fontId="5" fillId="0" borderId="12" xfId="10" applyNumberFormat="1" applyFont="1" applyFill="1" applyBorder="1" applyAlignment="1" applyProtection="1"/>
    <xf numFmtId="3" fontId="5" fillId="0" borderId="7" xfId="10" applyNumberFormat="1" applyFont="1" applyFill="1" applyBorder="1" applyProtection="1"/>
    <xf numFmtId="3" fontId="5" fillId="0" borderId="9" xfId="7" applyNumberFormat="1" applyFont="1" applyFill="1" applyBorder="1" applyProtection="1"/>
    <xf numFmtId="49" fontId="6" fillId="0" borderId="12" xfId="7" quotePrefix="1" applyNumberFormat="1" applyFont="1" applyFill="1" applyBorder="1" applyAlignment="1" applyProtection="1">
      <alignment horizontal="left"/>
    </xf>
    <xf numFmtId="49" fontId="6" fillId="0" borderId="11" xfId="10" applyNumberFormat="1" applyFont="1" applyFill="1" applyBorder="1" applyAlignment="1" applyProtection="1">
      <alignment horizontal="center"/>
    </xf>
    <xf numFmtId="49" fontId="6" fillId="0" borderId="20" xfId="7" quotePrefix="1" applyNumberFormat="1" applyFont="1" applyFill="1" applyBorder="1" applyAlignment="1" applyProtection="1">
      <alignment horizontal="left"/>
    </xf>
    <xf numFmtId="49" fontId="4" fillId="0" borderId="20" xfId="7" applyNumberFormat="1" applyFont="1" applyFill="1" applyBorder="1" applyProtection="1"/>
    <xf numFmtId="49" fontId="5" fillId="0" borderId="20" xfId="7" applyNumberFormat="1" applyFont="1" applyFill="1" applyBorder="1" applyProtection="1"/>
    <xf numFmtId="49" fontId="6" fillId="0" borderId="25" xfId="10" applyNumberFormat="1" applyFont="1" applyFill="1" applyBorder="1" applyAlignment="1" applyProtection="1">
      <alignment horizontal="center"/>
    </xf>
    <xf numFmtId="49" fontId="5" fillId="0" borderId="29" xfId="7" applyNumberFormat="1" applyFont="1" applyBorder="1" applyProtection="1"/>
    <xf numFmtId="169" fontId="5" fillId="0" borderId="5" xfId="7" applyNumberFormat="1" applyFont="1" applyFill="1" applyBorder="1" applyProtection="1"/>
    <xf numFmtId="169" fontId="5" fillId="0" borderId="5" xfId="7" applyNumberFormat="1" applyFont="1" applyBorder="1" applyProtection="1"/>
    <xf numFmtId="49" fontId="5" fillId="0" borderId="15" xfId="7" applyNumberFormat="1" applyFont="1" applyBorder="1" applyProtection="1"/>
    <xf numFmtId="49" fontId="5" fillId="0" borderId="9" xfId="10" applyNumberFormat="1" applyFont="1" applyFill="1" applyBorder="1" applyAlignment="1" applyProtection="1">
      <alignment horizontal="center"/>
    </xf>
    <xf numFmtId="49" fontId="5" fillId="0" borderId="7" xfId="7" applyNumberFormat="1" applyFont="1" applyBorder="1" applyProtection="1"/>
    <xf numFmtId="49" fontId="6" fillId="0" borderId="0" xfId="7" applyNumberFormat="1" applyFont="1" applyBorder="1" applyProtection="1"/>
    <xf numFmtId="49" fontId="5" fillId="0" borderId="11" xfId="7" applyNumberFormat="1" applyFont="1" applyBorder="1" applyAlignment="1" applyProtection="1">
      <alignment horizontal="center"/>
    </xf>
    <xf numFmtId="49" fontId="5" fillId="0" borderId="7" xfId="7" applyNumberFormat="1" applyFont="1" applyFill="1" applyBorder="1" applyProtection="1"/>
    <xf numFmtId="49" fontId="5" fillId="0" borderId="13" xfId="7" applyNumberFormat="1" applyFont="1" applyBorder="1" applyAlignment="1" applyProtection="1">
      <alignment horizontal="center"/>
    </xf>
    <xf numFmtId="49" fontId="5" fillId="0" borderId="5" xfId="7" applyNumberFormat="1" applyFont="1" applyFill="1" applyBorder="1" applyProtection="1"/>
    <xf numFmtId="49" fontId="5" fillId="0" borderId="5" xfId="7" applyNumberFormat="1" applyFont="1" applyBorder="1" applyProtection="1"/>
    <xf numFmtId="49" fontId="5" fillId="0" borderId="7" xfId="7" applyNumberFormat="1" applyFont="1" applyBorder="1" applyAlignment="1" applyProtection="1">
      <alignment horizontal="center"/>
    </xf>
    <xf numFmtId="49" fontId="5" fillId="0" borderId="9" xfId="7" applyNumberFormat="1" applyFont="1" applyFill="1" applyBorder="1" applyProtection="1"/>
    <xf numFmtId="49" fontId="5" fillId="0" borderId="9" xfId="7" applyNumberFormat="1" applyFont="1" applyBorder="1" applyProtection="1"/>
    <xf numFmtId="49" fontId="5" fillId="0" borderId="9" xfId="7" applyNumberFormat="1" applyFont="1" applyBorder="1" applyAlignment="1" applyProtection="1">
      <alignment horizontal="center"/>
    </xf>
    <xf numFmtId="0" fontId="6" fillId="0" borderId="0" xfId="7" applyFont="1" applyFill="1" applyBorder="1" applyProtection="1"/>
    <xf numFmtId="0" fontId="5" fillId="0" borderId="0" xfId="7" applyFont="1" applyFill="1" applyBorder="1" applyProtection="1"/>
    <xf numFmtId="3" fontId="5" fillId="0" borderId="2" xfId="7" quotePrefix="1" applyNumberFormat="1" applyFont="1" applyFill="1" applyBorder="1" applyAlignment="1" applyProtection="1">
      <alignment horizontal="center"/>
    </xf>
    <xf numFmtId="3" fontId="5" fillId="0" borderId="2" xfId="7" quotePrefix="1" applyNumberFormat="1" applyFont="1" applyFill="1" applyBorder="1" applyAlignment="1" applyProtection="1"/>
    <xf numFmtId="0" fontId="5" fillId="0" borderId="10" xfId="7" applyFont="1" applyFill="1" applyBorder="1" applyProtection="1"/>
    <xf numFmtId="49" fontId="5" fillId="0" borderId="10" xfId="7" applyNumberFormat="1" applyFont="1" applyFill="1" applyBorder="1" applyAlignment="1" applyProtection="1">
      <alignment horizontal="center"/>
    </xf>
    <xf numFmtId="3" fontId="5" fillId="0" borderId="8" xfId="7" quotePrefix="1" applyNumberFormat="1" applyFont="1" applyFill="1" applyBorder="1" applyAlignment="1" applyProtection="1">
      <alignment horizontal="center"/>
    </xf>
    <xf numFmtId="3" fontId="5" fillId="0" borderId="8" xfId="7" quotePrefix="1" applyNumberFormat="1" applyFont="1" applyFill="1" applyBorder="1" applyAlignment="1" applyProtection="1"/>
    <xf numFmtId="0" fontId="5" fillId="0" borderId="15" xfId="7" applyFont="1" applyFill="1" applyBorder="1" applyProtection="1"/>
    <xf numFmtId="49" fontId="5" fillId="0" borderId="15" xfId="7" applyNumberFormat="1" applyFont="1" applyFill="1" applyBorder="1" applyAlignment="1" applyProtection="1">
      <alignment horizontal="center"/>
    </xf>
    <xf numFmtId="0" fontId="6" fillId="0" borderId="24" xfId="7" quotePrefix="1" applyFont="1" applyFill="1" applyBorder="1" applyAlignment="1" applyProtection="1">
      <alignment horizontal="left"/>
    </xf>
    <xf numFmtId="0" fontId="4" fillId="0" borderId="24" xfId="7" applyFill="1" applyBorder="1" applyProtection="1"/>
    <xf numFmtId="49" fontId="6" fillId="0" borderId="24" xfId="7" applyNumberFormat="1" applyFont="1" applyFill="1" applyBorder="1" applyAlignment="1" applyProtection="1">
      <alignment horizontal="center"/>
    </xf>
    <xf numFmtId="3" fontId="14" fillId="0" borderId="14" xfId="7" applyNumberFormat="1" applyFont="1" applyFill="1" applyBorder="1" applyProtection="1"/>
    <xf numFmtId="3" fontId="5" fillId="0" borderId="14" xfId="7" applyNumberFormat="1" applyFont="1" applyFill="1" applyBorder="1" applyAlignment="1" applyProtection="1"/>
    <xf numFmtId="0" fontId="6" fillId="0" borderId="0" xfId="7" quotePrefix="1" applyFont="1" applyFill="1" applyBorder="1" applyAlignment="1" applyProtection="1">
      <alignment horizontal="left"/>
    </xf>
    <xf numFmtId="0" fontId="4" fillId="0" borderId="0" xfId="7" applyFill="1" applyBorder="1" applyProtection="1"/>
    <xf numFmtId="49" fontId="5" fillId="0" borderId="0" xfId="7" applyNumberFormat="1" applyFont="1" applyFill="1" applyBorder="1" applyAlignment="1" applyProtection="1">
      <alignment horizontal="center"/>
    </xf>
    <xf numFmtId="3" fontId="14" fillId="0" borderId="6" xfId="7" applyNumberFormat="1" applyFont="1" applyFill="1" applyBorder="1" applyProtection="1"/>
    <xf numFmtId="3" fontId="5" fillId="0" borderId="6" xfId="7" applyNumberFormat="1" applyFont="1" applyFill="1" applyBorder="1" applyAlignment="1" applyProtection="1"/>
    <xf numFmtId="3" fontId="5" fillId="0" borderId="6" xfId="7" applyNumberFormat="1" applyFont="1" applyFill="1" applyBorder="1" applyProtection="1"/>
    <xf numFmtId="0" fontId="5" fillId="0" borderId="10" xfId="8" applyFont="1" applyFill="1" applyBorder="1" applyProtection="1"/>
    <xf numFmtId="49" fontId="5" fillId="0" borderId="10" xfId="8" applyNumberFormat="1" applyFont="1" applyFill="1" applyBorder="1" applyAlignment="1" applyProtection="1">
      <alignment horizontal="center"/>
    </xf>
    <xf numFmtId="3" fontId="5" fillId="0" borderId="8" xfId="8" applyNumberFormat="1" applyFont="1" applyFill="1" applyBorder="1" applyProtection="1"/>
    <xf numFmtId="49" fontId="5" fillId="0" borderId="15" xfId="8" quotePrefix="1" applyNumberFormat="1" applyFont="1" applyFill="1" applyBorder="1" applyAlignment="1" applyProtection="1">
      <alignment horizontal="center"/>
    </xf>
    <xf numFmtId="0" fontId="6" fillId="0" borderId="24" xfId="8" quotePrefix="1" applyFont="1" applyFill="1" applyBorder="1" applyAlignment="1" applyProtection="1">
      <alignment horizontal="left"/>
    </xf>
    <xf numFmtId="0" fontId="5" fillId="0" borderId="24" xfId="7" applyFont="1" applyFill="1" applyBorder="1" applyProtection="1"/>
    <xf numFmtId="0" fontId="5" fillId="0" borderId="24" xfId="8" applyFont="1" applyFill="1" applyBorder="1" applyProtection="1"/>
    <xf numFmtId="49" fontId="6" fillId="0" borderId="24" xfId="8" quotePrefix="1" applyNumberFormat="1" applyFont="1" applyFill="1" applyBorder="1" applyAlignment="1" applyProtection="1">
      <alignment horizontal="center"/>
    </xf>
    <xf numFmtId="49" fontId="5" fillId="0" borderId="0" xfId="7" quotePrefix="1" applyNumberFormat="1" applyFont="1" applyFill="1" applyBorder="1" applyAlignment="1" applyProtection="1">
      <alignment horizontal="center"/>
    </xf>
    <xf numFmtId="0" fontId="6" fillId="0" borderId="0" xfId="7" applyFont="1" applyFill="1" applyBorder="1" applyAlignment="1" applyProtection="1">
      <alignment horizontal="left"/>
    </xf>
    <xf numFmtId="0" fontId="5" fillId="0" borderId="0" xfId="7" applyFont="1" applyFill="1" applyBorder="1" applyAlignment="1" applyProtection="1">
      <alignment horizontal="left"/>
    </xf>
    <xf numFmtId="0" fontId="5" fillId="0" borderId="10" xfId="7" applyFont="1" applyFill="1" applyBorder="1" applyAlignment="1" applyProtection="1">
      <alignment horizontal="left"/>
    </xf>
    <xf numFmtId="0" fontId="6" fillId="0" borderId="10" xfId="7" applyFont="1" applyFill="1" applyBorder="1" applyAlignment="1" applyProtection="1">
      <alignment horizontal="left"/>
    </xf>
    <xf numFmtId="0" fontId="4" fillId="0" borderId="10" xfId="7" applyFill="1" applyBorder="1" applyProtection="1"/>
    <xf numFmtId="49" fontId="5" fillId="0" borderId="10" xfId="7" quotePrefix="1" applyNumberFormat="1" applyFont="1" applyFill="1" applyBorder="1" applyAlignment="1" applyProtection="1">
      <alignment horizontal="center"/>
    </xf>
    <xf numFmtId="3" fontId="5" fillId="0" borderId="8" xfId="7" applyNumberFormat="1" applyFont="1" applyFill="1" applyBorder="1" applyProtection="1"/>
    <xf numFmtId="0" fontId="6" fillId="0" borderId="12" xfId="7" applyFont="1" applyFill="1" applyBorder="1" applyAlignment="1" applyProtection="1">
      <alignment horizontal="left"/>
    </xf>
    <xf numFmtId="0" fontId="5" fillId="0" borderId="12" xfId="7" applyFont="1" applyFill="1" applyBorder="1" applyProtection="1"/>
    <xf numFmtId="49" fontId="5" fillId="0" borderId="12" xfId="7" applyNumberFormat="1" applyFont="1" applyFill="1" applyBorder="1" applyAlignment="1" applyProtection="1">
      <alignment horizontal="center"/>
    </xf>
    <xf numFmtId="0" fontId="5" fillId="0" borderId="12" xfId="7" quotePrefix="1" applyFont="1" applyFill="1" applyBorder="1" applyAlignment="1" applyProtection="1">
      <alignment horizontal="left"/>
    </xf>
    <xf numFmtId="3" fontId="5" fillId="0" borderId="14" xfId="7" applyNumberFormat="1" applyFont="1" applyFill="1" applyBorder="1" applyProtection="1"/>
    <xf numFmtId="0" fontId="5" fillId="0" borderId="1" xfId="7" applyFont="1" applyFill="1" applyBorder="1" applyAlignment="1" applyProtection="1">
      <alignment horizontal="left"/>
    </xf>
    <xf numFmtId="0" fontId="5" fillId="0" borderId="1" xfId="7" applyFont="1" applyFill="1" applyBorder="1" applyProtection="1"/>
    <xf numFmtId="49" fontId="5" fillId="0" borderId="1" xfId="7" applyNumberFormat="1" applyFont="1" applyFill="1" applyBorder="1" applyAlignment="1" applyProtection="1">
      <alignment horizontal="center"/>
    </xf>
    <xf numFmtId="0" fontId="5" fillId="0" borderId="12" xfId="7" applyFont="1" applyFill="1" applyBorder="1" applyAlignment="1" applyProtection="1">
      <alignment horizontal="left"/>
    </xf>
    <xf numFmtId="0" fontId="5" fillId="0" borderId="12" xfId="7" applyFont="1" applyFill="1" applyBorder="1" applyAlignment="1" applyProtection="1">
      <alignment horizontal="center"/>
    </xf>
    <xf numFmtId="0" fontId="5" fillId="0" borderId="1" xfId="7" applyFont="1" applyFill="1" applyBorder="1" applyAlignment="1" applyProtection="1">
      <alignment horizontal="center"/>
    </xf>
    <xf numFmtId="0" fontId="5" fillId="0" borderId="10" xfId="7" quotePrefix="1" applyFont="1" applyFill="1" applyBorder="1" applyAlignment="1" applyProtection="1">
      <alignment horizontal="left"/>
    </xf>
    <xf numFmtId="0" fontId="5" fillId="0" borderId="12" xfId="7" quotePrefix="1" applyFont="1" applyFill="1" applyBorder="1" applyAlignment="1" applyProtection="1"/>
    <xf numFmtId="0" fontId="5" fillId="0" borderId="15" xfId="7" quotePrefix="1" applyFont="1" applyFill="1" applyBorder="1" applyAlignment="1" applyProtection="1"/>
    <xf numFmtId="0" fontId="5" fillId="0" borderId="20" xfId="7" applyFont="1" applyFill="1" applyBorder="1" applyAlignment="1" applyProtection="1">
      <alignment horizontal="center"/>
    </xf>
    <xf numFmtId="0" fontId="5" fillId="0" borderId="24" xfId="7" quotePrefix="1" applyFont="1" applyFill="1" applyBorder="1" applyAlignment="1" applyProtection="1"/>
    <xf numFmtId="0" fontId="5" fillId="0" borderId="24" xfId="7" applyFont="1" applyFill="1" applyBorder="1" applyAlignment="1" applyProtection="1">
      <alignment horizontal="center"/>
    </xf>
    <xf numFmtId="0" fontId="5" fillId="0" borderId="10" xfId="7" applyFont="1" applyFill="1" applyBorder="1" applyAlignment="1" applyProtection="1">
      <alignment horizontal="center"/>
    </xf>
    <xf numFmtId="3" fontId="5" fillId="0" borderId="8" xfId="7" quotePrefix="1" applyNumberFormat="1" applyFont="1" applyFill="1" applyBorder="1" applyProtection="1"/>
    <xf numFmtId="0" fontId="5" fillId="0" borderId="24" xfId="7" quotePrefix="1" applyFont="1" applyFill="1" applyBorder="1" applyAlignment="1" applyProtection="1">
      <alignment horizontal="left"/>
    </xf>
    <xf numFmtId="49" fontId="5" fillId="0" borderId="24" xfId="7" applyNumberFormat="1" applyFont="1" applyFill="1" applyBorder="1" applyAlignment="1" applyProtection="1">
      <alignment horizontal="center"/>
    </xf>
    <xf numFmtId="3" fontId="5" fillId="0" borderId="14" xfId="7" quotePrefix="1" applyNumberFormat="1" applyFont="1" applyFill="1" applyBorder="1" applyProtection="1"/>
    <xf numFmtId="0" fontId="6" fillId="0" borderId="15" xfId="7" quotePrefix="1" applyFont="1" applyFill="1" applyBorder="1" applyAlignment="1" applyProtection="1">
      <alignment horizontal="left"/>
    </xf>
    <xf numFmtId="0" fontId="5" fillId="0" borderId="15" xfId="7" quotePrefix="1" applyFont="1" applyFill="1" applyBorder="1" applyAlignment="1" applyProtection="1">
      <alignment horizontal="left"/>
    </xf>
    <xf numFmtId="169" fontId="5" fillId="0" borderId="8" xfId="9" applyNumberFormat="1" applyFont="1" applyFill="1" applyBorder="1" applyProtection="1"/>
    <xf numFmtId="0" fontId="5" fillId="0" borderId="0" xfId="7" applyFont="1" applyBorder="1" applyProtection="1"/>
    <xf numFmtId="0" fontId="6" fillId="0" borderId="0" xfId="7" applyFont="1" applyBorder="1" applyProtection="1"/>
    <xf numFmtId="3" fontId="5" fillId="0" borderId="0" xfId="7" applyNumberFormat="1" applyFont="1" applyFill="1" applyBorder="1" applyProtection="1"/>
    <xf numFmtId="0" fontId="5" fillId="0" borderId="0" xfId="10" applyFont="1" applyFill="1" applyBorder="1" applyAlignment="1" applyProtection="1">
      <alignment horizontal="left"/>
    </xf>
    <xf numFmtId="49" fontId="5" fillId="0" borderId="0" xfId="10" applyNumberFormat="1" applyFont="1" applyFill="1" applyBorder="1" applyAlignment="1" applyProtection="1">
      <alignment horizontal="center"/>
    </xf>
    <xf numFmtId="0" fontId="5" fillId="0" borderId="0" xfId="10" applyFont="1" applyFill="1" applyBorder="1" applyProtection="1"/>
    <xf numFmtId="164" fontId="6" fillId="0" borderId="3" xfId="5" applyFont="1" applyFill="1" applyBorder="1" applyProtection="1"/>
    <xf numFmtId="164" fontId="6" fillId="0" borderId="23" xfId="5" applyFont="1" applyFill="1" applyBorder="1" applyAlignment="1" applyProtection="1">
      <alignment horizontal="center"/>
    </xf>
    <xf numFmtId="164" fontId="6" fillId="0" borderId="23" xfId="5" quotePrefix="1" applyFont="1" applyFill="1" applyBorder="1" applyAlignment="1" applyProtection="1">
      <alignment horizontal="center"/>
    </xf>
    <xf numFmtId="164" fontId="13" fillId="0" borderId="3" xfId="5" applyFont="1" applyFill="1" applyBorder="1" applyProtection="1"/>
    <xf numFmtId="164" fontId="6" fillId="0" borderId="0" xfId="5" applyFont="1" applyFill="1" applyBorder="1" applyProtection="1"/>
    <xf numFmtId="164" fontId="5" fillId="0" borderId="0" xfId="5" applyFont="1" applyFill="1" applyBorder="1" applyProtection="1"/>
    <xf numFmtId="164" fontId="5" fillId="0" borderId="7" xfId="5" applyFont="1" applyFill="1" applyBorder="1" applyAlignment="1" applyProtection="1">
      <alignment horizontal="center"/>
    </xf>
    <xf numFmtId="164" fontId="5" fillId="0" borderId="7" xfId="5" applyFont="1" applyFill="1" applyBorder="1" applyProtection="1"/>
    <xf numFmtId="164" fontId="5" fillId="0" borderId="12" xfId="5" applyFont="1" applyFill="1" applyBorder="1" applyProtection="1"/>
    <xf numFmtId="164" fontId="5" fillId="0" borderId="13" xfId="5" quotePrefix="1" applyFont="1" applyFill="1" applyBorder="1" applyAlignment="1" applyProtection="1">
      <alignment horizontal="center"/>
    </xf>
    <xf numFmtId="3" fontId="5" fillId="0" borderId="5" xfId="5" applyNumberFormat="1" applyFont="1" applyFill="1" applyBorder="1" applyProtection="1"/>
    <xf numFmtId="164" fontId="5" fillId="0" borderId="10" xfId="5" applyFont="1" applyFill="1" applyBorder="1" applyProtection="1"/>
    <xf numFmtId="164" fontId="5" fillId="0" borderId="11" xfId="5" quotePrefix="1" applyFont="1" applyFill="1" applyBorder="1" applyAlignment="1" applyProtection="1">
      <alignment horizontal="center"/>
    </xf>
    <xf numFmtId="3" fontId="5" fillId="0" borderId="7" xfId="5" applyNumberFormat="1" applyFont="1" applyFill="1" applyBorder="1" applyProtection="1"/>
    <xf numFmtId="164" fontId="6" fillId="0" borderId="15" xfId="5" applyFont="1" applyFill="1" applyBorder="1" applyProtection="1"/>
    <xf numFmtId="164" fontId="5" fillId="0" borderId="15" xfId="5" applyFont="1" applyFill="1" applyBorder="1" applyProtection="1"/>
    <xf numFmtId="164" fontId="5" fillId="0" borderId="9" xfId="5" quotePrefix="1" applyFont="1" applyFill="1" applyBorder="1" applyAlignment="1" applyProtection="1">
      <alignment horizontal="center"/>
    </xf>
    <xf numFmtId="3" fontId="5" fillId="0" borderId="9" xfId="5" applyNumberFormat="1" applyFont="1" applyFill="1" applyBorder="1" applyProtection="1"/>
    <xf numFmtId="164" fontId="7" fillId="0" borderId="0" xfId="5" applyFont="1" applyBorder="1" applyAlignment="1" applyProtection="1">
      <alignment horizontal="center"/>
    </xf>
    <xf numFmtId="164" fontId="7" fillId="0" borderId="3" xfId="5" applyFont="1" applyBorder="1" applyProtection="1"/>
    <xf numFmtId="164" fontId="7" fillId="0" borderId="0" xfId="5" applyFont="1" applyBorder="1" applyProtection="1"/>
    <xf numFmtId="0" fontId="6" fillId="0" borderId="3" xfId="2" applyFont="1" applyFill="1" applyBorder="1" applyProtection="1"/>
    <xf numFmtId="0" fontId="5" fillId="0" borderId="3" xfId="2" applyFont="1" applyFill="1" applyBorder="1" applyProtection="1"/>
    <xf numFmtId="0" fontId="5" fillId="0" borderId="23" xfId="2" applyFont="1" applyFill="1" applyBorder="1" applyProtection="1"/>
    <xf numFmtId="3" fontId="5" fillId="0" borderId="23" xfId="2" quotePrefix="1" applyNumberFormat="1" applyFont="1" applyBorder="1" applyAlignment="1" applyProtection="1">
      <alignment horizontal="center" vertical="top" wrapText="1"/>
    </xf>
    <xf numFmtId="49" fontId="5" fillId="0" borderId="11" xfId="2" applyNumberFormat="1" applyFont="1" applyFill="1" applyBorder="1" applyAlignment="1" applyProtection="1">
      <alignment horizontal="center"/>
    </xf>
    <xf numFmtId="49" fontId="5" fillId="0" borderId="13" xfId="2" applyNumberFormat="1" applyFont="1" applyFill="1" applyBorder="1" applyAlignment="1" applyProtection="1">
      <alignment horizontal="center"/>
    </xf>
    <xf numFmtId="0" fontId="5" fillId="0" borderId="13" xfId="2" applyFont="1" applyFill="1" applyBorder="1" applyAlignment="1" applyProtection="1">
      <alignment horizontal="center"/>
    </xf>
    <xf numFmtId="0" fontId="6" fillId="0" borderId="20" xfId="2" applyFont="1" applyFill="1" applyBorder="1" applyProtection="1"/>
    <xf numFmtId="0" fontId="5" fillId="0" borderId="20" xfId="2" applyFont="1" applyFill="1" applyBorder="1" applyProtection="1"/>
    <xf numFmtId="0" fontId="5" fillId="0" borderId="25" xfId="2" applyFont="1" applyFill="1" applyBorder="1" applyAlignment="1" applyProtection="1">
      <alignment horizontal="center"/>
    </xf>
    <xf numFmtId="3" fontId="5" fillId="0" borderId="0" xfId="2" applyNumberFormat="1" applyFont="1" applyBorder="1" applyProtection="1"/>
    <xf numFmtId="3" fontId="5" fillId="0" borderId="7" xfId="2" quotePrefix="1" applyNumberFormat="1" applyFont="1" applyFill="1" applyBorder="1" applyAlignment="1" applyProtection="1">
      <alignment horizontal="center"/>
    </xf>
    <xf numFmtId="49" fontId="5" fillId="0" borderId="13" xfId="2" quotePrefix="1" applyNumberFormat="1" applyFont="1" applyFill="1" applyBorder="1" applyAlignment="1" applyProtection="1">
      <alignment horizontal="center"/>
    </xf>
    <xf numFmtId="0" fontId="5" fillId="0" borderId="1" xfId="2" quotePrefix="1" applyFont="1" applyFill="1" applyBorder="1" applyAlignment="1" applyProtection="1">
      <alignment horizontal="left"/>
    </xf>
    <xf numFmtId="3" fontId="5" fillId="0" borderId="23" xfId="2" applyNumberFormat="1" applyFont="1" applyFill="1" applyBorder="1" applyProtection="1"/>
    <xf numFmtId="0" fontId="5" fillId="0" borderId="10" xfId="2" quotePrefix="1" applyFont="1" applyFill="1" applyBorder="1" applyProtection="1"/>
    <xf numFmtId="0" fontId="5" fillId="0" borderId="11" xfId="2" applyFont="1" applyFill="1" applyBorder="1" applyAlignment="1" applyProtection="1">
      <alignment horizontal="center"/>
    </xf>
    <xf numFmtId="0" fontId="5" fillId="0" borderId="12" xfId="2" quotePrefix="1" applyFont="1" applyFill="1" applyBorder="1" applyProtection="1"/>
    <xf numFmtId="0" fontId="5" fillId="0" borderId="9" xfId="2" applyFont="1" applyFill="1" applyBorder="1" applyAlignment="1" applyProtection="1">
      <alignment horizontal="center"/>
    </xf>
    <xf numFmtId="3" fontId="5" fillId="0" borderId="3" xfId="2" applyNumberFormat="1" applyFont="1" applyFill="1" applyBorder="1" applyProtection="1"/>
    <xf numFmtId="0" fontId="6" fillId="0" borderId="3" xfId="4" applyFont="1" applyFill="1" applyBorder="1" applyAlignment="1" applyProtection="1"/>
    <xf numFmtId="0" fontId="5" fillId="0" borderId="3" xfId="4" applyFont="1" applyFill="1" applyBorder="1" applyAlignment="1" applyProtection="1"/>
    <xf numFmtId="49" fontId="5" fillId="0" borderId="23" xfId="4" applyNumberFormat="1" applyFont="1" applyBorder="1" applyAlignment="1" applyProtection="1"/>
    <xf numFmtId="3" fontId="5" fillId="0" borderId="23" xfId="4" applyNumberFormat="1" applyFont="1" applyBorder="1" applyProtection="1"/>
    <xf numFmtId="0" fontId="5" fillId="0" borderId="3" xfId="4" applyFont="1" applyBorder="1" applyProtection="1"/>
    <xf numFmtId="0" fontId="5" fillId="0" borderId="10" xfId="4" applyFont="1" applyBorder="1" applyAlignment="1" applyProtection="1"/>
    <xf numFmtId="0" fontId="5" fillId="0" borderId="10" xfId="4" quotePrefix="1" applyFont="1" applyBorder="1" applyAlignment="1" applyProtection="1">
      <alignment horizontal="left"/>
    </xf>
    <xf numFmtId="49" fontId="5" fillId="0" borderId="11" xfId="4" quotePrefix="1" applyNumberFormat="1" applyFont="1" applyBorder="1" applyAlignment="1" applyProtection="1">
      <alignment horizontal="center"/>
    </xf>
    <xf numFmtId="3" fontId="5" fillId="0" borderId="9" xfId="4" applyNumberFormat="1" applyFont="1" applyBorder="1" applyProtection="1"/>
    <xf numFmtId="49" fontId="5" fillId="0" borderId="7" xfId="4" applyNumberFormat="1" applyFont="1" applyBorder="1" applyAlignment="1" applyProtection="1"/>
    <xf numFmtId="3" fontId="5" fillId="0" borderId="7" xfId="4" applyNumberFormat="1" applyFont="1" applyBorder="1" applyProtection="1"/>
    <xf numFmtId="49" fontId="5" fillId="0" borderId="7" xfId="4" applyNumberFormat="1" applyFont="1" applyFill="1" applyBorder="1" applyAlignment="1" applyProtection="1"/>
    <xf numFmtId="3" fontId="5" fillId="0" borderId="7" xfId="4" applyNumberFormat="1" applyFont="1" applyFill="1" applyBorder="1" applyProtection="1"/>
    <xf numFmtId="49" fontId="12" fillId="0" borderId="7" xfId="4" applyNumberFormat="1" applyFont="1" applyBorder="1" applyAlignment="1" applyProtection="1">
      <alignment horizontal="center"/>
    </xf>
    <xf numFmtId="3" fontId="5" fillId="0" borderId="7" xfId="4" applyNumberFormat="1" applyFont="1" applyBorder="1" applyAlignment="1" applyProtection="1">
      <alignment vertical="center"/>
    </xf>
    <xf numFmtId="0" fontId="12" fillId="0" borderId="10" xfId="4" applyFont="1" applyBorder="1" applyAlignment="1" applyProtection="1">
      <alignment horizontal="right"/>
    </xf>
    <xf numFmtId="0" fontId="12" fillId="0" borderId="10" xfId="4" quotePrefix="1" applyFont="1" applyBorder="1" applyAlignment="1" applyProtection="1">
      <alignment horizontal="left"/>
    </xf>
    <xf numFmtId="49" fontId="12" fillId="0" borderId="11" xfId="4" applyNumberFormat="1" applyFont="1" applyBorder="1" applyAlignment="1" applyProtection="1">
      <alignment horizontal="center"/>
    </xf>
    <xf numFmtId="0" fontId="5" fillId="0" borderId="12" xfId="4" applyFont="1" applyBorder="1" applyAlignment="1" applyProtection="1">
      <alignment wrapText="1"/>
    </xf>
    <xf numFmtId="0" fontId="5" fillId="0" borderId="12" xfId="4" applyFont="1" applyBorder="1" applyAlignment="1" applyProtection="1"/>
    <xf numFmtId="0" fontId="12" fillId="0" borderId="12" xfId="4" applyFont="1" applyBorder="1" applyAlignment="1" applyProtection="1">
      <alignment horizontal="right"/>
    </xf>
    <xf numFmtId="0" fontId="12" fillId="0" borderId="12" xfId="4" quotePrefix="1" applyFont="1" applyBorder="1" applyAlignment="1" applyProtection="1"/>
    <xf numFmtId="49" fontId="12" fillId="0" borderId="13" xfId="4" applyNumberFormat="1" applyFont="1" applyBorder="1" applyAlignment="1" applyProtection="1">
      <alignment horizontal="center"/>
    </xf>
    <xf numFmtId="3" fontId="5" fillId="0" borderId="5" xfId="4" applyNumberFormat="1" applyFont="1" applyBorder="1" applyAlignment="1" applyProtection="1"/>
    <xf numFmtId="0" fontId="12" fillId="0" borderId="12" xfId="4" quotePrefix="1" applyFont="1" applyBorder="1" applyAlignment="1" applyProtection="1">
      <alignment horizontal="left"/>
    </xf>
    <xf numFmtId="3" fontId="5" fillId="0" borderId="5" xfId="4" applyNumberFormat="1" applyFont="1" applyBorder="1" applyAlignment="1" applyProtection="1">
      <alignment vertical="center"/>
    </xf>
    <xf numFmtId="0" fontId="12" fillId="0" borderId="12" xfId="4" applyFont="1" applyBorder="1" applyAlignment="1" applyProtection="1">
      <alignment horizontal="left"/>
    </xf>
    <xf numFmtId="0" fontId="5" fillId="0" borderId="12" xfId="4" applyFont="1" applyFill="1" applyBorder="1" applyAlignment="1" applyProtection="1">
      <alignment horizontal="left" vertical="center"/>
    </xf>
    <xf numFmtId="0" fontId="5" fillId="0" borderId="12" xfId="4" applyFont="1" applyFill="1" applyBorder="1" applyAlignment="1" applyProtection="1">
      <alignment horizontal="left"/>
    </xf>
    <xf numFmtId="0" fontId="5" fillId="0" borderId="0" xfId="4" applyFont="1" applyBorder="1" applyAlignment="1" applyProtection="1"/>
    <xf numFmtId="0" fontId="12" fillId="0" borderId="0" xfId="4" applyFont="1" applyBorder="1" applyAlignment="1" applyProtection="1">
      <alignment horizontal="right"/>
    </xf>
    <xf numFmtId="0" fontId="11" fillId="0" borderId="0" xfId="4" applyFont="1" applyBorder="1" applyAlignment="1" applyProtection="1">
      <alignment horizontal="left"/>
    </xf>
    <xf numFmtId="0" fontId="5" fillId="0" borderId="0" xfId="4" applyFont="1" applyFill="1" applyBorder="1" applyAlignment="1" applyProtection="1">
      <alignment horizontal="left" vertical="center"/>
    </xf>
    <xf numFmtId="0" fontId="5" fillId="0" borderId="0" xfId="4" applyFont="1" applyFill="1" applyBorder="1" applyAlignment="1" applyProtection="1">
      <alignment horizontal="left"/>
    </xf>
    <xf numFmtId="0" fontId="12" fillId="0" borderId="0" xfId="4" applyFont="1" applyBorder="1" applyAlignment="1" applyProtection="1">
      <alignment horizontal="left"/>
    </xf>
    <xf numFmtId="0" fontId="5" fillId="0" borderId="49" xfId="4" applyFont="1" applyBorder="1" applyAlignment="1" applyProtection="1"/>
    <xf numFmtId="0" fontId="12" fillId="0" borderId="49" xfId="4" applyFont="1" applyBorder="1" applyAlignment="1" applyProtection="1">
      <alignment horizontal="right"/>
    </xf>
    <xf numFmtId="0" fontId="12" fillId="0" borderId="49" xfId="4" applyFont="1" applyBorder="1" applyAlignment="1" applyProtection="1">
      <alignment horizontal="left"/>
    </xf>
    <xf numFmtId="0" fontId="5" fillId="0" borderId="49" xfId="4" applyFont="1" applyFill="1" applyBorder="1" applyAlignment="1" applyProtection="1">
      <alignment horizontal="left" vertical="center"/>
    </xf>
    <xf numFmtId="0" fontId="5" fillId="0" borderId="49" xfId="4" applyFont="1" applyFill="1" applyBorder="1" applyAlignment="1" applyProtection="1">
      <alignment horizontal="left"/>
    </xf>
    <xf numFmtId="49" fontId="12" fillId="0" borderId="48" xfId="4" applyNumberFormat="1" applyFont="1" applyBorder="1" applyAlignment="1" applyProtection="1">
      <alignment horizontal="center"/>
    </xf>
    <xf numFmtId="0" fontId="5" fillId="0" borderId="51" xfId="4" applyFont="1" applyBorder="1" applyAlignment="1" applyProtection="1"/>
    <xf numFmtId="0" fontId="12" fillId="0" borderId="51" xfId="4" applyFont="1" applyBorder="1" applyAlignment="1" applyProtection="1">
      <alignment horizontal="right"/>
    </xf>
    <xf numFmtId="0" fontId="12" fillId="0" borderId="51" xfId="4" applyFont="1" applyBorder="1" applyAlignment="1" applyProtection="1">
      <alignment horizontal="left"/>
    </xf>
    <xf numFmtId="0" fontId="5" fillId="0" borderId="51" xfId="4" applyFont="1" applyFill="1" applyBorder="1" applyAlignment="1" applyProtection="1">
      <alignment horizontal="left" vertical="center"/>
    </xf>
    <xf numFmtId="0" fontId="5" fillId="0" borderId="51" xfId="4" applyFont="1" applyFill="1" applyBorder="1" applyAlignment="1" applyProtection="1">
      <alignment horizontal="left"/>
    </xf>
    <xf numFmtId="49" fontId="12" fillId="0" borderId="50" xfId="4" applyNumberFormat="1" applyFont="1" applyBorder="1" applyAlignment="1" applyProtection="1">
      <alignment horizontal="center"/>
    </xf>
    <xf numFmtId="3" fontId="5" fillId="0" borderId="14" xfId="4" applyNumberFormat="1" applyFont="1" applyBorder="1" applyAlignment="1" applyProtection="1">
      <alignment vertical="center"/>
    </xf>
    <xf numFmtId="0" fontId="5" fillId="0" borderId="10" xfId="4" applyFont="1" applyFill="1" applyBorder="1" applyAlignment="1" applyProtection="1">
      <alignment vertical="center"/>
    </xf>
    <xf numFmtId="0" fontId="5" fillId="0" borderId="10" xfId="4" applyFont="1" applyFill="1" applyBorder="1" applyAlignment="1" applyProtection="1"/>
    <xf numFmtId="0" fontId="5" fillId="0" borderId="12" xfId="4" quotePrefix="1" applyFont="1" applyBorder="1" applyAlignment="1" applyProtection="1">
      <alignment horizontal="left"/>
    </xf>
    <xf numFmtId="0" fontId="12" fillId="0" borderId="10" xfId="4" applyFont="1" applyBorder="1" applyAlignment="1" applyProtection="1"/>
    <xf numFmtId="0" fontId="12" fillId="0" borderId="12" xfId="4" applyFont="1" applyBorder="1" applyAlignment="1" applyProtection="1"/>
    <xf numFmtId="3" fontId="5" fillId="0" borderId="23" xfId="4" applyNumberFormat="1" applyFont="1" applyBorder="1" applyAlignment="1" applyProtection="1">
      <alignment vertical="center"/>
    </xf>
    <xf numFmtId="0" fontId="5" fillId="0" borderId="12" xfId="4" applyFont="1" applyFill="1" applyBorder="1" applyAlignment="1" applyProtection="1"/>
    <xf numFmtId="0" fontId="5" fillId="0" borderId="12" xfId="4" quotePrefix="1" applyFont="1" applyFill="1" applyBorder="1" applyAlignment="1" applyProtection="1">
      <alignment horizontal="left"/>
    </xf>
    <xf numFmtId="0" fontId="11" fillId="0" borderId="12" xfId="4" applyFont="1" applyFill="1" applyBorder="1" applyAlignment="1" applyProtection="1">
      <alignment horizontal="left"/>
    </xf>
    <xf numFmtId="0" fontId="11" fillId="0" borderId="12" xfId="4" applyFont="1" applyFill="1" applyBorder="1" applyAlignment="1" applyProtection="1">
      <alignment horizontal="left" vertical="top"/>
    </xf>
    <xf numFmtId="0" fontId="12" fillId="0" borderId="12" xfId="4" applyFont="1" applyFill="1" applyBorder="1" applyAlignment="1" applyProtection="1"/>
    <xf numFmtId="49" fontId="12" fillId="0" borderId="13" xfId="4" applyNumberFormat="1" applyFont="1" applyFill="1" applyBorder="1" applyAlignment="1" applyProtection="1">
      <alignment horizontal="center"/>
    </xf>
    <xf numFmtId="3" fontId="5" fillId="0" borderId="23" xfId="4" applyNumberFormat="1" applyFont="1" applyFill="1" applyBorder="1" applyAlignment="1" applyProtection="1">
      <alignment vertical="center"/>
    </xf>
    <xf numFmtId="0" fontId="12" fillId="0" borderId="12" xfId="4" applyFont="1" applyFill="1" applyBorder="1" applyAlignment="1" applyProtection="1">
      <alignment vertical="center"/>
    </xf>
    <xf numFmtId="0" fontId="5" fillId="0" borderId="1" xfId="4" applyFont="1" applyFill="1" applyBorder="1" applyAlignment="1" applyProtection="1"/>
    <xf numFmtId="0" fontId="5" fillId="0" borderId="1" xfId="4" quotePrefix="1" applyFont="1" applyFill="1" applyBorder="1" applyAlignment="1" applyProtection="1">
      <alignment horizontal="left"/>
    </xf>
    <xf numFmtId="0" fontId="6" fillId="0" borderId="0" xfId="4" applyFont="1" applyFill="1" applyBorder="1" applyProtection="1"/>
    <xf numFmtId="0" fontId="12" fillId="0" borderId="0" xfId="4" applyFont="1" applyFill="1" applyBorder="1" applyAlignment="1" applyProtection="1">
      <alignment vertical="center"/>
    </xf>
    <xf numFmtId="0" fontId="12" fillId="0" borderId="1" xfId="4" applyFont="1" applyFill="1" applyBorder="1" applyAlignment="1" applyProtection="1"/>
    <xf numFmtId="49" fontId="12" fillId="0" borderId="22" xfId="4" applyNumberFormat="1" applyFont="1" applyFill="1" applyBorder="1" applyAlignment="1" applyProtection="1">
      <alignment horizontal="center"/>
    </xf>
    <xf numFmtId="0" fontId="5" fillId="0" borderId="0" xfId="4" applyFont="1" applyFill="1" applyBorder="1" applyAlignment="1" applyProtection="1"/>
    <xf numFmtId="0" fontId="5" fillId="0" borderId="0" xfId="4" quotePrefix="1" applyFont="1" applyFill="1" applyBorder="1" applyAlignment="1" applyProtection="1">
      <alignment horizontal="left"/>
    </xf>
    <xf numFmtId="0" fontId="11" fillId="0" borderId="0" xfId="4" applyFont="1" applyFill="1" applyBorder="1" applyAlignment="1" applyProtection="1">
      <alignment vertical="center"/>
    </xf>
    <xf numFmtId="0" fontId="12" fillId="0" borderId="0" xfId="4" applyFont="1" applyFill="1" applyBorder="1" applyAlignment="1" applyProtection="1"/>
    <xf numFmtId="49" fontId="12" fillId="0" borderId="7" xfId="4" applyNumberFormat="1" applyFont="1" applyFill="1" applyBorder="1" applyAlignment="1" applyProtection="1">
      <alignment horizontal="center"/>
    </xf>
    <xf numFmtId="3" fontId="5" fillId="0" borderId="7" xfId="4" applyNumberFormat="1" applyFont="1" applyFill="1" applyBorder="1" applyAlignment="1" applyProtection="1">
      <alignment vertical="center"/>
    </xf>
    <xf numFmtId="0" fontId="5" fillId="0" borderId="49" xfId="4" applyFont="1" applyFill="1" applyBorder="1" applyAlignment="1" applyProtection="1"/>
    <xf numFmtId="0" fontId="5" fillId="0" borderId="49" xfId="4" quotePrefix="1" applyFont="1" applyFill="1" applyBorder="1" applyAlignment="1" applyProtection="1">
      <alignment horizontal="left"/>
    </xf>
    <xf numFmtId="0" fontId="6" fillId="0" borderId="49" xfId="4" applyFont="1" applyFill="1" applyBorder="1" applyProtection="1"/>
    <xf numFmtId="0" fontId="12" fillId="0" borderId="49" xfId="4" applyFont="1" applyFill="1" applyBorder="1" applyAlignment="1" applyProtection="1">
      <alignment vertical="center"/>
    </xf>
    <xf numFmtId="0" fontId="12" fillId="0" borderId="49" xfId="4" quotePrefix="1" applyFont="1" applyFill="1" applyBorder="1" applyAlignment="1" applyProtection="1"/>
    <xf numFmtId="49" fontId="12" fillId="0" borderId="48" xfId="4" applyNumberFormat="1" applyFont="1" applyFill="1" applyBorder="1" applyAlignment="1" applyProtection="1">
      <alignment horizontal="center"/>
    </xf>
    <xf numFmtId="3" fontId="5" fillId="0" borderId="8" xfId="4" applyNumberFormat="1" applyFont="1" applyFill="1" applyBorder="1" applyAlignment="1" applyProtection="1">
      <alignment vertical="center"/>
    </xf>
    <xf numFmtId="3" fontId="5" fillId="0" borderId="9" xfId="4" applyNumberFormat="1" applyFont="1" applyFill="1" applyBorder="1" applyAlignment="1" applyProtection="1">
      <alignment vertical="center"/>
    </xf>
    <xf numFmtId="0" fontId="5" fillId="0" borderId="10" xfId="4" quotePrefix="1" applyFont="1" applyFill="1" applyBorder="1" applyAlignment="1" applyProtection="1">
      <alignment horizontal="left"/>
    </xf>
    <xf numFmtId="0" fontId="11" fillId="0" borderId="10" xfId="4" applyFont="1" applyFill="1" applyBorder="1" applyAlignment="1" applyProtection="1">
      <alignment horizontal="left"/>
    </xf>
    <xf numFmtId="0" fontId="12" fillId="0" borderId="10" xfId="4" applyFont="1" applyFill="1" applyBorder="1" applyAlignment="1" applyProtection="1"/>
    <xf numFmtId="49" fontId="12" fillId="0" borderId="11" xfId="4" applyNumberFormat="1" applyFont="1" applyFill="1" applyBorder="1" applyAlignment="1" applyProtection="1">
      <alignment horizontal="center"/>
    </xf>
    <xf numFmtId="49" fontId="12" fillId="0" borderId="11" xfId="4" quotePrefix="1" applyNumberFormat="1" applyFont="1" applyFill="1" applyBorder="1" applyAlignment="1" applyProtection="1">
      <alignment horizontal="center"/>
    </xf>
    <xf numFmtId="0" fontId="11" fillId="0" borderId="12" xfId="4" applyFont="1" applyFill="1" applyBorder="1" applyAlignment="1" applyProtection="1">
      <alignment horizontal="left" wrapText="1"/>
    </xf>
    <xf numFmtId="0" fontId="11" fillId="0" borderId="12" xfId="4" applyFont="1" applyFill="1" applyBorder="1" applyAlignment="1" applyProtection="1"/>
    <xf numFmtId="3" fontId="5" fillId="0" borderId="5" xfId="4" applyNumberFormat="1" applyFont="1" applyFill="1" applyBorder="1" applyAlignment="1" applyProtection="1">
      <alignment vertical="center"/>
    </xf>
    <xf numFmtId="0" fontId="5" fillId="0" borderId="12" xfId="4" applyFont="1" applyBorder="1" applyAlignment="1" applyProtection="1">
      <alignment horizontal="left"/>
    </xf>
    <xf numFmtId="3" fontId="5" fillId="0" borderId="9" xfId="4" applyNumberFormat="1" applyFont="1" applyBorder="1" applyAlignment="1" applyProtection="1">
      <alignment vertical="center"/>
    </xf>
    <xf numFmtId="0" fontId="6" fillId="0" borderId="12" xfId="4" applyFont="1" applyBorder="1" applyAlignment="1" applyProtection="1"/>
    <xf numFmtId="0" fontId="6" fillId="0" borderId="0" xfId="4" applyFont="1" applyFill="1" applyBorder="1" applyAlignment="1" applyProtection="1"/>
    <xf numFmtId="0" fontId="6" fillId="0" borderId="10" xfId="4" applyFont="1" applyFill="1" applyBorder="1" applyAlignment="1" applyProtection="1"/>
    <xf numFmtId="0" fontId="5" fillId="0" borderId="10" xfId="4" applyFont="1" applyFill="1" applyBorder="1" applyAlignment="1" applyProtection="1">
      <alignment horizontal="left"/>
    </xf>
    <xf numFmtId="49" fontId="12" fillId="0" borderId="7" xfId="4" quotePrefix="1" applyNumberFormat="1" applyFont="1" applyFill="1" applyBorder="1" applyAlignment="1" applyProtection="1">
      <alignment horizontal="center"/>
    </xf>
    <xf numFmtId="0" fontId="5" fillId="0" borderId="24" xfId="4" applyFont="1" applyFill="1" applyBorder="1" applyProtection="1"/>
    <xf numFmtId="0" fontId="12" fillId="0" borderId="24" xfId="4" applyFont="1" applyFill="1" applyBorder="1" applyProtection="1"/>
    <xf numFmtId="49" fontId="12" fillId="0" borderId="5" xfId="4" applyNumberFormat="1" applyFont="1" applyFill="1" applyBorder="1" applyProtection="1"/>
    <xf numFmtId="3" fontId="5" fillId="0" borderId="24" xfId="4" applyNumberFormat="1" applyFont="1" applyBorder="1" applyProtection="1"/>
    <xf numFmtId="49" fontId="12" fillId="0" borderId="7" xfId="4" applyNumberFormat="1" applyFont="1" applyFill="1" applyBorder="1" applyAlignment="1" applyProtection="1"/>
    <xf numFmtId="0" fontId="12" fillId="0" borderId="10" xfId="4" applyFont="1" applyFill="1" applyBorder="1" applyAlignment="1" applyProtection="1">
      <alignment horizontal="right"/>
    </xf>
    <xf numFmtId="0" fontId="12" fillId="0" borderId="10" xfId="4" quotePrefix="1" applyFont="1" applyFill="1" applyBorder="1" applyAlignment="1" applyProtection="1"/>
    <xf numFmtId="3" fontId="5" fillId="0" borderId="9" xfId="4" applyNumberFormat="1" applyFont="1" applyFill="1" applyBorder="1" applyProtection="1"/>
    <xf numFmtId="0" fontId="12" fillId="0" borderId="12" xfId="4" applyFont="1" applyFill="1" applyBorder="1" applyAlignment="1" applyProtection="1">
      <alignment horizontal="right"/>
    </xf>
    <xf numFmtId="0" fontId="12" fillId="0" borderId="12" xfId="4" quotePrefix="1" applyFont="1" applyFill="1" applyBorder="1" applyAlignment="1" applyProtection="1"/>
    <xf numFmtId="49" fontId="12" fillId="0" borderId="13" xfId="4" quotePrefix="1" applyNumberFormat="1" applyFont="1" applyFill="1" applyBorder="1" applyAlignment="1" applyProtection="1">
      <alignment horizontal="center"/>
    </xf>
    <xf numFmtId="3" fontId="5" fillId="0" borderId="5" xfId="4" applyNumberFormat="1" applyFont="1" applyFill="1" applyBorder="1" applyProtection="1"/>
    <xf numFmtId="0" fontId="11" fillId="0" borderId="1" xfId="4" applyFont="1" applyFill="1" applyBorder="1" applyAlignment="1" applyProtection="1"/>
    <xf numFmtId="49" fontId="12" fillId="0" borderId="22" xfId="4" quotePrefix="1" applyNumberFormat="1" applyFont="1" applyFill="1" applyBorder="1" applyAlignment="1" applyProtection="1">
      <alignment horizontal="center"/>
    </xf>
    <xf numFmtId="3" fontId="5" fillId="0" borderId="23" xfId="4" applyNumberFormat="1" applyFont="1" applyFill="1" applyBorder="1" applyProtection="1"/>
    <xf numFmtId="0" fontId="11" fillId="0" borderId="0" xfId="4" applyFont="1" applyFill="1" applyBorder="1" applyAlignment="1" applyProtection="1"/>
    <xf numFmtId="0" fontId="12" fillId="0" borderId="0" xfId="4" quotePrefix="1" applyFont="1" applyFill="1" applyBorder="1" applyAlignment="1" applyProtection="1"/>
    <xf numFmtId="0" fontId="11" fillId="0" borderId="10" xfId="4" applyFont="1" applyFill="1" applyBorder="1" applyAlignment="1" applyProtection="1"/>
    <xf numFmtId="0" fontId="11" fillId="0" borderId="10" xfId="4" applyFont="1" applyFill="1" applyBorder="1" applyAlignment="1" applyProtection="1">
      <alignment horizontal="left" wrapText="1"/>
    </xf>
    <xf numFmtId="0" fontId="6" fillId="0" borderId="15" xfId="4" quotePrefix="1" applyFont="1" applyFill="1" applyBorder="1" applyAlignment="1" applyProtection="1">
      <alignment horizontal="left"/>
    </xf>
    <xf numFmtId="0" fontId="5" fillId="0" borderId="15" xfId="4" applyFont="1" applyFill="1" applyBorder="1" applyAlignment="1" applyProtection="1"/>
    <xf numFmtId="0" fontId="12" fillId="0" borderId="15" xfId="4" applyFont="1" applyFill="1" applyBorder="1" applyAlignment="1" applyProtection="1"/>
    <xf numFmtId="49" fontId="12" fillId="0" borderId="9" xfId="4" applyNumberFormat="1" applyFont="1" applyFill="1" applyBorder="1" applyAlignment="1" applyProtection="1">
      <alignment horizontal="center"/>
    </xf>
    <xf numFmtId="49" fontId="12" fillId="0" borderId="3" xfId="4" applyNumberFormat="1" applyFont="1" applyBorder="1" applyProtection="1"/>
    <xf numFmtId="49" fontId="12" fillId="0" borderId="0" xfId="4" applyNumberFormat="1" applyFont="1" applyBorder="1" applyProtection="1"/>
    <xf numFmtId="49" fontId="5" fillId="0" borderId="0" xfId="4" applyNumberFormat="1" applyFont="1" applyBorder="1" applyProtection="1"/>
    <xf numFmtId="0" fontId="5" fillId="0" borderId="0" xfId="4" applyFont="1" applyBorder="1" applyProtection="1"/>
    <xf numFmtId="3" fontId="5" fillId="0" borderId="0" xfId="4" applyNumberFormat="1" applyFont="1" applyBorder="1" applyProtection="1"/>
    <xf numFmtId="0" fontId="6" fillId="0" borderId="3" xfId="2" applyFont="1" applyBorder="1" applyProtection="1"/>
    <xf numFmtId="0" fontId="5" fillId="0" borderId="23" xfId="2" applyFont="1" applyBorder="1" applyProtection="1"/>
    <xf numFmtId="3" fontId="5" fillId="0" borderId="23" xfId="2" quotePrefix="1" applyNumberFormat="1" applyFont="1" applyBorder="1" applyAlignment="1" applyProtection="1">
      <alignment horizontal="center"/>
    </xf>
    <xf numFmtId="0" fontId="6" fillId="0" borderId="0" xfId="2" applyFont="1" applyBorder="1" applyProtection="1"/>
    <xf numFmtId="0" fontId="6" fillId="0" borderId="12" xfId="2" quotePrefix="1" applyFont="1" applyFill="1" applyBorder="1" applyAlignment="1" applyProtection="1">
      <alignment horizontal="left"/>
    </xf>
    <xf numFmtId="0" fontId="6" fillId="0" borderId="12" xfId="2" applyFont="1" applyFill="1" applyBorder="1" applyProtection="1"/>
    <xf numFmtId="0" fontId="5" fillId="0" borderId="7" xfId="2" quotePrefix="1" applyFont="1" applyFill="1" applyBorder="1" applyAlignment="1" applyProtection="1">
      <alignment horizontal="center"/>
    </xf>
    <xf numFmtId="0" fontId="5" fillId="0" borderId="9" xfId="2" quotePrefix="1" applyFont="1" applyFill="1" applyBorder="1" applyAlignment="1" applyProtection="1">
      <alignment horizontal="center"/>
    </xf>
    <xf numFmtId="3" fontId="5" fillId="0" borderId="2" xfId="2" applyNumberFormat="1" applyFont="1" applyFill="1" applyBorder="1" applyProtection="1"/>
    <xf numFmtId="0" fontId="5" fillId="0" borderId="10" xfId="115" applyFont="1" applyFill="1" applyBorder="1" applyProtection="1"/>
    <xf numFmtId="0" fontId="6" fillId="0" borderId="10" xfId="115" applyFont="1" applyFill="1" applyBorder="1" applyProtection="1"/>
    <xf numFmtId="0" fontId="5" fillId="0" borderId="11" xfId="115" applyFont="1" applyFill="1" applyBorder="1" applyProtection="1"/>
    <xf numFmtId="169" fontId="5" fillId="0" borderId="6" xfId="1" applyNumberFormat="1" applyFont="1" applyBorder="1" applyProtection="1"/>
    <xf numFmtId="0" fontId="5" fillId="0" borderId="12" xfId="115" applyFont="1" applyFill="1" applyBorder="1" applyProtection="1"/>
    <xf numFmtId="0" fontId="6" fillId="0" borderId="12" xfId="115" applyFont="1" applyFill="1" applyBorder="1" applyProtection="1"/>
    <xf numFmtId="0" fontId="5" fillId="0" borderId="13" xfId="115" applyFont="1" applyFill="1" applyBorder="1" applyProtection="1"/>
    <xf numFmtId="169" fontId="5" fillId="0" borderId="14" xfId="1" applyNumberFormat="1" applyFont="1" applyBorder="1" applyProtection="1"/>
    <xf numFmtId="3" fontId="5" fillId="0" borderId="3" xfId="2" applyNumberFormat="1" applyFont="1" applyBorder="1" applyProtection="1"/>
    <xf numFmtId="0" fontId="9" fillId="0" borderId="10" xfId="2" applyFont="1" applyBorder="1" applyProtection="1"/>
    <xf numFmtId="0" fontId="5" fillId="0" borderId="10" xfId="2" quotePrefix="1" applyFont="1" applyBorder="1" applyAlignment="1" applyProtection="1">
      <alignment horizontal="left"/>
    </xf>
    <xf numFmtId="0" fontId="5" fillId="0" borderId="10" xfId="2" applyFont="1" applyBorder="1" applyProtection="1"/>
    <xf numFmtId="0" fontId="5" fillId="0" borderId="12" xfId="2" applyFont="1" applyBorder="1" applyProtection="1"/>
    <xf numFmtId="0" fontId="5" fillId="0" borderId="12" xfId="2" quotePrefix="1" applyFont="1" applyBorder="1" applyAlignment="1" applyProtection="1">
      <alignment horizontal="left"/>
    </xf>
    <xf numFmtId="0" fontId="9" fillId="0" borderId="0" xfId="2" applyFont="1" applyBorder="1" applyProtection="1"/>
    <xf numFmtId="0" fontId="9" fillId="0" borderId="12" xfId="2" applyFont="1" applyBorder="1" applyProtection="1"/>
    <xf numFmtId="0" fontId="6" fillId="0" borderId="1" xfId="2" applyFont="1" applyFill="1" applyBorder="1" applyProtection="1"/>
    <xf numFmtId="0" fontId="9" fillId="0" borderId="0" xfId="2" applyFont="1" applyFill="1" applyBorder="1" applyProtection="1"/>
    <xf numFmtId="0" fontId="5" fillId="0" borderId="0" xfId="2" quotePrefix="1" applyFont="1" applyFill="1" applyBorder="1" applyAlignment="1" applyProtection="1">
      <alignment horizontal="left"/>
    </xf>
    <xf numFmtId="0" fontId="6" fillId="0" borderId="0" xfId="2" quotePrefix="1" applyFont="1" applyFill="1" applyBorder="1" applyAlignment="1" applyProtection="1">
      <alignment horizontal="left"/>
    </xf>
    <xf numFmtId="0" fontId="4" fillId="0" borderId="12" xfId="2" applyFont="1" applyFill="1" applyBorder="1" applyAlignment="1" applyProtection="1"/>
    <xf numFmtId="0" fontId="6" fillId="0" borderId="0" xfId="115" applyFont="1" applyFill="1" applyBorder="1" applyProtection="1"/>
    <xf numFmtId="0" fontId="11" fillId="0" borderId="0" xfId="4" quotePrefix="1" applyFont="1" applyBorder="1" applyAlignment="1" applyProtection="1">
      <alignment horizontal="left"/>
    </xf>
    <xf numFmtId="0" fontId="12" fillId="0" borderId="0" xfId="4" applyFont="1" applyBorder="1" applyAlignment="1" applyProtection="1"/>
    <xf numFmtId="0" fontId="5" fillId="0" borderId="0" xfId="4" applyFont="1" applyBorder="1" applyAlignment="1" applyProtection="1">
      <alignment vertical="center"/>
    </xf>
    <xf numFmtId="0" fontId="5" fillId="0" borderId="0" xfId="4" quotePrefix="1" applyFont="1" applyBorder="1" applyAlignment="1" applyProtection="1">
      <alignment horizontal="left"/>
    </xf>
    <xf numFmtId="0" fontId="11" fillId="0" borderId="0" xfId="4" applyFont="1" applyBorder="1" applyAlignment="1" applyProtection="1"/>
    <xf numFmtId="0" fontId="6" fillId="0" borderId="0" xfId="4" applyFont="1" applyFill="1" applyBorder="1" applyAlignment="1" applyProtection="1">
      <alignment vertical="center"/>
    </xf>
    <xf numFmtId="0" fontId="5" fillId="0" borderId="0" xfId="4" applyFont="1" applyFill="1" applyBorder="1" applyAlignment="1" applyProtection="1">
      <alignment vertical="center"/>
    </xf>
    <xf numFmtId="0" fontId="11" fillId="0" borderId="0" xfId="4" quotePrefix="1" applyFont="1" applyFill="1" applyBorder="1" applyAlignment="1" applyProtection="1">
      <alignment horizontal="left"/>
    </xf>
    <xf numFmtId="0" fontId="5" fillId="0" borderId="0" xfId="4" applyFont="1" applyFill="1" applyBorder="1" applyProtection="1"/>
    <xf numFmtId="0" fontId="12" fillId="0" borderId="0" xfId="4" applyFont="1" applyBorder="1" applyProtection="1"/>
    <xf numFmtId="3" fontId="5" fillId="0" borderId="0" xfId="2" applyNumberFormat="1" applyFont="1" applyFill="1" applyBorder="1" applyProtection="1"/>
    <xf numFmtId="164" fontId="7" fillId="0" borderId="0" xfId="5" applyFont="1" applyFill="1" applyBorder="1" applyProtection="1"/>
    <xf numFmtId="0" fontId="4" fillId="0" borderId="0" xfId="10" applyFont="1" applyFill="1" applyBorder="1" applyAlignment="1" applyProtection="1">
      <alignment horizontal="right"/>
    </xf>
    <xf numFmtId="0" fontId="4" fillId="0" borderId="0" xfId="10" quotePrefix="1" applyFont="1" applyFill="1" applyBorder="1" applyAlignment="1" applyProtection="1">
      <alignment horizontal="right"/>
    </xf>
    <xf numFmtId="0" fontId="5" fillId="0" borderId="0" xfId="8" applyFont="1" applyFill="1" applyBorder="1" applyProtection="1"/>
    <xf numFmtId="37" fontId="4" fillId="0" borderId="0" xfId="11" applyFont="1" applyFill="1" applyBorder="1" applyAlignment="1" applyProtection="1">
      <alignment horizontal="right"/>
    </xf>
    <xf numFmtId="37" fontId="4" fillId="0" borderId="0" xfId="11" quotePrefix="1" applyFont="1" applyFill="1" applyBorder="1" applyAlignment="1" applyProtection="1">
      <alignment horizontal="right"/>
    </xf>
    <xf numFmtId="3" fontId="5" fillId="0" borderId="0" xfId="8" applyNumberFormat="1" applyFont="1" applyFill="1" applyBorder="1" applyProtection="1"/>
    <xf numFmtId="0" fontId="5" fillId="0" borderId="0" xfId="10" applyNumberFormat="1" applyFont="1" applyFill="1" applyBorder="1" applyProtection="1"/>
    <xf numFmtId="0" fontId="6" fillId="0" borderId="0" xfId="12" applyNumberFormat="1" applyFont="1" applyBorder="1" applyProtection="1"/>
    <xf numFmtId="0" fontId="42" fillId="0" borderId="0" xfId="0" applyFont="1" applyBorder="1" applyProtection="1"/>
    <xf numFmtId="9" fontId="0" fillId="0" borderId="0" xfId="0" applyNumberFormat="1" applyBorder="1" applyAlignment="1" applyProtection="1">
      <alignment wrapText="1"/>
    </xf>
    <xf numFmtId="0" fontId="0" fillId="0" borderId="0" xfId="0" applyFill="1" applyBorder="1" applyProtection="1"/>
    <xf numFmtId="0" fontId="17" fillId="0" borderId="1" xfId="12" applyNumberFormat="1" applyFill="1" applyBorder="1" applyProtection="1"/>
    <xf numFmtId="0" fontId="5" fillId="0" borderId="1" xfId="14" applyNumberFormat="1" applyFont="1" applyFill="1" applyBorder="1" applyAlignment="1" applyProtection="1">
      <alignment horizontal="left"/>
    </xf>
    <xf numFmtId="0" fontId="5" fillId="0" borderId="1" xfId="14" quotePrefix="1" applyNumberFormat="1" applyFont="1" applyFill="1" applyBorder="1" applyAlignment="1" applyProtection="1">
      <alignment horizontal="left"/>
    </xf>
    <xf numFmtId="0" fontId="5" fillId="0" borderId="22" xfId="14" quotePrefix="1" applyNumberFormat="1" applyFont="1" applyFill="1" applyBorder="1" applyAlignment="1" applyProtection="1">
      <alignment horizontal="center"/>
    </xf>
    <xf numFmtId="0" fontId="5" fillId="0" borderId="10" xfId="14" quotePrefix="1" applyNumberFormat="1" applyFont="1" applyFill="1" applyBorder="1" applyAlignment="1" applyProtection="1">
      <alignment horizontal="left" vertical="top" wrapText="1"/>
    </xf>
    <xf numFmtId="0" fontId="5" fillId="0" borderId="7" xfId="14" quotePrefix="1" applyNumberFormat="1" applyFont="1" applyFill="1" applyBorder="1" applyAlignment="1" applyProtection="1">
      <alignment horizontal="center"/>
    </xf>
    <xf numFmtId="0" fontId="5" fillId="0" borderId="22" xfId="14" applyNumberFormat="1" applyFont="1" applyFill="1" applyBorder="1" applyAlignment="1" applyProtection="1">
      <alignment horizontal="center"/>
    </xf>
    <xf numFmtId="3" fontId="12" fillId="0" borderId="23" xfId="14" applyNumberFormat="1" applyFont="1" applyFill="1" applyBorder="1" applyAlignment="1" applyProtection="1">
      <alignment horizontal="right"/>
    </xf>
    <xf numFmtId="3" fontId="5" fillId="0" borderId="23" xfId="14" applyNumberFormat="1" applyFont="1" applyBorder="1" applyAlignment="1" applyProtection="1">
      <alignment horizontal="right"/>
    </xf>
    <xf numFmtId="0" fontId="6" fillId="0" borderId="4" xfId="115" quotePrefix="1" applyFont="1" applyBorder="1" applyAlignment="1" applyProtection="1">
      <alignment horizontal="center"/>
    </xf>
    <xf numFmtId="0" fontId="6" fillId="0" borderId="5" xfId="115" quotePrefix="1" applyFont="1" applyBorder="1" applyAlignment="1" applyProtection="1">
      <alignment horizontal="center"/>
    </xf>
    <xf numFmtId="0" fontId="6" fillId="0" borderId="26" xfId="115" applyFont="1" applyBorder="1" applyAlignment="1" applyProtection="1">
      <alignment horizontal="center"/>
    </xf>
    <xf numFmtId="0" fontId="6" fillId="0" borderId="3" xfId="115" applyFont="1" applyBorder="1" applyAlignment="1" applyProtection="1">
      <alignment horizontal="center"/>
    </xf>
    <xf numFmtId="0" fontId="6" fillId="0" borderId="23" xfId="115" applyFont="1" applyBorder="1" applyAlignment="1" applyProtection="1">
      <alignment horizontal="center"/>
    </xf>
    <xf numFmtId="0" fontId="6" fillId="0" borderId="4" xfId="115" applyFont="1" applyBorder="1" applyAlignment="1" applyProtection="1">
      <alignment horizontal="center"/>
    </xf>
    <xf numFmtId="0" fontId="6" fillId="0" borderId="24" xfId="115" applyFont="1" applyBorder="1" applyAlignment="1" applyProtection="1">
      <alignment horizontal="center"/>
    </xf>
    <xf numFmtId="0" fontId="6" fillId="27" borderId="16" xfId="115" applyFont="1" applyFill="1" applyBorder="1" applyAlignment="1" applyProtection="1">
      <alignment horizontal="left"/>
    </xf>
    <xf numFmtId="0" fontId="6" fillId="27" borderId="15" xfId="115" applyFont="1" applyFill="1" applyBorder="1" applyAlignment="1" applyProtection="1">
      <alignment horizontal="left"/>
    </xf>
    <xf numFmtId="0" fontId="6" fillId="27" borderId="9" xfId="115" applyFont="1" applyFill="1" applyBorder="1" applyAlignment="1" applyProtection="1">
      <alignment horizontal="left"/>
    </xf>
    <xf numFmtId="0" fontId="6" fillId="0" borderId="26" xfId="116" applyNumberFormat="1" applyFont="1" applyFill="1" applyBorder="1" applyAlignment="1" applyProtection="1">
      <alignment horizontal="center" wrapText="1"/>
    </xf>
    <xf numFmtId="0" fontId="6" fillId="0" borderId="23" xfId="116" applyNumberFormat="1" applyFont="1" applyFill="1" applyBorder="1" applyAlignment="1" applyProtection="1">
      <alignment horizontal="center" wrapText="1"/>
    </xf>
    <xf numFmtId="0" fontId="6" fillId="0" borderId="16" xfId="116" applyNumberFormat="1" applyFont="1" applyFill="1" applyBorder="1" applyAlignment="1" applyProtection="1">
      <alignment horizontal="center" wrapText="1"/>
    </xf>
    <xf numFmtId="0" fontId="6" fillId="0" borderId="9" xfId="116" applyNumberFormat="1" applyFont="1" applyFill="1" applyBorder="1" applyAlignment="1" applyProtection="1">
      <alignment horizontal="center" wrapText="1"/>
    </xf>
    <xf numFmtId="49" fontId="5" fillId="0" borderId="0" xfId="2" applyNumberFormat="1" applyFont="1" applyFill="1" applyBorder="1" applyAlignment="1" applyProtection="1">
      <alignment horizontal="left" wrapText="1"/>
    </xf>
    <xf numFmtId="0" fontId="5" fillId="0" borderId="12" xfId="2" applyFont="1" applyFill="1" applyBorder="1" applyAlignment="1" applyProtection="1">
      <alignment horizontal="left" wrapText="1"/>
    </xf>
    <xf numFmtId="0" fontId="6" fillId="0" borderId="19" xfId="2" quotePrefix="1" applyFont="1" applyFill="1" applyBorder="1" applyAlignment="1" applyProtection="1">
      <alignment horizontal="left" wrapText="1"/>
    </xf>
    <xf numFmtId="0" fontId="6" fillId="0" borderId="20" xfId="2" quotePrefix="1" applyFont="1" applyFill="1" applyBorder="1" applyAlignment="1" applyProtection="1">
      <alignment horizontal="left" wrapText="1"/>
    </xf>
    <xf numFmtId="0" fontId="6" fillId="0" borderId="17" xfId="116" applyNumberFormat="1" applyFont="1" applyFill="1" applyBorder="1" applyAlignment="1" applyProtection="1">
      <alignment horizontal="left" vertical="top" wrapText="1"/>
    </xf>
    <xf numFmtId="0" fontId="6" fillId="0" borderId="0" xfId="116" applyNumberFormat="1" applyFont="1" applyFill="1" applyBorder="1" applyAlignment="1" applyProtection="1">
      <alignment horizontal="left" vertical="top" wrapText="1"/>
    </xf>
    <xf numFmtId="0" fontId="6" fillId="0" borderId="7" xfId="116" applyNumberFormat="1" applyFont="1" applyFill="1" applyBorder="1" applyAlignment="1" applyProtection="1">
      <alignment horizontal="left" vertical="top" wrapText="1"/>
    </xf>
    <xf numFmtId="0" fontId="5" fillId="0" borderId="12" xfId="2" quotePrefix="1" applyFont="1" applyFill="1" applyBorder="1" applyAlignment="1" applyProtection="1">
      <alignment horizontal="left" wrapText="1"/>
    </xf>
    <xf numFmtId="0" fontId="5" fillId="0" borderId="10" xfId="2" applyFont="1" applyFill="1" applyBorder="1" applyAlignment="1" applyProtection="1">
      <alignment horizontal="left" wrapText="1"/>
    </xf>
    <xf numFmtId="0" fontId="11" fillId="0" borderId="12" xfId="4" applyFont="1" applyFill="1" applyBorder="1" applyAlignment="1" applyProtection="1">
      <alignment horizontal="left" wrapText="1"/>
    </xf>
    <xf numFmtId="0" fontId="11" fillId="0" borderId="12" xfId="4" applyFont="1" applyBorder="1" applyAlignment="1" applyProtection="1">
      <alignment horizontal="left" wrapText="1"/>
    </xf>
    <xf numFmtId="0" fontId="5" fillId="0" borderId="0" xfId="4" applyFont="1" applyFill="1" applyBorder="1" applyAlignment="1" applyProtection="1">
      <alignment horizontal="left" vertical="center" wrapText="1"/>
    </xf>
    <xf numFmtId="0" fontId="5" fillId="0" borderId="21" xfId="14" quotePrefix="1" applyNumberFormat="1" applyFont="1" applyFill="1" applyBorder="1" applyAlignment="1" applyProtection="1">
      <alignment horizontal="left" wrapText="1"/>
    </xf>
    <xf numFmtId="0" fontId="5" fillId="0" borderId="10" xfId="14" quotePrefix="1" applyNumberFormat="1" applyFont="1" applyFill="1" applyBorder="1" applyAlignment="1" applyProtection="1">
      <alignment horizontal="left" wrapText="1"/>
    </xf>
    <xf numFmtId="0" fontId="5" fillId="0" borderId="12" xfId="14" applyNumberFormat="1" applyFont="1" applyFill="1" applyBorder="1" applyAlignment="1" applyProtection="1">
      <alignment horizontal="center"/>
    </xf>
    <xf numFmtId="0" fontId="5" fillId="0" borderId="12" xfId="14" quotePrefix="1" applyNumberFormat="1" applyFont="1" applyFill="1" applyBorder="1" applyAlignment="1" applyProtection="1">
      <alignment horizontal="left" wrapText="1"/>
    </xf>
    <xf numFmtId="0" fontId="5" fillId="0" borderId="12" xfId="14" applyNumberFormat="1" applyFont="1" applyFill="1" applyBorder="1" applyAlignment="1" applyProtection="1">
      <alignment horizontal="left" wrapText="1"/>
    </xf>
    <xf numFmtId="0" fontId="5" fillId="0" borderId="0" xfId="14" quotePrefix="1" applyNumberFormat="1" applyFont="1" applyFill="1" applyBorder="1" applyAlignment="1" applyProtection="1">
      <alignment horizontal="left" wrapText="1"/>
    </xf>
    <xf numFmtId="0" fontId="5" fillId="0" borderId="18" xfId="14" quotePrefix="1" applyNumberFormat="1" applyFont="1" applyFill="1" applyBorder="1" applyAlignment="1" applyProtection="1">
      <alignment horizontal="left" wrapText="1"/>
    </xf>
    <xf numFmtId="0" fontId="5" fillId="0" borderId="10" xfId="14" quotePrefix="1" applyNumberFormat="1" applyFont="1" applyFill="1" applyBorder="1" applyAlignment="1" applyProtection="1">
      <alignment horizontal="left" vertical="center" wrapText="1"/>
    </xf>
    <xf numFmtId="0" fontId="5" fillId="0" borderId="12" xfId="14" quotePrefix="1" applyNumberFormat="1" applyFont="1" applyFill="1" applyBorder="1" applyAlignment="1" applyProtection="1">
      <alignment horizontal="left" vertical="center" wrapText="1"/>
    </xf>
    <xf numFmtId="0" fontId="5" fillId="0" borderId="10" xfId="14" applyNumberFormat="1" applyFont="1" applyFill="1" applyBorder="1" applyAlignment="1" applyProtection="1">
      <alignment horizontal="left" wrapText="1"/>
    </xf>
    <xf numFmtId="0" fontId="42" fillId="0" borderId="4" xfId="0" applyFont="1" applyFill="1" applyBorder="1" applyAlignment="1" applyProtection="1">
      <alignment horizontal="center"/>
    </xf>
    <xf numFmtId="0" fontId="42" fillId="0" borderId="24" xfId="0" applyFont="1" applyFill="1" applyBorder="1" applyAlignment="1" applyProtection="1">
      <alignment horizontal="center"/>
    </xf>
    <xf numFmtId="0" fontId="42" fillId="0" borderId="5" xfId="0" applyFont="1" applyFill="1" applyBorder="1" applyAlignment="1" applyProtection="1">
      <alignment horizontal="center"/>
    </xf>
  </cellXfs>
  <cellStyles count="185">
    <cellStyle name="20 % - Accent1 2" xfId="16" xr:uid="{00000000-0005-0000-0000-000000000000}"/>
    <cellStyle name="20 % - Accent2 2" xfId="17" xr:uid="{00000000-0005-0000-0000-000001000000}"/>
    <cellStyle name="20 % - Accent3 2" xfId="18" xr:uid="{00000000-0005-0000-0000-000002000000}"/>
    <cellStyle name="20 % - Accent4 2" xfId="19" xr:uid="{00000000-0005-0000-0000-000003000000}"/>
    <cellStyle name="20 % - Accent5 2" xfId="20" xr:uid="{00000000-0005-0000-0000-000004000000}"/>
    <cellStyle name="20 % - Accent6 2" xfId="21" xr:uid="{00000000-0005-0000-0000-000005000000}"/>
    <cellStyle name="20% - Accent1 2" xfId="22" xr:uid="{00000000-0005-0000-0000-000006000000}"/>
    <cellStyle name="20% - Accent2 2" xfId="23" xr:uid="{00000000-0005-0000-0000-000007000000}"/>
    <cellStyle name="20% - Accent3 2" xfId="24" xr:uid="{00000000-0005-0000-0000-000008000000}"/>
    <cellStyle name="20% - Accent4 2" xfId="25" xr:uid="{00000000-0005-0000-0000-000009000000}"/>
    <cellStyle name="20% - Accent5 2" xfId="26" xr:uid="{00000000-0005-0000-0000-00000A000000}"/>
    <cellStyle name="20% - Accent6 2" xfId="27" xr:uid="{00000000-0005-0000-0000-00000B000000}"/>
    <cellStyle name="40 % - Accent1 2" xfId="28" xr:uid="{00000000-0005-0000-0000-00000C000000}"/>
    <cellStyle name="40 % - Accent2 2" xfId="29" xr:uid="{00000000-0005-0000-0000-00000D000000}"/>
    <cellStyle name="40 % - Accent3 2" xfId="30" xr:uid="{00000000-0005-0000-0000-00000E000000}"/>
    <cellStyle name="40 % - Accent4 2" xfId="31" xr:uid="{00000000-0005-0000-0000-00000F000000}"/>
    <cellStyle name="40 % - Accent5 2" xfId="32" xr:uid="{00000000-0005-0000-0000-000010000000}"/>
    <cellStyle name="40 % - Accent6 2" xfId="33" xr:uid="{00000000-0005-0000-0000-000011000000}"/>
    <cellStyle name="40% - Accent1 2" xfId="34" xr:uid="{00000000-0005-0000-0000-000012000000}"/>
    <cellStyle name="40% - Accent2 2" xfId="35" xr:uid="{00000000-0005-0000-0000-000013000000}"/>
    <cellStyle name="40% - Accent3 2" xfId="36" xr:uid="{00000000-0005-0000-0000-000014000000}"/>
    <cellStyle name="40% - Accent4 2" xfId="37" xr:uid="{00000000-0005-0000-0000-000015000000}"/>
    <cellStyle name="40% - Accent5 2" xfId="38" xr:uid="{00000000-0005-0000-0000-000016000000}"/>
    <cellStyle name="40% - Accent6 2" xfId="39" xr:uid="{00000000-0005-0000-0000-000017000000}"/>
    <cellStyle name="60 % - Accent1 2" xfId="40" xr:uid="{00000000-0005-0000-0000-000018000000}"/>
    <cellStyle name="60 % - Accent2 2" xfId="41" xr:uid="{00000000-0005-0000-0000-000019000000}"/>
    <cellStyle name="60 % - Accent3 2" xfId="42" xr:uid="{00000000-0005-0000-0000-00001A000000}"/>
    <cellStyle name="60 % - Accent4 2" xfId="43" xr:uid="{00000000-0005-0000-0000-00001B000000}"/>
    <cellStyle name="60 % - Accent5 2" xfId="44" xr:uid="{00000000-0005-0000-0000-00001C000000}"/>
    <cellStyle name="60 % - Accent6 2" xfId="45" xr:uid="{00000000-0005-0000-0000-00001D000000}"/>
    <cellStyle name="60% - Accent1 2" xfId="46" xr:uid="{00000000-0005-0000-0000-00001E000000}"/>
    <cellStyle name="60% - Accent2 2" xfId="47" xr:uid="{00000000-0005-0000-0000-00001F000000}"/>
    <cellStyle name="60% - Accent3 2" xfId="48" xr:uid="{00000000-0005-0000-0000-000020000000}"/>
    <cellStyle name="60% - Accent4 2" xfId="49" xr:uid="{00000000-0005-0000-0000-000021000000}"/>
    <cellStyle name="60% - Accent5 2" xfId="50" xr:uid="{00000000-0005-0000-0000-000022000000}"/>
    <cellStyle name="60% - Accent6 2" xfId="51" xr:uid="{00000000-0005-0000-0000-000023000000}"/>
    <cellStyle name="Accent1 2" xfId="52" xr:uid="{00000000-0005-0000-0000-000024000000}"/>
    <cellStyle name="Accent1 3" xfId="53" xr:uid="{00000000-0005-0000-0000-000025000000}"/>
    <cellStyle name="Accent1 4" xfId="54" xr:uid="{00000000-0005-0000-0000-000026000000}"/>
    <cellStyle name="Accent2 2" xfId="55" xr:uid="{00000000-0005-0000-0000-000027000000}"/>
    <cellStyle name="Accent2 3" xfId="56" xr:uid="{00000000-0005-0000-0000-000028000000}"/>
    <cellStyle name="Accent2 4" xfId="57" xr:uid="{00000000-0005-0000-0000-000029000000}"/>
    <cellStyle name="Accent3 2" xfId="58" xr:uid="{00000000-0005-0000-0000-00002A000000}"/>
    <cellStyle name="Accent3 3" xfId="59" xr:uid="{00000000-0005-0000-0000-00002B000000}"/>
    <cellStyle name="Accent3 4" xfId="60" xr:uid="{00000000-0005-0000-0000-00002C000000}"/>
    <cellStyle name="Accent4 2" xfId="61" xr:uid="{00000000-0005-0000-0000-00002D000000}"/>
    <cellStyle name="Accent4 3" xfId="62" xr:uid="{00000000-0005-0000-0000-00002E000000}"/>
    <cellStyle name="Accent4 4" xfId="63" xr:uid="{00000000-0005-0000-0000-00002F000000}"/>
    <cellStyle name="Accent5 2" xfId="64" xr:uid="{00000000-0005-0000-0000-000030000000}"/>
    <cellStyle name="Accent5 3" xfId="65" xr:uid="{00000000-0005-0000-0000-000031000000}"/>
    <cellStyle name="Accent5 4" xfId="66" xr:uid="{00000000-0005-0000-0000-000032000000}"/>
    <cellStyle name="Accent6 2" xfId="67" xr:uid="{00000000-0005-0000-0000-000033000000}"/>
    <cellStyle name="Accent6 3" xfId="68" xr:uid="{00000000-0005-0000-0000-000034000000}"/>
    <cellStyle name="Accent6 4" xfId="69" xr:uid="{00000000-0005-0000-0000-000035000000}"/>
    <cellStyle name="AttribBox" xfId="70" xr:uid="{00000000-0005-0000-0000-000036000000}"/>
    <cellStyle name="Attribute" xfId="71" xr:uid="{00000000-0005-0000-0000-000037000000}"/>
    <cellStyle name="Avertissement 2" xfId="72" xr:uid="{00000000-0005-0000-0000-000038000000}"/>
    <cellStyle name="Bad 2" xfId="73" xr:uid="{00000000-0005-0000-0000-000039000000}"/>
    <cellStyle name="Calcul 2" xfId="74" xr:uid="{00000000-0005-0000-0000-00003A000000}"/>
    <cellStyle name="Calculation 2" xfId="75" xr:uid="{00000000-0005-0000-0000-00003B000000}"/>
    <cellStyle name="CategoryHeading" xfId="76" xr:uid="{00000000-0005-0000-0000-00003C000000}"/>
    <cellStyle name="Cellule liée 2" xfId="77" xr:uid="{00000000-0005-0000-0000-00003D000000}"/>
    <cellStyle name="Check Cell 2" xfId="78" xr:uid="{00000000-0005-0000-0000-00003E000000}"/>
    <cellStyle name="Comma 2" xfId="79" xr:uid="{00000000-0005-0000-0000-00003F000000}"/>
    <cellStyle name="Comma 2 2" xfId="80" xr:uid="{00000000-0005-0000-0000-000040000000}"/>
    <cellStyle name="Comma 2 2 2" xfId="81" xr:uid="{00000000-0005-0000-0000-000041000000}"/>
    <cellStyle name="Comma 3" xfId="82" xr:uid="{00000000-0005-0000-0000-000042000000}"/>
    <cellStyle name="Comma_Canadian" xfId="14" xr:uid="{00000000-0005-0000-0000-000043000000}"/>
    <cellStyle name="Commentaire 2" xfId="83" xr:uid="{00000000-0005-0000-0000-000044000000}"/>
    <cellStyle name="Currency 2" xfId="84" xr:uid="{00000000-0005-0000-0000-000045000000}"/>
    <cellStyle name="Entrée 2" xfId="85" xr:uid="{00000000-0005-0000-0000-000046000000}"/>
    <cellStyle name="Euro" xfId="86" xr:uid="{00000000-0005-0000-0000-000047000000}"/>
    <cellStyle name="Explanatory Text 2" xfId="87" xr:uid="{00000000-0005-0000-0000-000048000000}"/>
    <cellStyle name="Good 2" xfId="88" xr:uid="{00000000-0005-0000-0000-000049000000}"/>
    <cellStyle name="Heading 1 2" xfId="89" xr:uid="{00000000-0005-0000-0000-00004A000000}"/>
    <cellStyle name="Heading 2 2" xfId="90" xr:uid="{00000000-0005-0000-0000-00004B000000}"/>
    <cellStyle name="Heading 3 2" xfId="91" xr:uid="{00000000-0005-0000-0000-00004C000000}"/>
    <cellStyle name="Heading 4 2" xfId="92" xr:uid="{00000000-0005-0000-0000-00004D000000}"/>
    <cellStyle name="Hyperlink 2" xfId="93" xr:uid="{00000000-0005-0000-0000-00004E000000}"/>
    <cellStyle name="Input 2" xfId="94" xr:uid="{00000000-0005-0000-0000-00004F000000}"/>
    <cellStyle name="Insatisfaisant 2" xfId="95" xr:uid="{00000000-0005-0000-0000-000050000000}"/>
    <cellStyle name="Linked Cell 2" xfId="96" xr:uid="{00000000-0005-0000-0000-000051000000}"/>
    <cellStyle name="MajorHeading" xfId="97" xr:uid="{00000000-0005-0000-0000-000052000000}"/>
    <cellStyle name="Neutral 2" xfId="98" xr:uid="{00000000-0005-0000-0000-000053000000}"/>
    <cellStyle name="Neutre 2" xfId="99" xr:uid="{00000000-0005-0000-0000-000054000000}"/>
    <cellStyle name="Normal" xfId="0" builtinId="0"/>
    <cellStyle name="Normal 10" xfId="100" xr:uid="{00000000-0005-0000-0000-000056000000}"/>
    <cellStyle name="Normal 11" xfId="101" xr:uid="{00000000-0005-0000-0000-000057000000}"/>
    <cellStyle name="Normal 11 2" xfId="102" xr:uid="{00000000-0005-0000-0000-000058000000}"/>
    <cellStyle name="Normal 11 2 2" xfId="103" xr:uid="{00000000-0005-0000-0000-000059000000}"/>
    <cellStyle name="Normal 11 3" xfId="104" xr:uid="{00000000-0005-0000-0000-00005A000000}"/>
    <cellStyle name="Normal 11 3 2" xfId="105" xr:uid="{00000000-0005-0000-0000-00005B000000}"/>
    <cellStyle name="Normal 11 4" xfId="106" xr:uid="{00000000-0005-0000-0000-00005C000000}"/>
    <cellStyle name="Normal 12" xfId="107" xr:uid="{00000000-0005-0000-0000-00005D000000}"/>
    <cellStyle name="Normal 12 11" xfId="108" xr:uid="{00000000-0005-0000-0000-00005E000000}"/>
    <cellStyle name="Normal 12 2" xfId="109" xr:uid="{00000000-0005-0000-0000-00005F000000}"/>
    <cellStyle name="Normal 12 2 2" xfId="110" xr:uid="{00000000-0005-0000-0000-000060000000}"/>
    <cellStyle name="Normal 12 3" xfId="111" xr:uid="{00000000-0005-0000-0000-000061000000}"/>
    <cellStyle name="Normal 13" xfId="10" xr:uid="{00000000-0005-0000-0000-000062000000}"/>
    <cellStyle name="Normal 13 2" xfId="112" xr:uid="{00000000-0005-0000-0000-000063000000}"/>
    <cellStyle name="Normal 14" xfId="113" xr:uid="{00000000-0005-0000-0000-000064000000}"/>
    <cellStyle name="Normal 14 2" xfId="114" xr:uid="{00000000-0005-0000-0000-000065000000}"/>
    <cellStyle name="Normal 15" xfId="115" xr:uid="{00000000-0005-0000-0000-000066000000}"/>
    <cellStyle name="Normal 2" xfId="2" xr:uid="{00000000-0005-0000-0000-000067000000}"/>
    <cellStyle name="Normal 2 10" xfId="116" xr:uid="{00000000-0005-0000-0000-000068000000}"/>
    <cellStyle name="Normal 2 2" xfId="117" xr:uid="{00000000-0005-0000-0000-000069000000}"/>
    <cellStyle name="Normal 2 2 2" xfId="118" xr:uid="{00000000-0005-0000-0000-00006A000000}"/>
    <cellStyle name="Normal 2 2 3" xfId="119" xr:uid="{00000000-0005-0000-0000-00006B000000}"/>
    <cellStyle name="Normal 2 3" xfId="120" xr:uid="{00000000-0005-0000-0000-00006C000000}"/>
    <cellStyle name="Normal 2 3 2" xfId="6" xr:uid="{00000000-0005-0000-0000-00006D000000}"/>
    <cellStyle name="Normal 2 4" xfId="121" xr:uid="{00000000-0005-0000-0000-00006E000000}"/>
    <cellStyle name="Normal 2 5" xfId="122" xr:uid="{00000000-0005-0000-0000-00006F000000}"/>
    <cellStyle name="Normal 2 6" xfId="123" xr:uid="{00000000-0005-0000-0000-000070000000}"/>
    <cellStyle name="Normal 2 7" xfId="124" xr:uid="{00000000-0005-0000-0000-000071000000}"/>
    <cellStyle name="Normal 2 8" xfId="125" xr:uid="{00000000-0005-0000-0000-000072000000}"/>
    <cellStyle name="Normal 2 9" xfId="8" xr:uid="{00000000-0005-0000-0000-000073000000}"/>
    <cellStyle name="Normal 3" xfId="126" xr:uid="{00000000-0005-0000-0000-000074000000}"/>
    <cellStyle name="Normal 3 2" xfId="127" xr:uid="{00000000-0005-0000-0000-000075000000}"/>
    <cellStyle name="Normal 3 3" xfId="128" xr:uid="{00000000-0005-0000-0000-000076000000}"/>
    <cellStyle name="Normal 3 4" xfId="129" xr:uid="{00000000-0005-0000-0000-000077000000}"/>
    <cellStyle name="Normal 3 4 2" xfId="130" xr:uid="{00000000-0005-0000-0000-000078000000}"/>
    <cellStyle name="Normal 3 5" xfId="183" xr:uid="{00000000-0005-0000-0000-000079000000}"/>
    <cellStyle name="Normal 4" xfId="131" xr:uid="{00000000-0005-0000-0000-00007A000000}"/>
    <cellStyle name="Normal 4 2" xfId="132" xr:uid="{00000000-0005-0000-0000-00007B000000}"/>
    <cellStyle name="Normal 4 3" xfId="133" xr:uid="{00000000-0005-0000-0000-00007C000000}"/>
    <cellStyle name="Normal 4 4" xfId="134" xr:uid="{00000000-0005-0000-0000-00007D000000}"/>
    <cellStyle name="Normal 5" xfId="135" xr:uid="{00000000-0005-0000-0000-00007E000000}"/>
    <cellStyle name="Normal 5 2" xfId="136" xr:uid="{00000000-0005-0000-0000-00007F000000}"/>
    <cellStyle name="Normal 5 3" xfId="137" xr:uid="{00000000-0005-0000-0000-000080000000}"/>
    <cellStyle name="Normal 5 3 2" xfId="138" xr:uid="{00000000-0005-0000-0000-000081000000}"/>
    <cellStyle name="Normal 5 4" xfId="139" xr:uid="{00000000-0005-0000-0000-000082000000}"/>
    <cellStyle name="Normal 5 4 2" xfId="140" xr:uid="{00000000-0005-0000-0000-000083000000}"/>
    <cellStyle name="Normal 5 5" xfId="141" xr:uid="{00000000-0005-0000-0000-000084000000}"/>
    <cellStyle name="Normal 6" xfId="142" xr:uid="{00000000-0005-0000-0000-000085000000}"/>
    <cellStyle name="Normal 7" xfId="143" xr:uid="{00000000-0005-0000-0000-000086000000}"/>
    <cellStyle name="Normal 7 2" xfId="144" xr:uid="{00000000-0005-0000-0000-000087000000}"/>
    <cellStyle name="Normal 7 2 2" xfId="145" xr:uid="{00000000-0005-0000-0000-000088000000}"/>
    <cellStyle name="Normal 8" xfId="146" xr:uid="{00000000-0005-0000-0000-000089000000}"/>
    <cellStyle name="Normal 9" xfId="147" xr:uid="{00000000-0005-0000-0000-00008A000000}"/>
    <cellStyle name="Normal_Book1" xfId="4" xr:uid="{00000000-0005-0000-0000-00008B000000}"/>
    <cellStyle name="Normal_Canadian" xfId="12" xr:uid="{00000000-0005-0000-0000-00008C000000}"/>
    <cellStyle name="Normal_DRAFT_6_July31.03 (1)" xfId="3" xr:uid="{00000000-0005-0000-0000-00008D000000}"/>
    <cellStyle name="Normal_FinInstrumts_P&amp;C1Ann_07May4" xfId="7" xr:uid="{00000000-0005-0000-0000-00008E000000}"/>
    <cellStyle name="Normal_F-MCT3071ADRr" xfId="13" xr:uid="{00000000-0005-0000-0000-00008F000000}"/>
    <cellStyle name="Normal_LIFE-1_Current ANNUAL Return_e" xfId="5" xr:uid="{00000000-0005-0000-0000-000090000000}"/>
    <cellStyle name="Normal_P&amp;C1-2_Details of Assets pages_e" xfId="11" xr:uid="{00000000-0005-0000-0000-000091000000}"/>
    <cellStyle name="Note 2" xfId="148" xr:uid="{00000000-0005-0000-0000-000092000000}"/>
    <cellStyle name="OfWhich" xfId="149" xr:uid="{00000000-0005-0000-0000-000093000000}"/>
    <cellStyle name="Output 2" xfId="150" xr:uid="{00000000-0005-0000-0000-000094000000}"/>
    <cellStyle name="Percent 2" xfId="151" xr:uid="{00000000-0005-0000-0000-000095000000}"/>
    <cellStyle name="Percent 2 2" xfId="152" xr:uid="{00000000-0005-0000-0000-000096000000}"/>
    <cellStyle name="Percent 2 3" xfId="153" xr:uid="{00000000-0005-0000-0000-000097000000}"/>
    <cellStyle name="Percent 3" xfId="154" xr:uid="{00000000-0005-0000-0000-000098000000}"/>
    <cellStyle name="Percent 3 2" xfId="15" xr:uid="{00000000-0005-0000-0000-000099000000}"/>
    <cellStyle name="Percent 4" xfId="9" xr:uid="{00000000-0005-0000-0000-00009A000000}"/>
    <cellStyle name="Pourcentage" xfId="1" builtinId="5"/>
    <cellStyle name="Pourcentage 2" xfId="155" xr:uid="{00000000-0005-0000-0000-00009C000000}"/>
    <cellStyle name="Pourcentage 2 2" xfId="184" xr:uid="{00000000-0005-0000-0000-00009D000000}"/>
    <cellStyle name="Pourcentage 3" xfId="182" xr:uid="{00000000-0005-0000-0000-00009E000000}"/>
    <cellStyle name="QIS Heading 3" xfId="156" xr:uid="{00000000-0005-0000-0000-00009F000000}"/>
    <cellStyle name="Satisfaisant 2" xfId="157" xr:uid="{00000000-0005-0000-0000-0000A0000000}"/>
    <cellStyle name="Sortie 2" xfId="158" xr:uid="{00000000-0005-0000-0000-0000A1000000}"/>
    <cellStyle name="STYL0 - Style1" xfId="159" xr:uid="{00000000-0005-0000-0000-0000A2000000}"/>
    <cellStyle name="STYL1 - Style2" xfId="160" xr:uid="{00000000-0005-0000-0000-0000A3000000}"/>
    <cellStyle name="STYL2 - Style3" xfId="161" xr:uid="{00000000-0005-0000-0000-0000A4000000}"/>
    <cellStyle name="STYL3 - Style4" xfId="162" xr:uid="{00000000-0005-0000-0000-0000A5000000}"/>
    <cellStyle name="STYL4 - Style5" xfId="163" xr:uid="{00000000-0005-0000-0000-0000A6000000}"/>
    <cellStyle name="STYL5 - Style6" xfId="164" xr:uid="{00000000-0005-0000-0000-0000A7000000}"/>
    <cellStyle name="STYL6 - Style7" xfId="165" xr:uid="{00000000-0005-0000-0000-0000A8000000}"/>
    <cellStyle name="STYL7 - Style8" xfId="166" xr:uid="{00000000-0005-0000-0000-0000A9000000}"/>
    <cellStyle name="subtotals" xfId="167" xr:uid="{00000000-0005-0000-0000-0000AA000000}"/>
    <cellStyle name="Texte explicatif 2" xfId="168" xr:uid="{00000000-0005-0000-0000-0000AB000000}"/>
    <cellStyle name="Title 2" xfId="169" xr:uid="{00000000-0005-0000-0000-0000AC000000}"/>
    <cellStyle name="Titre 2" xfId="170" xr:uid="{00000000-0005-0000-0000-0000AD000000}"/>
    <cellStyle name="Titre 1 2" xfId="171" xr:uid="{00000000-0005-0000-0000-0000AE000000}"/>
    <cellStyle name="Titre 2 2" xfId="172" xr:uid="{00000000-0005-0000-0000-0000AF000000}"/>
    <cellStyle name="Titre 3 2" xfId="173" xr:uid="{00000000-0005-0000-0000-0000B0000000}"/>
    <cellStyle name="Titre 4 2" xfId="174" xr:uid="{00000000-0005-0000-0000-0000B1000000}"/>
    <cellStyle name="Total 2" xfId="175" xr:uid="{00000000-0005-0000-0000-0000B2000000}"/>
    <cellStyle name="Total 3" xfId="176" xr:uid="{00000000-0005-0000-0000-0000B3000000}"/>
    <cellStyle name="Total 4" xfId="177" xr:uid="{00000000-0005-0000-0000-0000B4000000}"/>
    <cellStyle name="UnitValuation" xfId="178" xr:uid="{00000000-0005-0000-0000-0000B5000000}"/>
    <cellStyle name="Unlocked Input" xfId="179" xr:uid="{00000000-0005-0000-0000-0000B6000000}"/>
    <cellStyle name="Vérification 2" xfId="180" xr:uid="{00000000-0005-0000-0000-0000B7000000}"/>
    <cellStyle name="Warning Text 2" xfId="181" xr:uid="{00000000-0005-0000-0000-0000B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FO1304"/>
  <sheetViews>
    <sheetView tabSelected="1" zoomScaleNormal="100" workbookViewId="0">
      <pane xSplit="3" ySplit="5" topLeftCell="D6" activePane="bottomRight" state="frozen"/>
      <selection activeCell="B4" sqref="B4"/>
      <selection pane="topRight" activeCell="B4" sqref="B4"/>
      <selection pane="bottomLeft" activeCell="B4" sqref="B4"/>
      <selection pane="bottomRight"/>
    </sheetView>
  </sheetViews>
  <sheetFormatPr baseColWidth="10" defaultColWidth="8" defaultRowHeight="15"/>
  <cols>
    <col min="1" max="1" width="3.28515625" style="12" customWidth="1"/>
    <col min="2" max="2" width="46" style="12" customWidth="1"/>
    <col min="3" max="3" width="4" style="12" customWidth="1"/>
    <col min="4" max="171" width="11" style="12" customWidth="1"/>
    <col min="172" max="16384" width="8" style="12"/>
  </cols>
  <sheetData>
    <row r="1" spans="1:171" ht="15" customHeight="1">
      <c r="A1" s="8" t="s">
        <v>416</v>
      </c>
      <c r="B1" s="9"/>
      <c r="C1" s="9"/>
      <c r="D1" s="8"/>
      <c r="E1" s="8"/>
      <c r="F1" s="8"/>
      <c r="G1" s="8"/>
      <c r="H1" s="8"/>
      <c r="I1" s="8"/>
      <c r="K1" s="10"/>
      <c r="L1" s="8"/>
      <c r="M1" s="8"/>
      <c r="N1" s="8"/>
      <c r="O1" s="8"/>
      <c r="P1" s="8"/>
      <c r="Q1" s="8"/>
      <c r="R1" s="8"/>
      <c r="S1" s="8"/>
      <c r="T1" s="8"/>
      <c r="U1" s="8"/>
    </row>
    <row r="2" spans="1:171">
      <c r="A2" s="8"/>
      <c r="B2" s="9"/>
      <c r="C2" s="9"/>
      <c r="D2" s="11"/>
      <c r="J2" s="613" t="s">
        <v>417</v>
      </c>
      <c r="K2" s="614"/>
      <c r="V2" s="605" t="s">
        <v>418</v>
      </c>
      <c r="W2" s="606"/>
      <c r="X2" s="606"/>
      <c r="Y2" s="606"/>
      <c r="Z2" s="606"/>
      <c r="AA2" s="606"/>
      <c r="AB2" s="606"/>
      <c r="AC2" s="606"/>
      <c r="AD2" s="606"/>
      <c r="AE2" s="607"/>
      <c r="AF2" s="605" t="s">
        <v>419</v>
      </c>
      <c r="AG2" s="606"/>
      <c r="AH2" s="606"/>
      <c r="AI2" s="606"/>
      <c r="AJ2" s="606"/>
      <c r="AK2" s="606"/>
      <c r="AL2" s="606"/>
      <c r="AM2" s="606"/>
      <c r="AN2" s="606"/>
      <c r="AO2" s="607"/>
      <c r="AP2" s="605" t="s">
        <v>420</v>
      </c>
      <c r="AQ2" s="606"/>
      <c r="AR2" s="606"/>
      <c r="AS2" s="606"/>
      <c r="AT2" s="606"/>
      <c r="AU2" s="606"/>
      <c r="AV2" s="606"/>
      <c r="AW2" s="606"/>
      <c r="AX2" s="606"/>
      <c r="AY2" s="607"/>
      <c r="AZ2" s="605" t="s">
        <v>447</v>
      </c>
      <c r="BA2" s="606"/>
      <c r="BB2" s="606"/>
      <c r="BC2" s="606"/>
      <c r="BD2" s="606"/>
      <c r="BE2" s="606"/>
      <c r="BF2" s="606"/>
      <c r="BG2" s="606"/>
      <c r="BH2" s="606"/>
      <c r="BI2" s="607"/>
      <c r="BJ2" s="605" t="s">
        <v>448</v>
      </c>
      <c r="BK2" s="606"/>
      <c r="BL2" s="606"/>
      <c r="BM2" s="606"/>
      <c r="BN2" s="606"/>
      <c r="BO2" s="606"/>
      <c r="BP2" s="606"/>
      <c r="BQ2" s="606"/>
      <c r="BR2" s="606"/>
      <c r="BS2" s="607"/>
      <c r="BT2" s="605" t="s">
        <v>449</v>
      </c>
      <c r="BU2" s="606"/>
      <c r="BV2" s="606"/>
      <c r="BW2" s="606"/>
      <c r="BX2" s="606"/>
      <c r="BY2" s="606"/>
      <c r="BZ2" s="606"/>
      <c r="CA2" s="606"/>
      <c r="CB2" s="606"/>
      <c r="CC2" s="607"/>
      <c r="CD2" s="605" t="s">
        <v>450</v>
      </c>
      <c r="CE2" s="606"/>
      <c r="CF2" s="606"/>
      <c r="CG2" s="606"/>
      <c r="CH2" s="606"/>
      <c r="CI2" s="606"/>
      <c r="CJ2" s="606"/>
      <c r="CK2" s="606"/>
      <c r="CL2" s="606"/>
      <c r="CM2" s="607"/>
      <c r="CN2" s="605" t="s">
        <v>451</v>
      </c>
      <c r="CO2" s="606"/>
      <c r="CP2" s="606"/>
      <c r="CQ2" s="606"/>
      <c r="CR2" s="606"/>
      <c r="CS2" s="606"/>
      <c r="CT2" s="606"/>
      <c r="CU2" s="606"/>
      <c r="CV2" s="606"/>
      <c r="CW2" s="607"/>
      <c r="CX2" s="605" t="s">
        <v>452</v>
      </c>
      <c r="CY2" s="606"/>
      <c r="CZ2" s="606"/>
      <c r="DA2" s="606"/>
      <c r="DB2" s="606"/>
      <c r="DC2" s="606"/>
      <c r="DD2" s="606"/>
      <c r="DE2" s="606"/>
      <c r="DF2" s="606"/>
      <c r="DG2" s="607"/>
      <c r="DH2" s="605" t="s">
        <v>453</v>
      </c>
      <c r="DI2" s="606"/>
      <c r="DJ2" s="606"/>
      <c r="DK2" s="606"/>
      <c r="DL2" s="606"/>
      <c r="DM2" s="606"/>
      <c r="DN2" s="606"/>
      <c r="DO2" s="606"/>
      <c r="DP2" s="606"/>
      <c r="DQ2" s="607"/>
      <c r="DR2" s="605" t="s">
        <v>454</v>
      </c>
      <c r="DS2" s="606"/>
      <c r="DT2" s="606"/>
      <c r="DU2" s="606"/>
      <c r="DV2" s="606"/>
      <c r="DW2" s="606"/>
      <c r="DX2" s="606"/>
      <c r="DY2" s="606"/>
      <c r="DZ2" s="606"/>
      <c r="EA2" s="607"/>
      <c r="EB2" s="605" t="s">
        <v>455</v>
      </c>
      <c r="EC2" s="606"/>
      <c r="ED2" s="606"/>
      <c r="EE2" s="606"/>
      <c r="EF2" s="606"/>
      <c r="EG2" s="606"/>
      <c r="EH2" s="606"/>
      <c r="EI2" s="606"/>
      <c r="EJ2" s="606"/>
      <c r="EK2" s="607"/>
      <c r="EL2" s="605" t="s">
        <v>456</v>
      </c>
      <c r="EM2" s="606"/>
      <c r="EN2" s="606"/>
      <c r="EO2" s="606"/>
      <c r="EP2" s="606"/>
      <c r="EQ2" s="606"/>
      <c r="ER2" s="606"/>
      <c r="ES2" s="606"/>
      <c r="ET2" s="606"/>
      <c r="EU2" s="607"/>
      <c r="EV2" s="605" t="s">
        <v>457</v>
      </c>
      <c r="EW2" s="606"/>
      <c r="EX2" s="606"/>
      <c r="EY2" s="606"/>
      <c r="EZ2" s="606"/>
      <c r="FA2" s="606"/>
      <c r="FB2" s="606"/>
      <c r="FC2" s="606"/>
      <c r="FD2" s="606"/>
      <c r="FE2" s="607"/>
      <c r="FF2" s="605" t="s">
        <v>458</v>
      </c>
      <c r="FG2" s="606"/>
      <c r="FH2" s="606"/>
      <c r="FI2" s="606"/>
      <c r="FJ2" s="606"/>
      <c r="FK2" s="606"/>
      <c r="FL2" s="606"/>
      <c r="FM2" s="606"/>
      <c r="FN2" s="606"/>
      <c r="FO2" s="607"/>
    </row>
    <row r="3" spans="1:171">
      <c r="B3" s="9"/>
      <c r="D3" s="608" t="s">
        <v>421</v>
      </c>
      <c r="E3" s="609"/>
      <c r="F3" s="609"/>
      <c r="G3" s="609"/>
      <c r="H3" s="609"/>
      <c r="I3" s="609"/>
      <c r="J3" s="615"/>
      <c r="K3" s="616"/>
      <c r="L3" s="609" t="s">
        <v>422</v>
      </c>
      <c r="M3" s="609"/>
      <c r="N3" s="609"/>
      <c r="O3" s="609"/>
      <c r="P3" s="609"/>
      <c r="Q3" s="609"/>
      <c r="R3" s="609"/>
      <c r="S3" s="609"/>
      <c r="T3" s="609"/>
      <c r="U3" s="609"/>
      <c r="V3" s="610" t="s">
        <v>543</v>
      </c>
      <c r="W3" s="611"/>
      <c r="X3" s="611"/>
      <c r="Y3" s="611"/>
      <c r="Z3" s="611"/>
      <c r="AA3" s="611"/>
      <c r="AB3" s="611"/>
      <c r="AC3" s="611"/>
      <c r="AD3" s="611"/>
      <c r="AE3" s="612"/>
      <c r="AF3" s="610" t="s">
        <v>543</v>
      </c>
      <c r="AG3" s="611"/>
      <c r="AH3" s="611"/>
      <c r="AI3" s="611"/>
      <c r="AJ3" s="611"/>
      <c r="AK3" s="611"/>
      <c r="AL3" s="611"/>
      <c r="AM3" s="611"/>
      <c r="AN3" s="611"/>
      <c r="AO3" s="612"/>
      <c r="AP3" s="610" t="s">
        <v>543</v>
      </c>
      <c r="AQ3" s="611"/>
      <c r="AR3" s="611"/>
      <c r="AS3" s="611"/>
      <c r="AT3" s="611"/>
      <c r="AU3" s="611"/>
      <c r="AV3" s="611"/>
      <c r="AW3" s="611"/>
      <c r="AX3" s="611"/>
      <c r="AY3" s="612"/>
      <c r="AZ3" s="610" t="s">
        <v>543</v>
      </c>
      <c r="BA3" s="611"/>
      <c r="BB3" s="611"/>
      <c r="BC3" s="611"/>
      <c r="BD3" s="611"/>
      <c r="BE3" s="611"/>
      <c r="BF3" s="611"/>
      <c r="BG3" s="611"/>
      <c r="BH3" s="611"/>
      <c r="BI3" s="612"/>
      <c r="BJ3" s="610" t="s">
        <v>543</v>
      </c>
      <c r="BK3" s="611"/>
      <c r="BL3" s="611"/>
      <c r="BM3" s="611"/>
      <c r="BN3" s="611"/>
      <c r="BO3" s="611"/>
      <c r="BP3" s="611"/>
      <c r="BQ3" s="611"/>
      <c r="BR3" s="611"/>
      <c r="BS3" s="612"/>
      <c r="BT3" s="610" t="s">
        <v>543</v>
      </c>
      <c r="BU3" s="611"/>
      <c r="BV3" s="611"/>
      <c r="BW3" s="611"/>
      <c r="BX3" s="611"/>
      <c r="BY3" s="611"/>
      <c r="BZ3" s="611"/>
      <c r="CA3" s="611"/>
      <c r="CB3" s="611"/>
      <c r="CC3" s="612"/>
      <c r="CD3" s="610" t="s">
        <v>543</v>
      </c>
      <c r="CE3" s="611"/>
      <c r="CF3" s="611"/>
      <c r="CG3" s="611"/>
      <c r="CH3" s="611"/>
      <c r="CI3" s="611"/>
      <c r="CJ3" s="611"/>
      <c r="CK3" s="611"/>
      <c r="CL3" s="611"/>
      <c r="CM3" s="612"/>
      <c r="CN3" s="610" t="s">
        <v>543</v>
      </c>
      <c r="CO3" s="611"/>
      <c r="CP3" s="611"/>
      <c r="CQ3" s="611"/>
      <c r="CR3" s="611"/>
      <c r="CS3" s="611"/>
      <c r="CT3" s="611"/>
      <c r="CU3" s="611"/>
      <c r="CV3" s="611"/>
      <c r="CW3" s="612"/>
      <c r="CX3" s="610" t="s">
        <v>543</v>
      </c>
      <c r="CY3" s="611"/>
      <c r="CZ3" s="611"/>
      <c r="DA3" s="611"/>
      <c r="DB3" s="611"/>
      <c r="DC3" s="611"/>
      <c r="DD3" s="611"/>
      <c r="DE3" s="611"/>
      <c r="DF3" s="611"/>
      <c r="DG3" s="612"/>
      <c r="DH3" s="610" t="s">
        <v>543</v>
      </c>
      <c r="DI3" s="611"/>
      <c r="DJ3" s="611"/>
      <c r="DK3" s="611"/>
      <c r="DL3" s="611"/>
      <c r="DM3" s="611"/>
      <c r="DN3" s="611"/>
      <c r="DO3" s="611"/>
      <c r="DP3" s="611"/>
      <c r="DQ3" s="612"/>
      <c r="DR3" s="610" t="s">
        <v>543</v>
      </c>
      <c r="DS3" s="611"/>
      <c r="DT3" s="611"/>
      <c r="DU3" s="611"/>
      <c r="DV3" s="611"/>
      <c r="DW3" s="611"/>
      <c r="DX3" s="611"/>
      <c r="DY3" s="611"/>
      <c r="DZ3" s="611"/>
      <c r="EA3" s="612"/>
      <c r="EB3" s="610" t="s">
        <v>543</v>
      </c>
      <c r="EC3" s="611"/>
      <c r="ED3" s="611"/>
      <c r="EE3" s="611"/>
      <c r="EF3" s="611"/>
      <c r="EG3" s="611"/>
      <c r="EH3" s="611"/>
      <c r="EI3" s="611"/>
      <c r="EJ3" s="611"/>
      <c r="EK3" s="612"/>
      <c r="EL3" s="610" t="s">
        <v>543</v>
      </c>
      <c r="EM3" s="611"/>
      <c r="EN3" s="611"/>
      <c r="EO3" s="611"/>
      <c r="EP3" s="611"/>
      <c r="EQ3" s="611"/>
      <c r="ER3" s="611"/>
      <c r="ES3" s="611"/>
      <c r="ET3" s="611"/>
      <c r="EU3" s="612"/>
      <c r="EV3" s="610" t="s">
        <v>543</v>
      </c>
      <c r="EW3" s="611"/>
      <c r="EX3" s="611"/>
      <c r="EY3" s="611"/>
      <c r="EZ3" s="611"/>
      <c r="FA3" s="611"/>
      <c r="FB3" s="611"/>
      <c r="FC3" s="611"/>
      <c r="FD3" s="611"/>
      <c r="FE3" s="612"/>
      <c r="FF3" s="610" t="s">
        <v>543</v>
      </c>
      <c r="FG3" s="611"/>
      <c r="FH3" s="611"/>
      <c r="FI3" s="611"/>
      <c r="FJ3" s="611"/>
      <c r="FK3" s="611"/>
      <c r="FL3" s="611"/>
      <c r="FM3" s="611"/>
      <c r="FN3" s="611"/>
      <c r="FO3" s="612"/>
    </row>
    <row r="4" spans="1:171">
      <c r="A4" s="8"/>
      <c r="B4" s="9"/>
      <c r="C4" s="13"/>
      <c r="D4" s="603">
        <f>F4-1</f>
        <v>2016</v>
      </c>
      <c r="E4" s="604"/>
      <c r="F4" s="603">
        <f>H4-1</f>
        <v>2017</v>
      </c>
      <c r="G4" s="604"/>
      <c r="H4" s="603">
        <f>L4-1</f>
        <v>2018</v>
      </c>
      <c r="I4" s="604"/>
      <c r="J4" s="603">
        <f>L4-1</f>
        <v>2018</v>
      </c>
      <c r="K4" s="604"/>
      <c r="L4" s="603">
        <v>2019</v>
      </c>
      <c r="M4" s="604"/>
      <c r="N4" s="603">
        <f>L4+1</f>
        <v>2020</v>
      </c>
      <c r="O4" s="604"/>
      <c r="P4" s="603">
        <f t="shared" ref="P4" si="0">N4+1</f>
        <v>2021</v>
      </c>
      <c r="Q4" s="604"/>
      <c r="R4" s="603">
        <f t="shared" ref="R4" si="1">P4+1</f>
        <v>2022</v>
      </c>
      <c r="S4" s="604"/>
      <c r="T4" s="603">
        <f t="shared" ref="T4" si="2">R4+1</f>
        <v>2023</v>
      </c>
      <c r="U4" s="604"/>
      <c r="V4" s="603">
        <f>L4</f>
        <v>2019</v>
      </c>
      <c r="W4" s="604"/>
      <c r="X4" s="603">
        <f t="shared" ref="X4" si="3">N4</f>
        <v>2020</v>
      </c>
      <c r="Y4" s="604"/>
      <c r="Z4" s="603">
        <f t="shared" ref="Z4" si="4">P4</f>
        <v>2021</v>
      </c>
      <c r="AA4" s="604"/>
      <c r="AB4" s="603">
        <f t="shared" ref="AB4" si="5">R4</f>
        <v>2022</v>
      </c>
      <c r="AC4" s="604"/>
      <c r="AD4" s="603">
        <f t="shared" ref="AD4" si="6">T4</f>
        <v>2023</v>
      </c>
      <c r="AE4" s="604"/>
      <c r="AF4" s="603">
        <f t="shared" ref="AF4" si="7">V4</f>
        <v>2019</v>
      </c>
      <c r="AG4" s="604"/>
      <c r="AH4" s="603">
        <f t="shared" ref="AH4" si="8">X4</f>
        <v>2020</v>
      </c>
      <c r="AI4" s="604"/>
      <c r="AJ4" s="603">
        <f t="shared" ref="AJ4" si="9">Z4</f>
        <v>2021</v>
      </c>
      <c r="AK4" s="604"/>
      <c r="AL4" s="603">
        <f t="shared" ref="AL4" si="10">AB4</f>
        <v>2022</v>
      </c>
      <c r="AM4" s="604"/>
      <c r="AN4" s="603">
        <f t="shared" ref="AN4" si="11">AD4</f>
        <v>2023</v>
      </c>
      <c r="AO4" s="604"/>
      <c r="AP4" s="603">
        <f t="shared" ref="AP4" si="12">AF4</f>
        <v>2019</v>
      </c>
      <c r="AQ4" s="604"/>
      <c r="AR4" s="603">
        <f t="shared" ref="AR4" si="13">AH4</f>
        <v>2020</v>
      </c>
      <c r="AS4" s="604"/>
      <c r="AT4" s="603">
        <f t="shared" ref="AT4" si="14">AJ4</f>
        <v>2021</v>
      </c>
      <c r="AU4" s="604"/>
      <c r="AV4" s="603">
        <f t="shared" ref="AV4" si="15">AL4</f>
        <v>2022</v>
      </c>
      <c r="AW4" s="604"/>
      <c r="AX4" s="603">
        <f t="shared" ref="AX4" si="16">AN4</f>
        <v>2023</v>
      </c>
      <c r="AY4" s="604"/>
      <c r="AZ4" s="603">
        <f t="shared" ref="AZ4" si="17">AP4</f>
        <v>2019</v>
      </c>
      <c r="BA4" s="604"/>
      <c r="BB4" s="603">
        <f t="shared" ref="BB4" si="18">AR4</f>
        <v>2020</v>
      </c>
      <c r="BC4" s="604"/>
      <c r="BD4" s="603">
        <f t="shared" ref="BD4" si="19">AT4</f>
        <v>2021</v>
      </c>
      <c r="BE4" s="604"/>
      <c r="BF4" s="603">
        <f t="shared" ref="BF4" si="20">AV4</f>
        <v>2022</v>
      </c>
      <c r="BG4" s="604"/>
      <c r="BH4" s="603">
        <f t="shared" ref="BH4" si="21">AX4</f>
        <v>2023</v>
      </c>
      <c r="BI4" s="604"/>
      <c r="BJ4" s="603">
        <f t="shared" ref="BJ4" si="22">AZ4</f>
        <v>2019</v>
      </c>
      <c r="BK4" s="604"/>
      <c r="BL4" s="603">
        <f t="shared" ref="BL4" si="23">BB4</f>
        <v>2020</v>
      </c>
      <c r="BM4" s="604"/>
      <c r="BN4" s="603">
        <f t="shared" ref="BN4" si="24">BD4</f>
        <v>2021</v>
      </c>
      <c r="BO4" s="604"/>
      <c r="BP4" s="603">
        <f t="shared" ref="BP4" si="25">BF4</f>
        <v>2022</v>
      </c>
      <c r="BQ4" s="604"/>
      <c r="BR4" s="603">
        <f t="shared" ref="BR4" si="26">BH4</f>
        <v>2023</v>
      </c>
      <c r="BS4" s="604"/>
      <c r="BT4" s="603">
        <f t="shared" ref="BT4" si="27">BJ4</f>
        <v>2019</v>
      </c>
      <c r="BU4" s="604"/>
      <c r="BV4" s="603">
        <f t="shared" ref="BV4" si="28">BL4</f>
        <v>2020</v>
      </c>
      <c r="BW4" s="604"/>
      <c r="BX4" s="603">
        <f t="shared" ref="BX4" si="29">BN4</f>
        <v>2021</v>
      </c>
      <c r="BY4" s="604"/>
      <c r="BZ4" s="603">
        <f t="shared" ref="BZ4" si="30">BP4</f>
        <v>2022</v>
      </c>
      <c r="CA4" s="604"/>
      <c r="CB4" s="603">
        <f t="shared" ref="CB4" si="31">BR4</f>
        <v>2023</v>
      </c>
      <c r="CC4" s="604"/>
      <c r="CD4" s="603">
        <f t="shared" ref="CD4" si="32">BT4</f>
        <v>2019</v>
      </c>
      <c r="CE4" s="604"/>
      <c r="CF4" s="603">
        <f t="shared" ref="CF4" si="33">BV4</f>
        <v>2020</v>
      </c>
      <c r="CG4" s="604"/>
      <c r="CH4" s="603">
        <f t="shared" ref="CH4" si="34">BX4</f>
        <v>2021</v>
      </c>
      <c r="CI4" s="604"/>
      <c r="CJ4" s="603">
        <f t="shared" ref="CJ4" si="35">BZ4</f>
        <v>2022</v>
      </c>
      <c r="CK4" s="604"/>
      <c r="CL4" s="603">
        <f t="shared" ref="CL4" si="36">CB4</f>
        <v>2023</v>
      </c>
      <c r="CM4" s="604"/>
      <c r="CN4" s="603">
        <f t="shared" ref="CN4" si="37">CD4</f>
        <v>2019</v>
      </c>
      <c r="CO4" s="604"/>
      <c r="CP4" s="603">
        <f t="shared" ref="CP4" si="38">CF4</f>
        <v>2020</v>
      </c>
      <c r="CQ4" s="604"/>
      <c r="CR4" s="603">
        <f t="shared" ref="CR4" si="39">CH4</f>
        <v>2021</v>
      </c>
      <c r="CS4" s="604"/>
      <c r="CT4" s="603">
        <f t="shared" ref="CT4" si="40">CJ4</f>
        <v>2022</v>
      </c>
      <c r="CU4" s="604"/>
      <c r="CV4" s="603">
        <f t="shared" ref="CV4" si="41">CL4</f>
        <v>2023</v>
      </c>
      <c r="CW4" s="604"/>
      <c r="CX4" s="603">
        <f t="shared" ref="CX4" si="42">CN4</f>
        <v>2019</v>
      </c>
      <c r="CY4" s="604"/>
      <c r="CZ4" s="603">
        <f t="shared" ref="CZ4" si="43">CP4</f>
        <v>2020</v>
      </c>
      <c r="DA4" s="604"/>
      <c r="DB4" s="603">
        <f t="shared" ref="DB4" si="44">CR4</f>
        <v>2021</v>
      </c>
      <c r="DC4" s="604"/>
      <c r="DD4" s="603">
        <f t="shared" ref="DD4" si="45">CT4</f>
        <v>2022</v>
      </c>
      <c r="DE4" s="604"/>
      <c r="DF4" s="603">
        <f t="shared" ref="DF4" si="46">CV4</f>
        <v>2023</v>
      </c>
      <c r="DG4" s="604"/>
      <c r="DH4" s="603">
        <f t="shared" ref="DH4" si="47">CX4</f>
        <v>2019</v>
      </c>
      <c r="DI4" s="604"/>
      <c r="DJ4" s="603">
        <f t="shared" ref="DJ4" si="48">CZ4</f>
        <v>2020</v>
      </c>
      <c r="DK4" s="604"/>
      <c r="DL4" s="603">
        <f t="shared" ref="DL4" si="49">DB4</f>
        <v>2021</v>
      </c>
      <c r="DM4" s="604"/>
      <c r="DN4" s="603">
        <f t="shared" ref="DN4" si="50">DD4</f>
        <v>2022</v>
      </c>
      <c r="DO4" s="604"/>
      <c r="DP4" s="603">
        <f t="shared" ref="DP4" si="51">DF4</f>
        <v>2023</v>
      </c>
      <c r="DQ4" s="604"/>
      <c r="DR4" s="603">
        <f t="shared" ref="DR4" si="52">DH4</f>
        <v>2019</v>
      </c>
      <c r="DS4" s="604"/>
      <c r="DT4" s="603">
        <f t="shared" ref="DT4" si="53">DJ4</f>
        <v>2020</v>
      </c>
      <c r="DU4" s="604"/>
      <c r="DV4" s="603">
        <f t="shared" ref="DV4" si="54">DL4</f>
        <v>2021</v>
      </c>
      <c r="DW4" s="604"/>
      <c r="DX4" s="603">
        <f t="shared" ref="DX4" si="55">DN4</f>
        <v>2022</v>
      </c>
      <c r="DY4" s="604"/>
      <c r="DZ4" s="603">
        <f t="shared" ref="DZ4" si="56">DP4</f>
        <v>2023</v>
      </c>
      <c r="EA4" s="604"/>
      <c r="EB4" s="603">
        <f t="shared" ref="EB4" si="57">DR4</f>
        <v>2019</v>
      </c>
      <c r="EC4" s="604"/>
      <c r="ED4" s="603">
        <f t="shared" ref="ED4" si="58">DT4</f>
        <v>2020</v>
      </c>
      <c r="EE4" s="604"/>
      <c r="EF4" s="603">
        <f t="shared" ref="EF4" si="59">DV4</f>
        <v>2021</v>
      </c>
      <c r="EG4" s="604"/>
      <c r="EH4" s="603">
        <f t="shared" ref="EH4" si="60">DX4</f>
        <v>2022</v>
      </c>
      <c r="EI4" s="604"/>
      <c r="EJ4" s="603">
        <f t="shared" ref="EJ4" si="61">DZ4</f>
        <v>2023</v>
      </c>
      <c r="EK4" s="604"/>
      <c r="EL4" s="603">
        <f t="shared" ref="EL4" si="62">EB4</f>
        <v>2019</v>
      </c>
      <c r="EM4" s="604"/>
      <c r="EN4" s="603">
        <f t="shared" ref="EN4" si="63">ED4</f>
        <v>2020</v>
      </c>
      <c r="EO4" s="604"/>
      <c r="EP4" s="603">
        <f t="shared" ref="EP4" si="64">EF4</f>
        <v>2021</v>
      </c>
      <c r="EQ4" s="604"/>
      <c r="ER4" s="603">
        <f t="shared" ref="ER4" si="65">EH4</f>
        <v>2022</v>
      </c>
      <c r="ES4" s="604"/>
      <c r="ET4" s="603">
        <f t="shared" ref="ET4" si="66">EJ4</f>
        <v>2023</v>
      </c>
      <c r="EU4" s="604"/>
      <c r="EV4" s="603">
        <f t="shared" ref="EV4" si="67">EL4</f>
        <v>2019</v>
      </c>
      <c r="EW4" s="604"/>
      <c r="EX4" s="603">
        <f t="shared" ref="EX4" si="68">EN4</f>
        <v>2020</v>
      </c>
      <c r="EY4" s="604"/>
      <c r="EZ4" s="603">
        <f t="shared" ref="EZ4" si="69">EP4</f>
        <v>2021</v>
      </c>
      <c r="FA4" s="604"/>
      <c r="FB4" s="603">
        <f t="shared" ref="FB4" si="70">ER4</f>
        <v>2022</v>
      </c>
      <c r="FC4" s="604"/>
      <c r="FD4" s="603">
        <f t="shared" ref="FD4" si="71">ET4</f>
        <v>2023</v>
      </c>
      <c r="FE4" s="604"/>
      <c r="FF4" s="603">
        <f t="shared" ref="FF4" si="72">EV4</f>
        <v>2019</v>
      </c>
      <c r="FG4" s="604"/>
      <c r="FH4" s="603">
        <f t="shared" ref="FH4" si="73">EX4</f>
        <v>2020</v>
      </c>
      <c r="FI4" s="604"/>
      <c r="FJ4" s="603">
        <f t="shared" ref="FJ4" si="74">EZ4</f>
        <v>2021</v>
      </c>
      <c r="FK4" s="604"/>
      <c r="FL4" s="603">
        <f t="shared" ref="FL4" si="75">FB4</f>
        <v>2022</v>
      </c>
      <c r="FM4" s="604"/>
      <c r="FN4" s="603">
        <f t="shared" ref="FN4" si="76">FD4</f>
        <v>2023</v>
      </c>
      <c r="FO4" s="604"/>
    </row>
    <row r="5" spans="1:171" ht="30">
      <c r="A5" s="14" t="s">
        <v>1</v>
      </c>
      <c r="B5" s="14"/>
      <c r="C5" s="15"/>
      <c r="D5" s="16" t="s">
        <v>2</v>
      </c>
      <c r="E5" s="17" t="s">
        <v>442</v>
      </c>
      <c r="F5" s="16" t="s">
        <v>2</v>
      </c>
      <c r="G5" s="17" t="s">
        <v>442</v>
      </c>
      <c r="H5" s="16" t="s">
        <v>2</v>
      </c>
      <c r="I5" s="17" t="s">
        <v>442</v>
      </c>
      <c r="J5" s="16" t="s">
        <v>2</v>
      </c>
      <c r="K5" s="17" t="s">
        <v>442</v>
      </c>
      <c r="L5" s="16" t="s">
        <v>2</v>
      </c>
      <c r="M5" s="17" t="s">
        <v>442</v>
      </c>
      <c r="N5" s="16" t="s">
        <v>2</v>
      </c>
      <c r="O5" s="17" t="s">
        <v>442</v>
      </c>
      <c r="P5" s="16" t="s">
        <v>2</v>
      </c>
      <c r="Q5" s="17" t="s">
        <v>442</v>
      </c>
      <c r="R5" s="16" t="s">
        <v>2</v>
      </c>
      <c r="S5" s="17" t="s">
        <v>442</v>
      </c>
      <c r="T5" s="16" t="s">
        <v>2</v>
      </c>
      <c r="U5" s="17" t="s">
        <v>442</v>
      </c>
      <c r="V5" s="16" t="s">
        <v>2</v>
      </c>
      <c r="W5" s="17" t="s">
        <v>442</v>
      </c>
      <c r="X5" s="16" t="s">
        <v>2</v>
      </c>
      <c r="Y5" s="17" t="s">
        <v>442</v>
      </c>
      <c r="Z5" s="16" t="s">
        <v>2</v>
      </c>
      <c r="AA5" s="17" t="s">
        <v>442</v>
      </c>
      <c r="AB5" s="16" t="s">
        <v>2</v>
      </c>
      <c r="AC5" s="17" t="s">
        <v>442</v>
      </c>
      <c r="AD5" s="16" t="s">
        <v>2</v>
      </c>
      <c r="AE5" s="17" t="s">
        <v>442</v>
      </c>
      <c r="AF5" s="16" t="s">
        <v>2</v>
      </c>
      <c r="AG5" s="17" t="s">
        <v>442</v>
      </c>
      <c r="AH5" s="16" t="s">
        <v>2</v>
      </c>
      <c r="AI5" s="17" t="s">
        <v>442</v>
      </c>
      <c r="AJ5" s="16" t="s">
        <v>2</v>
      </c>
      <c r="AK5" s="17" t="s">
        <v>442</v>
      </c>
      <c r="AL5" s="16" t="s">
        <v>2</v>
      </c>
      <c r="AM5" s="17" t="s">
        <v>442</v>
      </c>
      <c r="AN5" s="16" t="s">
        <v>2</v>
      </c>
      <c r="AO5" s="17" t="s">
        <v>442</v>
      </c>
      <c r="AP5" s="16" t="s">
        <v>2</v>
      </c>
      <c r="AQ5" s="17" t="s">
        <v>442</v>
      </c>
      <c r="AR5" s="16" t="s">
        <v>2</v>
      </c>
      <c r="AS5" s="17" t="s">
        <v>442</v>
      </c>
      <c r="AT5" s="16" t="s">
        <v>2</v>
      </c>
      <c r="AU5" s="17" t="s">
        <v>442</v>
      </c>
      <c r="AV5" s="16" t="s">
        <v>2</v>
      </c>
      <c r="AW5" s="17" t="s">
        <v>442</v>
      </c>
      <c r="AX5" s="16" t="s">
        <v>2</v>
      </c>
      <c r="AY5" s="17" t="s">
        <v>442</v>
      </c>
      <c r="AZ5" s="16" t="s">
        <v>2</v>
      </c>
      <c r="BA5" s="17" t="s">
        <v>442</v>
      </c>
      <c r="BB5" s="16" t="s">
        <v>2</v>
      </c>
      <c r="BC5" s="17" t="s">
        <v>442</v>
      </c>
      <c r="BD5" s="16" t="s">
        <v>2</v>
      </c>
      <c r="BE5" s="17" t="s">
        <v>442</v>
      </c>
      <c r="BF5" s="16" t="s">
        <v>2</v>
      </c>
      <c r="BG5" s="17" t="s">
        <v>442</v>
      </c>
      <c r="BH5" s="16" t="s">
        <v>2</v>
      </c>
      <c r="BI5" s="17" t="s">
        <v>442</v>
      </c>
      <c r="BJ5" s="16" t="s">
        <v>2</v>
      </c>
      <c r="BK5" s="17" t="s">
        <v>442</v>
      </c>
      <c r="BL5" s="16" t="s">
        <v>2</v>
      </c>
      <c r="BM5" s="17" t="s">
        <v>442</v>
      </c>
      <c r="BN5" s="16" t="s">
        <v>2</v>
      </c>
      <c r="BO5" s="17" t="s">
        <v>442</v>
      </c>
      <c r="BP5" s="16" t="s">
        <v>2</v>
      </c>
      <c r="BQ5" s="17" t="s">
        <v>442</v>
      </c>
      <c r="BR5" s="16" t="s">
        <v>2</v>
      </c>
      <c r="BS5" s="17" t="s">
        <v>442</v>
      </c>
      <c r="BT5" s="16" t="s">
        <v>2</v>
      </c>
      <c r="BU5" s="17" t="s">
        <v>442</v>
      </c>
      <c r="BV5" s="16" t="s">
        <v>2</v>
      </c>
      <c r="BW5" s="17" t="s">
        <v>442</v>
      </c>
      <c r="BX5" s="16" t="s">
        <v>2</v>
      </c>
      <c r="BY5" s="17" t="s">
        <v>442</v>
      </c>
      <c r="BZ5" s="16" t="s">
        <v>2</v>
      </c>
      <c r="CA5" s="17" t="s">
        <v>442</v>
      </c>
      <c r="CB5" s="16" t="s">
        <v>2</v>
      </c>
      <c r="CC5" s="17" t="s">
        <v>442</v>
      </c>
      <c r="CD5" s="16" t="s">
        <v>2</v>
      </c>
      <c r="CE5" s="17" t="s">
        <v>442</v>
      </c>
      <c r="CF5" s="16" t="s">
        <v>2</v>
      </c>
      <c r="CG5" s="17" t="s">
        <v>442</v>
      </c>
      <c r="CH5" s="16" t="s">
        <v>2</v>
      </c>
      <c r="CI5" s="17" t="s">
        <v>442</v>
      </c>
      <c r="CJ5" s="16" t="s">
        <v>2</v>
      </c>
      <c r="CK5" s="17" t="s">
        <v>442</v>
      </c>
      <c r="CL5" s="16" t="s">
        <v>2</v>
      </c>
      <c r="CM5" s="17" t="s">
        <v>442</v>
      </c>
      <c r="CN5" s="16" t="s">
        <v>2</v>
      </c>
      <c r="CO5" s="17" t="s">
        <v>442</v>
      </c>
      <c r="CP5" s="16" t="s">
        <v>2</v>
      </c>
      <c r="CQ5" s="17" t="s">
        <v>442</v>
      </c>
      <c r="CR5" s="16" t="s">
        <v>2</v>
      </c>
      <c r="CS5" s="17" t="s">
        <v>442</v>
      </c>
      <c r="CT5" s="16" t="s">
        <v>2</v>
      </c>
      <c r="CU5" s="17" t="s">
        <v>442</v>
      </c>
      <c r="CV5" s="16" t="s">
        <v>2</v>
      </c>
      <c r="CW5" s="17" t="s">
        <v>442</v>
      </c>
      <c r="CX5" s="16" t="s">
        <v>2</v>
      </c>
      <c r="CY5" s="17" t="s">
        <v>442</v>
      </c>
      <c r="CZ5" s="16" t="s">
        <v>2</v>
      </c>
      <c r="DA5" s="17" t="s">
        <v>442</v>
      </c>
      <c r="DB5" s="16" t="s">
        <v>2</v>
      </c>
      <c r="DC5" s="17" t="s">
        <v>442</v>
      </c>
      <c r="DD5" s="16" t="s">
        <v>2</v>
      </c>
      <c r="DE5" s="17" t="s">
        <v>442</v>
      </c>
      <c r="DF5" s="16" t="s">
        <v>2</v>
      </c>
      <c r="DG5" s="17" t="s">
        <v>442</v>
      </c>
      <c r="DH5" s="16" t="s">
        <v>2</v>
      </c>
      <c r="DI5" s="17" t="s">
        <v>442</v>
      </c>
      <c r="DJ5" s="16" t="s">
        <v>2</v>
      </c>
      <c r="DK5" s="17" t="s">
        <v>442</v>
      </c>
      <c r="DL5" s="16" t="s">
        <v>2</v>
      </c>
      <c r="DM5" s="17" t="s">
        <v>442</v>
      </c>
      <c r="DN5" s="16" t="s">
        <v>2</v>
      </c>
      <c r="DO5" s="17" t="s">
        <v>442</v>
      </c>
      <c r="DP5" s="16" t="s">
        <v>2</v>
      </c>
      <c r="DQ5" s="17" t="s">
        <v>442</v>
      </c>
      <c r="DR5" s="16" t="s">
        <v>2</v>
      </c>
      <c r="DS5" s="17" t="s">
        <v>442</v>
      </c>
      <c r="DT5" s="16" t="s">
        <v>2</v>
      </c>
      <c r="DU5" s="17" t="s">
        <v>442</v>
      </c>
      <c r="DV5" s="16" t="s">
        <v>2</v>
      </c>
      <c r="DW5" s="17" t="s">
        <v>442</v>
      </c>
      <c r="DX5" s="16" t="s">
        <v>2</v>
      </c>
      <c r="DY5" s="17" t="s">
        <v>442</v>
      </c>
      <c r="DZ5" s="16" t="s">
        <v>2</v>
      </c>
      <c r="EA5" s="17" t="s">
        <v>442</v>
      </c>
      <c r="EB5" s="16" t="s">
        <v>2</v>
      </c>
      <c r="EC5" s="17" t="s">
        <v>442</v>
      </c>
      <c r="ED5" s="16" t="s">
        <v>2</v>
      </c>
      <c r="EE5" s="17" t="s">
        <v>442</v>
      </c>
      <c r="EF5" s="16" t="s">
        <v>2</v>
      </c>
      <c r="EG5" s="17" t="s">
        <v>442</v>
      </c>
      <c r="EH5" s="16" t="s">
        <v>2</v>
      </c>
      <c r="EI5" s="17" t="s">
        <v>442</v>
      </c>
      <c r="EJ5" s="16" t="s">
        <v>2</v>
      </c>
      <c r="EK5" s="17" t="s">
        <v>442</v>
      </c>
      <c r="EL5" s="16" t="s">
        <v>2</v>
      </c>
      <c r="EM5" s="17" t="s">
        <v>442</v>
      </c>
      <c r="EN5" s="16" t="s">
        <v>2</v>
      </c>
      <c r="EO5" s="17" t="s">
        <v>442</v>
      </c>
      <c r="EP5" s="16" t="s">
        <v>2</v>
      </c>
      <c r="EQ5" s="17" t="s">
        <v>442</v>
      </c>
      <c r="ER5" s="16" t="s">
        <v>2</v>
      </c>
      <c r="ES5" s="17" t="s">
        <v>442</v>
      </c>
      <c r="ET5" s="16" t="s">
        <v>2</v>
      </c>
      <c r="EU5" s="17" t="s">
        <v>442</v>
      </c>
      <c r="EV5" s="16" t="s">
        <v>2</v>
      </c>
      <c r="EW5" s="17" t="s">
        <v>442</v>
      </c>
      <c r="EX5" s="16" t="s">
        <v>2</v>
      </c>
      <c r="EY5" s="17" t="s">
        <v>442</v>
      </c>
      <c r="EZ5" s="16" t="s">
        <v>2</v>
      </c>
      <c r="FA5" s="17" t="s">
        <v>442</v>
      </c>
      <c r="FB5" s="16" t="s">
        <v>2</v>
      </c>
      <c r="FC5" s="17" t="s">
        <v>442</v>
      </c>
      <c r="FD5" s="16" t="s">
        <v>2</v>
      </c>
      <c r="FE5" s="17" t="s">
        <v>442</v>
      </c>
      <c r="FF5" s="16" t="s">
        <v>2</v>
      </c>
      <c r="FG5" s="17" t="s">
        <v>442</v>
      </c>
      <c r="FH5" s="16" t="s">
        <v>2</v>
      </c>
      <c r="FI5" s="17" t="s">
        <v>442</v>
      </c>
      <c r="FJ5" s="16" t="s">
        <v>2</v>
      </c>
      <c r="FK5" s="17" t="s">
        <v>442</v>
      </c>
      <c r="FL5" s="16" t="s">
        <v>2</v>
      </c>
      <c r="FM5" s="17" t="s">
        <v>442</v>
      </c>
      <c r="FN5" s="16" t="s">
        <v>2</v>
      </c>
      <c r="FO5" s="17" t="s">
        <v>442</v>
      </c>
    </row>
    <row r="6" spans="1:171">
      <c r="A6" s="18" t="s">
        <v>0</v>
      </c>
      <c r="B6" s="19"/>
      <c r="C6" s="20"/>
      <c r="D6" s="21"/>
      <c r="E6" s="21"/>
      <c r="F6" s="22"/>
      <c r="G6" s="21"/>
      <c r="H6" s="22"/>
      <c r="I6" s="21"/>
      <c r="J6" s="22"/>
      <c r="K6" s="21"/>
      <c r="L6" s="22"/>
      <c r="M6" s="21"/>
      <c r="N6" s="22"/>
      <c r="O6" s="21"/>
      <c r="P6" s="22"/>
      <c r="Q6" s="21"/>
      <c r="R6" s="22"/>
      <c r="S6" s="21"/>
      <c r="T6" s="22"/>
      <c r="U6" s="21"/>
      <c r="V6" s="22"/>
      <c r="W6" s="21"/>
      <c r="X6" s="22"/>
      <c r="Y6" s="21"/>
      <c r="Z6" s="22"/>
      <c r="AA6" s="21"/>
      <c r="AB6" s="22"/>
      <c r="AC6" s="21"/>
      <c r="AD6" s="22"/>
      <c r="AE6" s="21"/>
      <c r="AF6" s="22"/>
      <c r="AG6" s="21"/>
      <c r="AH6" s="22"/>
      <c r="AI6" s="21"/>
      <c r="AJ6" s="22"/>
      <c r="AK6" s="21"/>
      <c r="AL6" s="22"/>
      <c r="AM6" s="21"/>
      <c r="AN6" s="22"/>
      <c r="AO6" s="21"/>
      <c r="AP6" s="22"/>
      <c r="AQ6" s="21"/>
      <c r="AR6" s="22"/>
      <c r="AS6" s="21"/>
      <c r="AT6" s="22"/>
      <c r="AU6" s="21"/>
      <c r="AV6" s="22"/>
      <c r="AW6" s="21"/>
      <c r="AX6" s="22"/>
      <c r="AY6" s="21"/>
      <c r="AZ6" s="22"/>
      <c r="BA6" s="21"/>
      <c r="BB6" s="22"/>
      <c r="BC6" s="21"/>
      <c r="BD6" s="22"/>
      <c r="BE6" s="21"/>
      <c r="BF6" s="22"/>
      <c r="BG6" s="21"/>
      <c r="BH6" s="22"/>
      <c r="BI6" s="21"/>
      <c r="BJ6" s="22"/>
      <c r="BK6" s="21"/>
      <c r="BL6" s="22"/>
      <c r="BM6" s="21"/>
      <c r="BN6" s="22"/>
      <c r="BO6" s="21"/>
      <c r="BP6" s="22"/>
      <c r="BQ6" s="21"/>
      <c r="BR6" s="22"/>
      <c r="BS6" s="21"/>
      <c r="BT6" s="22"/>
      <c r="BU6" s="21"/>
      <c r="BV6" s="22"/>
      <c r="BW6" s="21"/>
      <c r="BX6" s="22"/>
      <c r="BY6" s="21"/>
      <c r="BZ6" s="22"/>
      <c r="CA6" s="21"/>
      <c r="CB6" s="22"/>
      <c r="CC6" s="21"/>
      <c r="CD6" s="22"/>
      <c r="CE6" s="21"/>
      <c r="CF6" s="22"/>
      <c r="CG6" s="21"/>
      <c r="CH6" s="22"/>
      <c r="CI6" s="21"/>
      <c r="CJ6" s="22"/>
      <c r="CK6" s="21"/>
      <c r="CL6" s="22"/>
      <c r="CM6" s="21"/>
      <c r="CN6" s="22"/>
      <c r="CO6" s="21"/>
      <c r="CP6" s="22"/>
      <c r="CQ6" s="21"/>
      <c r="CR6" s="22"/>
      <c r="CS6" s="21"/>
      <c r="CT6" s="22"/>
      <c r="CU6" s="21"/>
      <c r="CV6" s="22"/>
      <c r="CW6" s="21"/>
      <c r="CX6" s="22"/>
      <c r="CY6" s="21"/>
      <c r="CZ6" s="22"/>
      <c r="DA6" s="21"/>
      <c r="DB6" s="22"/>
      <c r="DC6" s="21"/>
      <c r="DD6" s="22"/>
      <c r="DE6" s="21"/>
      <c r="DF6" s="22"/>
      <c r="DG6" s="21"/>
      <c r="DH6" s="22"/>
      <c r="DI6" s="21"/>
      <c r="DJ6" s="22"/>
      <c r="DK6" s="21"/>
      <c r="DL6" s="22"/>
      <c r="DM6" s="21"/>
      <c r="DN6" s="22"/>
      <c r="DO6" s="21"/>
      <c r="DP6" s="22"/>
      <c r="DQ6" s="21"/>
      <c r="DR6" s="22"/>
      <c r="DS6" s="21"/>
      <c r="DT6" s="22"/>
      <c r="DU6" s="21"/>
      <c r="DV6" s="22"/>
      <c r="DW6" s="21"/>
      <c r="DX6" s="22"/>
      <c r="DY6" s="21"/>
      <c r="DZ6" s="22"/>
      <c r="EA6" s="21"/>
      <c r="EB6" s="22"/>
      <c r="EC6" s="21"/>
      <c r="ED6" s="22"/>
      <c r="EE6" s="21"/>
      <c r="EF6" s="22"/>
      <c r="EG6" s="21"/>
      <c r="EH6" s="22"/>
      <c r="EI6" s="21"/>
      <c r="EJ6" s="22"/>
      <c r="EK6" s="21"/>
      <c r="EL6" s="22"/>
      <c r="EM6" s="21"/>
      <c r="EN6" s="22"/>
      <c r="EO6" s="21"/>
      <c r="EP6" s="22"/>
      <c r="EQ6" s="21"/>
      <c r="ER6" s="22"/>
      <c r="ES6" s="21"/>
      <c r="ET6" s="22"/>
      <c r="EU6" s="21"/>
      <c r="EV6" s="22"/>
      <c r="EW6" s="21"/>
      <c r="EX6" s="22"/>
      <c r="EY6" s="21"/>
      <c r="EZ6" s="22"/>
      <c r="FA6" s="21"/>
      <c r="FB6" s="22"/>
      <c r="FC6" s="21"/>
      <c r="FD6" s="22"/>
      <c r="FE6" s="21"/>
      <c r="FF6" s="22"/>
      <c r="FG6" s="21"/>
      <c r="FH6" s="22"/>
      <c r="FI6" s="21"/>
      <c r="FJ6" s="22"/>
      <c r="FK6" s="21"/>
      <c r="FL6" s="22"/>
      <c r="FM6" s="21"/>
      <c r="FN6" s="22"/>
      <c r="FO6" s="21"/>
    </row>
    <row r="7" spans="1:171" s="19" customFormat="1" ht="18" customHeight="1">
      <c r="A7" s="23" t="s">
        <v>3</v>
      </c>
      <c r="B7" s="24"/>
      <c r="C7" s="25" t="s">
        <v>4</v>
      </c>
      <c r="D7" s="26"/>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row>
    <row r="8" spans="1:171" s="19" customFormat="1" ht="18" customHeight="1">
      <c r="A8" s="28" t="s">
        <v>5</v>
      </c>
      <c r="B8" s="29"/>
      <c r="C8" s="30" t="s">
        <v>6</v>
      </c>
      <c r="D8" s="26"/>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row>
    <row r="9" spans="1:171" s="19" customFormat="1" ht="18" customHeight="1">
      <c r="A9" s="31" t="s">
        <v>7</v>
      </c>
      <c r="B9" s="29"/>
      <c r="C9" s="30" t="s">
        <v>8</v>
      </c>
      <c r="D9" s="32"/>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row>
    <row r="10" spans="1:171" s="19" customFormat="1" ht="21" customHeight="1">
      <c r="A10" s="19" t="s">
        <v>9</v>
      </c>
      <c r="C10" s="34"/>
      <c r="D10" s="35"/>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row>
    <row r="11" spans="1:171" s="19" customFormat="1" ht="18" customHeight="1">
      <c r="A11" s="24"/>
      <c r="B11" s="23" t="s">
        <v>10</v>
      </c>
      <c r="C11" s="25" t="s">
        <v>11</v>
      </c>
      <c r="D11" s="35"/>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row>
    <row r="12" spans="1:171" ht="18" customHeight="1">
      <c r="A12" s="29"/>
      <c r="B12" s="28" t="s">
        <v>12</v>
      </c>
      <c r="C12" s="37" t="s">
        <v>13</v>
      </c>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row>
    <row r="13" spans="1:171" ht="18" customHeight="1">
      <c r="A13" s="29"/>
      <c r="B13" s="28" t="s">
        <v>14</v>
      </c>
      <c r="C13" s="37" t="s">
        <v>15</v>
      </c>
      <c r="D13" s="38"/>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row>
    <row r="14" spans="1:171" ht="18" customHeight="1">
      <c r="A14" s="29"/>
      <c r="B14" s="28" t="s">
        <v>16</v>
      </c>
      <c r="C14" s="37" t="s">
        <v>17</v>
      </c>
      <c r="D14" s="38"/>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row>
    <row r="15" spans="1:171" ht="18" customHeight="1">
      <c r="A15" s="29"/>
      <c r="B15" s="28" t="s">
        <v>18</v>
      </c>
      <c r="C15" s="37" t="s">
        <v>19</v>
      </c>
      <c r="D15" s="38"/>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row>
    <row r="16" spans="1:171" ht="18" customHeight="1">
      <c r="A16" s="29"/>
      <c r="B16" s="28" t="s">
        <v>20</v>
      </c>
      <c r="C16" s="37" t="s">
        <v>21</v>
      </c>
      <c r="D16" s="38"/>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row>
    <row r="17" spans="1:171" ht="18" customHeight="1">
      <c r="A17" s="29"/>
      <c r="B17" s="28" t="s">
        <v>22</v>
      </c>
      <c r="C17" s="37" t="s">
        <v>23</v>
      </c>
      <c r="D17" s="40"/>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row>
    <row r="18" spans="1:171">
      <c r="A18" s="19"/>
      <c r="B18" s="19"/>
      <c r="C18" s="42"/>
      <c r="D18" s="43"/>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row>
    <row r="19" spans="1:171" ht="14.1" customHeight="1">
      <c r="A19" s="45" t="s">
        <v>24</v>
      </c>
      <c r="B19" s="24"/>
      <c r="C19" s="46" t="s">
        <v>25</v>
      </c>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row>
    <row r="20" spans="1:171">
      <c r="A20" s="19"/>
      <c r="B20" s="19"/>
      <c r="C20" s="20"/>
      <c r="D20" s="43"/>
      <c r="E20" s="47"/>
      <c r="F20" s="44"/>
      <c r="G20" s="47"/>
      <c r="H20" s="44"/>
      <c r="I20" s="47"/>
      <c r="J20" s="44"/>
      <c r="K20" s="47"/>
      <c r="L20" s="44"/>
      <c r="M20" s="47"/>
      <c r="N20" s="44"/>
      <c r="O20" s="47"/>
      <c r="P20" s="44"/>
      <c r="Q20" s="47"/>
      <c r="R20" s="44"/>
      <c r="S20" s="47"/>
      <c r="T20" s="44"/>
      <c r="U20" s="47"/>
      <c r="V20" s="44"/>
      <c r="W20" s="47"/>
      <c r="X20" s="44"/>
      <c r="Y20" s="47"/>
      <c r="Z20" s="44"/>
      <c r="AA20" s="47"/>
      <c r="AB20" s="44"/>
      <c r="AC20" s="47"/>
      <c r="AD20" s="44"/>
      <c r="AE20" s="47"/>
      <c r="AF20" s="44"/>
      <c r="AG20" s="47"/>
      <c r="AH20" s="44"/>
      <c r="AI20" s="47"/>
      <c r="AJ20" s="44"/>
      <c r="AK20" s="47"/>
      <c r="AL20" s="44"/>
      <c r="AM20" s="47"/>
      <c r="AN20" s="44"/>
      <c r="AO20" s="47"/>
      <c r="AP20" s="44"/>
      <c r="AQ20" s="47"/>
      <c r="AR20" s="44"/>
      <c r="AS20" s="47"/>
      <c r="AT20" s="44"/>
      <c r="AU20" s="47"/>
      <c r="AV20" s="44"/>
      <c r="AW20" s="47"/>
      <c r="AX20" s="44"/>
      <c r="AY20" s="47"/>
      <c r="AZ20" s="44"/>
      <c r="BA20" s="47"/>
      <c r="BB20" s="44"/>
      <c r="BC20" s="47"/>
      <c r="BD20" s="44"/>
      <c r="BE20" s="47"/>
      <c r="BF20" s="44"/>
      <c r="BG20" s="47"/>
      <c r="BH20" s="44"/>
      <c r="BI20" s="47"/>
      <c r="BJ20" s="44"/>
      <c r="BK20" s="47"/>
      <c r="BL20" s="44"/>
      <c r="BM20" s="47"/>
      <c r="BN20" s="44"/>
      <c r="BO20" s="47"/>
      <c r="BP20" s="44"/>
      <c r="BQ20" s="47"/>
      <c r="BR20" s="44"/>
      <c r="BS20" s="47"/>
      <c r="BT20" s="44"/>
      <c r="BU20" s="47"/>
      <c r="BV20" s="44"/>
      <c r="BW20" s="47"/>
      <c r="BX20" s="44"/>
      <c r="BY20" s="47"/>
      <c r="BZ20" s="44"/>
      <c r="CA20" s="47"/>
      <c r="CB20" s="44"/>
      <c r="CC20" s="47"/>
      <c r="CD20" s="44"/>
      <c r="CE20" s="47"/>
      <c r="CF20" s="44"/>
      <c r="CG20" s="47"/>
      <c r="CH20" s="44"/>
      <c r="CI20" s="47"/>
      <c r="CJ20" s="44"/>
      <c r="CK20" s="47"/>
      <c r="CL20" s="44"/>
      <c r="CM20" s="47"/>
      <c r="CN20" s="44"/>
      <c r="CO20" s="47"/>
      <c r="CP20" s="44"/>
      <c r="CQ20" s="47"/>
      <c r="CR20" s="44"/>
      <c r="CS20" s="47"/>
      <c r="CT20" s="44"/>
      <c r="CU20" s="47"/>
      <c r="CV20" s="44"/>
      <c r="CW20" s="47"/>
      <c r="CX20" s="44"/>
      <c r="CY20" s="47"/>
      <c r="CZ20" s="44"/>
      <c r="DA20" s="47"/>
      <c r="DB20" s="44"/>
      <c r="DC20" s="47"/>
      <c r="DD20" s="44"/>
      <c r="DE20" s="47"/>
      <c r="DF20" s="44"/>
      <c r="DG20" s="47"/>
      <c r="DH20" s="44"/>
      <c r="DI20" s="47"/>
      <c r="DJ20" s="44"/>
      <c r="DK20" s="47"/>
      <c r="DL20" s="44"/>
      <c r="DM20" s="47"/>
      <c r="DN20" s="44"/>
      <c r="DO20" s="47"/>
      <c r="DP20" s="44"/>
      <c r="DQ20" s="47"/>
      <c r="DR20" s="44"/>
      <c r="DS20" s="47"/>
      <c r="DT20" s="44"/>
      <c r="DU20" s="47"/>
      <c r="DV20" s="44"/>
      <c r="DW20" s="47"/>
      <c r="DX20" s="44"/>
      <c r="DY20" s="47"/>
      <c r="DZ20" s="44"/>
      <c r="EA20" s="47"/>
      <c r="EB20" s="44"/>
      <c r="EC20" s="47"/>
      <c r="ED20" s="44"/>
      <c r="EE20" s="47"/>
      <c r="EF20" s="44"/>
      <c r="EG20" s="47"/>
      <c r="EH20" s="44"/>
      <c r="EI20" s="47"/>
      <c r="EJ20" s="44"/>
      <c r="EK20" s="47"/>
      <c r="EL20" s="44"/>
      <c r="EM20" s="47"/>
      <c r="EN20" s="44"/>
      <c r="EO20" s="47"/>
      <c r="EP20" s="44"/>
      <c r="EQ20" s="47"/>
      <c r="ER20" s="44"/>
      <c r="ES20" s="47"/>
      <c r="ET20" s="44"/>
      <c r="EU20" s="47"/>
      <c r="EV20" s="44"/>
      <c r="EW20" s="47"/>
      <c r="EX20" s="44"/>
      <c r="EY20" s="47"/>
      <c r="EZ20" s="44"/>
      <c r="FA20" s="47"/>
      <c r="FB20" s="44"/>
      <c r="FC20" s="47"/>
      <c r="FD20" s="44"/>
      <c r="FE20" s="47"/>
      <c r="FF20" s="44"/>
      <c r="FG20" s="47"/>
      <c r="FH20" s="44"/>
      <c r="FI20" s="47"/>
      <c r="FJ20" s="44"/>
      <c r="FK20" s="47"/>
      <c r="FL20" s="44"/>
      <c r="FM20" s="47"/>
      <c r="FN20" s="44"/>
      <c r="FO20" s="47"/>
    </row>
    <row r="21" spans="1:171" ht="14.1" customHeight="1">
      <c r="A21" s="19" t="s">
        <v>26</v>
      </c>
      <c r="B21" s="19"/>
      <c r="C21" s="20"/>
      <c r="D21" s="43"/>
      <c r="E21" s="47"/>
      <c r="F21" s="44"/>
      <c r="G21" s="47"/>
      <c r="H21" s="44"/>
      <c r="I21" s="47"/>
      <c r="J21" s="44"/>
      <c r="K21" s="47"/>
      <c r="L21" s="44"/>
      <c r="M21" s="47"/>
      <c r="N21" s="44"/>
      <c r="O21" s="47"/>
      <c r="P21" s="44"/>
      <c r="Q21" s="47"/>
      <c r="R21" s="44"/>
      <c r="S21" s="47"/>
      <c r="T21" s="44"/>
      <c r="U21" s="47"/>
      <c r="V21" s="44"/>
      <c r="W21" s="47"/>
      <c r="X21" s="44"/>
      <c r="Y21" s="47"/>
      <c r="Z21" s="44"/>
      <c r="AA21" s="47"/>
      <c r="AB21" s="44"/>
      <c r="AC21" s="47"/>
      <c r="AD21" s="44"/>
      <c r="AE21" s="47"/>
      <c r="AF21" s="44"/>
      <c r="AG21" s="47"/>
      <c r="AH21" s="44"/>
      <c r="AI21" s="47"/>
      <c r="AJ21" s="44"/>
      <c r="AK21" s="47"/>
      <c r="AL21" s="44"/>
      <c r="AM21" s="47"/>
      <c r="AN21" s="44"/>
      <c r="AO21" s="47"/>
      <c r="AP21" s="44"/>
      <c r="AQ21" s="47"/>
      <c r="AR21" s="44"/>
      <c r="AS21" s="47"/>
      <c r="AT21" s="44"/>
      <c r="AU21" s="47"/>
      <c r="AV21" s="44"/>
      <c r="AW21" s="47"/>
      <c r="AX21" s="44"/>
      <c r="AY21" s="47"/>
      <c r="AZ21" s="44"/>
      <c r="BA21" s="47"/>
      <c r="BB21" s="44"/>
      <c r="BC21" s="47"/>
      <c r="BD21" s="44"/>
      <c r="BE21" s="47"/>
      <c r="BF21" s="44"/>
      <c r="BG21" s="47"/>
      <c r="BH21" s="44"/>
      <c r="BI21" s="47"/>
      <c r="BJ21" s="44"/>
      <c r="BK21" s="47"/>
      <c r="BL21" s="44"/>
      <c r="BM21" s="47"/>
      <c r="BN21" s="44"/>
      <c r="BO21" s="47"/>
      <c r="BP21" s="44"/>
      <c r="BQ21" s="47"/>
      <c r="BR21" s="44"/>
      <c r="BS21" s="47"/>
      <c r="BT21" s="44"/>
      <c r="BU21" s="47"/>
      <c r="BV21" s="44"/>
      <c r="BW21" s="47"/>
      <c r="BX21" s="44"/>
      <c r="BY21" s="47"/>
      <c r="BZ21" s="44"/>
      <c r="CA21" s="47"/>
      <c r="CB21" s="44"/>
      <c r="CC21" s="47"/>
      <c r="CD21" s="44"/>
      <c r="CE21" s="47"/>
      <c r="CF21" s="44"/>
      <c r="CG21" s="47"/>
      <c r="CH21" s="44"/>
      <c r="CI21" s="47"/>
      <c r="CJ21" s="44"/>
      <c r="CK21" s="47"/>
      <c r="CL21" s="44"/>
      <c r="CM21" s="47"/>
      <c r="CN21" s="44"/>
      <c r="CO21" s="47"/>
      <c r="CP21" s="44"/>
      <c r="CQ21" s="47"/>
      <c r="CR21" s="44"/>
      <c r="CS21" s="47"/>
      <c r="CT21" s="44"/>
      <c r="CU21" s="47"/>
      <c r="CV21" s="44"/>
      <c r="CW21" s="47"/>
      <c r="CX21" s="44"/>
      <c r="CY21" s="47"/>
      <c r="CZ21" s="44"/>
      <c r="DA21" s="47"/>
      <c r="DB21" s="44"/>
      <c r="DC21" s="47"/>
      <c r="DD21" s="44"/>
      <c r="DE21" s="47"/>
      <c r="DF21" s="44"/>
      <c r="DG21" s="47"/>
      <c r="DH21" s="44"/>
      <c r="DI21" s="47"/>
      <c r="DJ21" s="44"/>
      <c r="DK21" s="47"/>
      <c r="DL21" s="44"/>
      <c r="DM21" s="47"/>
      <c r="DN21" s="44"/>
      <c r="DO21" s="47"/>
      <c r="DP21" s="44"/>
      <c r="DQ21" s="47"/>
      <c r="DR21" s="44"/>
      <c r="DS21" s="47"/>
      <c r="DT21" s="44"/>
      <c r="DU21" s="47"/>
      <c r="DV21" s="44"/>
      <c r="DW21" s="47"/>
      <c r="DX21" s="44"/>
      <c r="DY21" s="47"/>
      <c r="DZ21" s="44"/>
      <c r="EA21" s="47"/>
      <c r="EB21" s="44"/>
      <c r="EC21" s="47"/>
      <c r="ED21" s="44"/>
      <c r="EE21" s="47"/>
      <c r="EF21" s="44"/>
      <c r="EG21" s="47"/>
      <c r="EH21" s="44"/>
      <c r="EI21" s="47"/>
      <c r="EJ21" s="44"/>
      <c r="EK21" s="47"/>
      <c r="EL21" s="44"/>
      <c r="EM21" s="47"/>
      <c r="EN21" s="44"/>
      <c r="EO21" s="47"/>
      <c r="EP21" s="44"/>
      <c r="EQ21" s="47"/>
      <c r="ER21" s="44"/>
      <c r="ES21" s="47"/>
      <c r="ET21" s="44"/>
      <c r="EU21" s="47"/>
      <c r="EV21" s="44"/>
      <c r="EW21" s="47"/>
      <c r="EX21" s="44"/>
      <c r="EY21" s="47"/>
      <c r="EZ21" s="44"/>
      <c r="FA21" s="47"/>
      <c r="FB21" s="44"/>
      <c r="FC21" s="47"/>
      <c r="FD21" s="44"/>
      <c r="FE21" s="47"/>
      <c r="FF21" s="44"/>
      <c r="FG21" s="47"/>
      <c r="FH21" s="44"/>
      <c r="FI21" s="47"/>
      <c r="FJ21" s="44"/>
      <c r="FK21" s="47"/>
      <c r="FL21" s="44"/>
      <c r="FM21" s="47"/>
      <c r="FN21" s="44"/>
      <c r="FO21" s="47"/>
    </row>
    <row r="22" spans="1:171" ht="18" customHeight="1">
      <c r="A22" s="24"/>
      <c r="B22" s="23" t="s">
        <v>27</v>
      </c>
      <c r="C22" s="46" t="s">
        <v>28</v>
      </c>
      <c r="D22" s="43"/>
      <c r="E22" s="47"/>
      <c r="F22" s="44"/>
      <c r="G22" s="47"/>
      <c r="H22" s="44"/>
      <c r="I22" s="47"/>
      <c r="J22" s="44"/>
      <c r="K22" s="47"/>
      <c r="L22" s="44"/>
      <c r="M22" s="47"/>
      <c r="N22" s="44"/>
      <c r="O22" s="47"/>
      <c r="P22" s="44"/>
      <c r="Q22" s="47"/>
      <c r="R22" s="44"/>
      <c r="S22" s="47"/>
      <c r="T22" s="44"/>
      <c r="U22" s="47"/>
      <c r="V22" s="44"/>
      <c r="W22" s="47"/>
      <c r="X22" s="44"/>
      <c r="Y22" s="47"/>
      <c r="Z22" s="44"/>
      <c r="AA22" s="47"/>
      <c r="AB22" s="44"/>
      <c r="AC22" s="47"/>
      <c r="AD22" s="44"/>
      <c r="AE22" s="47"/>
      <c r="AF22" s="44"/>
      <c r="AG22" s="47"/>
      <c r="AH22" s="44"/>
      <c r="AI22" s="47"/>
      <c r="AJ22" s="44"/>
      <c r="AK22" s="47"/>
      <c r="AL22" s="44"/>
      <c r="AM22" s="47"/>
      <c r="AN22" s="44"/>
      <c r="AO22" s="47"/>
      <c r="AP22" s="44"/>
      <c r="AQ22" s="47"/>
      <c r="AR22" s="44"/>
      <c r="AS22" s="47"/>
      <c r="AT22" s="44"/>
      <c r="AU22" s="47"/>
      <c r="AV22" s="44"/>
      <c r="AW22" s="47"/>
      <c r="AX22" s="44"/>
      <c r="AY22" s="47"/>
      <c r="AZ22" s="44"/>
      <c r="BA22" s="47"/>
      <c r="BB22" s="44"/>
      <c r="BC22" s="47"/>
      <c r="BD22" s="44"/>
      <c r="BE22" s="47"/>
      <c r="BF22" s="44"/>
      <c r="BG22" s="47"/>
      <c r="BH22" s="44"/>
      <c r="BI22" s="47"/>
      <c r="BJ22" s="44"/>
      <c r="BK22" s="47"/>
      <c r="BL22" s="44"/>
      <c r="BM22" s="47"/>
      <c r="BN22" s="44"/>
      <c r="BO22" s="47"/>
      <c r="BP22" s="44"/>
      <c r="BQ22" s="47"/>
      <c r="BR22" s="44"/>
      <c r="BS22" s="47"/>
      <c r="BT22" s="44"/>
      <c r="BU22" s="47"/>
      <c r="BV22" s="44"/>
      <c r="BW22" s="47"/>
      <c r="BX22" s="44"/>
      <c r="BY22" s="47"/>
      <c r="BZ22" s="44"/>
      <c r="CA22" s="47"/>
      <c r="CB22" s="44"/>
      <c r="CC22" s="47"/>
      <c r="CD22" s="44"/>
      <c r="CE22" s="47"/>
      <c r="CF22" s="44"/>
      <c r="CG22" s="47"/>
      <c r="CH22" s="44"/>
      <c r="CI22" s="47"/>
      <c r="CJ22" s="44"/>
      <c r="CK22" s="47"/>
      <c r="CL22" s="44"/>
      <c r="CM22" s="47"/>
      <c r="CN22" s="44"/>
      <c r="CO22" s="47"/>
      <c r="CP22" s="44"/>
      <c r="CQ22" s="47"/>
      <c r="CR22" s="44"/>
      <c r="CS22" s="47"/>
      <c r="CT22" s="44"/>
      <c r="CU22" s="47"/>
      <c r="CV22" s="44"/>
      <c r="CW22" s="47"/>
      <c r="CX22" s="44"/>
      <c r="CY22" s="47"/>
      <c r="CZ22" s="44"/>
      <c r="DA22" s="47"/>
      <c r="DB22" s="44"/>
      <c r="DC22" s="47"/>
      <c r="DD22" s="44"/>
      <c r="DE22" s="47"/>
      <c r="DF22" s="44"/>
      <c r="DG22" s="47"/>
      <c r="DH22" s="44"/>
      <c r="DI22" s="47"/>
      <c r="DJ22" s="44"/>
      <c r="DK22" s="47"/>
      <c r="DL22" s="44"/>
      <c r="DM22" s="47"/>
      <c r="DN22" s="44"/>
      <c r="DO22" s="47"/>
      <c r="DP22" s="44"/>
      <c r="DQ22" s="47"/>
      <c r="DR22" s="44"/>
      <c r="DS22" s="47"/>
      <c r="DT22" s="44"/>
      <c r="DU22" s="47"/>
      <c r="DV22" s="44"/>
      <c r="DW22" s="47"/>
      <c r="DX22" s="44"/>
      <c r="DY22" s="47"/>
      <c r="DZ22" s="44"/>
      <c r="EA22" s="47"/>
      <c r="EB22" s="44"/>
      <c r="EC22" s="47"/>
      <c r="ED22" s="44"/>
      <c r="EE22" s="47"/>
      <c r="EF22" s="44"/>
      <c r="EG22" s="47"/>
      <c r="EH22" s="44"/>
      <c r="EI22" s="47"/>
      <c r="EJ22" s="44"/>
      <c r="EK22" s="47"/>
      <c r="EL22" s="44"/>
      <c r="EM22" s="47"/>
      <c r="EN22" s="44"/>
      <c r="EO22" s="47"/>
      <c r="EP22" s="44"/>
      <c r="EQ22" s="47"/>
      <c r="ER22" s="44"/>
      <c r="ES22" s="47"/>
      <c r="ET22" s="44"/>
      <c r="EU22" s="47"/>
      <c r="EV22" s="44"/>
      <c r="EW22" s="47"/>
      <c r="EX22" s="44"/>
      <c r="EY22" s="47"/>
      <c r="EZ22" s="44"/>
      <c r="FA22" s="47"/>
      <c r="FB22" s="44"/>
      <c r="FC22" s="47"/>
      <c r="FD22" s="44"/>
      <c r="FE22" s="47"/>
      <c r="FF22" s="44"/>
      <c r="FG22" s="47"/>
      <c r="FH22" s="44"/>
      <c r="FI22" s="47"/>
      <c r="FJ22" s="44"/>
      <c r="FK22" s="47"/>
      <c r="FL22" s="44"/>
      <c r="FM22" s="47"/>
      <c r="FN22" s="44"/>
      <c r="FO22" s="47"/>
    </row>
    <row r="23" spans="1:171" ht="18" customHeight="1">
      <c r="A23" s="29"/>
      <c r="B23" s="28" t="s">
        <v>29</v>
      </c>
      <c r="C23" s="37" t="s">
        <v>30</v>
      </c>
      <c r="D23" s="38"/>
      <c r="E23" s="48"/>
      <c r="F23" s="39"/>
      <c r="G23" s="48"/>
      <c r="H23" s="39"/>
      <c r="I23" s="48"/>
      <c r="J23" s="39"/>
      <c r="K23" s="48"/>
      <c r="L23" s="39"/>
      <c r="M23" s="48"/>
      <c r="N23" s="39"/>
      <c r="O23" s="48"/>
      <c r="P23" s="39"/>
      <c r="Q23" s="48"/>
      <c r="R23" s="39"/>
      <c r="S23" s="48"/>
      <c r="T23" s="39"/>
      <c r="U23" s="48"/>
      <c r="V23" s="39"/>
      <c r="W23" s="48"/>
      <c r="X23" s="39"/>
      <c r="Y23" s="48"/>
      <c r="Z23" s="39"/>
      <c r="AA23" s="48"/>
      <c r="AB23" s="39"/>
      <c r="AC23" s="48"/>
      <c r="AD23" s="39"/>
      <c r="AE23" s="48"/>
      <c r="AF23" s="39"/>
      <c r="AG23" s="48"/>
      <c r="AH23" s="39"/>
      <c r="AI23" s="48"/>
      <c r="AJ23" s="39"/>
      <c r="AK23" s="48"/>
      <c r="AL23" s="39"/>
      <c r="AM23" s="48"/>
      <c r="AN23" s="39"/>
      <c r="AO23" s="48"/>
      <c r="AP23" s="39"/>
      <c r="AQ23" s="48"/>
      <c r="AR23" s="39"/>
      <c r="AS23" s="48"/>
      <c r="AT23" s="39"/>
      <c r="AU23" s="48"/>
      <c r="AV23" s="39"/>
      <c r="AW23" s="48"/>
      <c r="AX23" s="39"/>
      <c r="AY23" s="48"/>
      <c r="AZ23" s="39"/>
      <c r="BA23" s="48"/>
      <c r="BB23" s="39"/>
      <c r="BC23" s="48"/>
      <c r="BD23" s="39"/>
      <c r="BE23" s="48"/>
      <c r="BF23" s="39"/>
      <c r="BG23" s="48"/>
      <c r="BH23" s="39"/>
      <c r="BI23" s="48"/>
      <c r="BJ23" s="39"/>
      <c r="BK23" s="48"/>
      <c r="BL23" s="39"/>
      <c r="BM23" s="48"/>
      <c r="BN23" s="39"/>
      <c r="BO23" s="48"/>
      <c r="BP23" s="39"/>
      <c r="BQ23" s="48"/>
      <c r="BR23" s="39"/>
      <c r="BS23" s="48"/>
      <c r="BT23" s="39"/>
      <c r="BU23" s="48"/>
      <c r="BV23" s="39"/>
      <c r="BW23" s="48"/>
      <c r="BX23" s="39"/>
      <c r="BY23" s="48"/>
      <c r="BZ23" s="39"/>
      <c r="CA23" s="48"/>
      <c r="CB23" s="39"/>
      <c r="CC23" s="48"/>
      <c r="CD23" s="39"/>
      <c r="CE23" s="48"/>
      <c r="CF23" s="39"/>
      <c r="CG23" s="48"/>
      <c r="CH23" s="39"/>
      <c r="CI23" s="48"/>
      <c r="CJ23" s="39"/>
      <c r="CK23" s="48"/>
      <c r="CL23" s="39"/>
      <c r="CM23" s="48"/>
      <c r="CN23" s="39"/>
      <c r="CO23" s="48"/>
      <c r="CP23" s="39"/>
      <c r="CQ23" s="48"/>
      <c r="CR23" s="39"/>
      <c r="CS23" s="48"/>
      <c r="CT23" s="39"/>
      <c r="CU23" s="48"/>
      <c r="CV23" s="39"/>
      <c r="CW23" s="48"/>
      <c r="CX23" s="39"/>
      <c r="CY23" s="48"/>
      <c r="CZ23" s="39"/>
      <c r="DA23" s="48"/>
      <c r="DB23" s="39"/>
      <c r="DC23" s="48"/>
      <c r="DD23" s="39"/>
      <c r="DE23" s="48"/>
      <c r="DF23" s="39"/>
      <c r="DG23" s="48"/>
      <c r="DH23" s="39"/>
      <c r="DI23" s="48"/>
      <c r="DJ23" s="39"/>
      <c r="DK23" s="48"/>
      <c r="DL23" s="39"/>
      <c r="DM23" s="48"/>
      <c r="DN23" s="39"/>
      <c r="DO23" s="48"/>
      <c r="DP23" s="39"/>
      <c r="DQ23" s="48"/>
      <c r="DR23" s="39"/>
      <c r="DS23" s="48"/>
      <c r="DT23" s="39"/>
      <c r="DU23" s="48"/>
      <c r="DV23" s="39"/>
      <c r="DW23" s="48"/>
      <c r="DX23" s="39"/>
      <c r="DY23" s="48"/>
      <c r="DZ23" s="39"/>
      <c r="EA23" s="48"/>
      <c r="EB23" s="39"/>
      <c r="EC23" s="48"/>
      <c r="ED23" s="39"/>
      <c r="EE23" s="48"/>
      <c r="EF23" s="39"/>
      <c r="EG23" s="48"/>
      <c r="EH23" s="39"/>
      <c r="EI23" s="48"/>
      <c r="EJ23" s="39"/>
      <c r="EK23" s="48"/>
      <c r="EL23" s="39"/>
      <c r="EM23" s="48"/>
      <c r="EN23" s="39"/>
      <c r="EO23" s="48"/>
      <c r="EP23" s="39"/>
      <c r="EQ23" s="48"/>
      <c r="ER23" s="39"/>
      <c r="ES23" s="48"/>
      <c r="ET23" s="39"/>
      <c r="EU23" s="48"/>
      <c r="EV23" s="39"/>
      <c r="EW23" s="48"/>
      <c r="EX23" s="39"/>
      <c r="EY23" s="48"/>
      <c r="EZ23" s="39"/>
      <c r="FA23" s="48"/>
      <c r="FB23" s="39"/>
      <c r="FC23" s="48"/>
      <c r="FD23" s="39"/>
      <c r="FE23" s="48"/>
      <c r="FF23" s="39"/>
      <c r="FG23" s="48"/>
      <c r="FH23" s="39"/>
      <c r="FI23" s="48"/>
      <c r="FJ23" s="39"/>
      <c r="FK23" s="48"/>
      <c r="FL23" s="39"/>
      <c r="FM23" s="48"/>
      <c r="FN23" s="39"/>
      <c r="FO23" s="48"/>
    </row>
    <row r="24" spans="1:171" ht="18" customHeight="1">
      <c r="A24" s="29"/>
      <c r="B24" s="28" t="s">
        <v>31</v>
      </c>
      <c r="C24" s="37" t="s">
        <v>32</v>
      </c>
      <c r="D24" s="38"/>
      <c r="E24" s="48"/>
      <c r="F24" s="39"/>
      <c r="G24" s="48"/>
      <c r="H24" s="39"/>
      <c r="I24" s="48"/>
      <c r="J24" s="39"/>
      <c r="K24" s="48"/>
      <c r="L24" s="39"/>
      <c r="M24" s="48"/>
      <c r="N24" s="39"/>
      <c r="O24" s="48"/>
      <c r="P24" s="39"/>
      <c r="Q24" s="48"/>
      <c r="R24" s="39"/>
      <c r="S24" s="48"/>
      <c r="T24" s="39"/>
      <c r="U24" s="48"/>
      <c r="V24" s="39"/>
      <c r="W24" s="48"/>
      <c r="X24" s="39"/>
      <c r="Y24" s="48"/>
      <c r="Z24" s="39"/>
      <c r="AA24" s="48"/>
      <c r="AB24" s="39"/>
      <c r="AC24" s="48"/>
      <c r="AD24" s="39"/>
      <c r="AE24" s="48"/>
      <c r="AF24" s="39"/>
      <c r="AG24" s="48"/>
      <c r="AH24" s="39"/>
      <c r="AI24" s="48"/>
      <c r="AJ24" s="39"/>
      <c r="AK24" s="48"/>
      <c r="AL24" s="39"/>
      <c r="AM24" s="48"/>
      <c r="AN24" s="39"/>
      <c r="AO24" s="48"/>
      <c r="AP24" s="39"/>
      <c r="AQ24" s="48"/>
      <c r="AR24" s="39"/>
      <c r="AS24" s="48"/>
      <c r="AT24" s="39"/>
      <c r="AU24" s="48"/>
      <c r="AV24" s="39"/>
      <c r="AW24" s="48"/>
      <c r="AX24" s="39"/>
      <c r="AY24" s="48"/>
      <c r="AZ24" s="39"/>
      <c r="BA24" s="48"/>
      <c r="BB24" s="39"/>
      <c r="BC24" s="48"/>
      <c r="BD24" s="39"/>
      <c r="BE24" s="48"/>
      <c r="BF24" s="39"/>
      <c r="BG24" s="48"/>
      <c r="BH24" s="39"/>
      <c r="BI24" s="48"/>
      <c r="BJ24" s="39"/>
      <c r="BK24" s="48"/>
      <c r="BL24" s="39"/>
      <c r="BM24" s="48"/>
      <c r="BN24" s="39"/>
      <c r="BO24" s="48"/>
      <c r="BP24" s="39"/>
      <c r="BQ24" s="48"/>
      <c r="BR24" s="39"/>
      <c r="BS24" s="48"/>
      <c r="BT24" s="39"/>
      <c r="BU24" s="48"/>
      <c r="BV24" s="39"/>
      <c r="BW24" s="48"/>
      <c r="BX24" s="39"/>
      <c r="BY24" s="48"/>
      <c r="BZ24" s="39"/>
      <c r="CA24" s="48"/>
      <c r="CB24" s="39"/>
      <c r="CC24" s="48"/>
      <c r="CD24" s="39"/>
      <c r="CE24" s="48"/>
      <c r="CF24" s="39"/>
      <c r="CG24" s="48"/>
      <c r="CH24" s="39"/>
      <c r="CI24" s="48"/>
      <c r="CJ24" s="39"/>
      <c r="CK24" s="48"/>
      <c r="CL24" s="39"/>
      <c r="CM24" s="48"/>
      <c r="CN24" s="39"/>
      <c r="CO24" s="48"/>
      <c r="CP24" s="39"/>
      <c r="CQ24" s="48"/>
      <c r="CR24" s="39"/>
      <c r="CS24" s="48"/>
      <c r="CT24" s="39"/>
      <c r="CU24" s="48"/>
      <c r="CV24" s="39"/>
      <c r="CW24" s="48"/>
      <c r="CX24" s="39"/>
      <c r="CY24" s="48"/>
      <c r="CZ24" s="39"/>
      <c r="DA24" s="48"/>
      <c r="DB24" s="39"/>
      <c r="DC24" s="48"/>
      <c r="DD24" s="39"/>
      <c r="DE24" s="48"/>
      <c r="DF24" s="39"/>
      <c r="DG24" s="48"/>
      <c r="DH24" s="39"/>
      <c r="DI24" s="48"/>
      <c r="DJ24" s="39"/>
      <c r="DK24" s="48"/>
      <c r="DL24" s="39"/>
      <c r="DM24" s="48"/>
      <c r="DN24" s="39"/>
      <c r="DO24" s="48"/>
      <c r="DP24" s="39"/>
      <c r="DQ24" s="48"/>
      <c r="DR24" s="39"/>
      <c r="DS24" s="48"/>
      <c r="DT24" s="39"/>
      <c r="DU24" s="48"/>
      <c r="DV24" s="39"/>
      <c r="DW24" s="48"/>
      <c r="DX24" s="39"/>
      <c r="DY24" s="48"/>
      <c r="DZ24" s="39"/>
      <c r="EA24" s="48"/>
      <c r="EB24" s="39"/>
      <c r="EC24" s="48"/>
      <c r="ED24" s="39"/>
      <c r="EE24" s="48"/>
      <c r="EF24" s="39"/>
      <c r="EG24" s="48"/>
      <c r="EH24" s="39"/>
      <c r="EI24" s="48"/>
      <c r="EJ24" s="39"/>
      <c r="EK24" s="48"/>
      <c r="EL24" s="39"/>
      <c r="EM24" s="48"/>
      <c r="EN24" s="39"/>
      <c r="EO24" s="48"/>
      <c r="EP24" s="39"/>
      <c r="EQ24" s="48"/>
      <c r="ER24" s="39"/>
      <c r="ES24" s="48"/>
      <c r="ET24" s="39"/>
      <c r="EU24" s="48"/>
      <c r="EV24" s="39"/>
      <c r="EW24" s="48"/>
      <c r="EX24" s="39"/>
      <c r="EY24" s="48"/>
      <c r="EZ24" s="39"/>
      <c r="FA24" s="48"/>
      <c r="FB24" s="39"/>
      <c r="FC24" s="48"/>
      <c r="FD24" s="39"/>
      <c r="FE24" s="48"/>
      <c r="FF24" s="39"/>
      <c r="FG24" s="48"/>
      <c r="FH24" s="39"/>
      <c r="FI24" s="48"/>
      <c r="FJ24" s="39"/>
      <c r="FK24" s="48"/>
      <c r="FL24" s="39"/>
      <c r="FM24" s="48"/>
      <c r="FN24" s="39"/>
      <c r="FO24" s="48"/>
    </row>
    <row r="25" spans="1:171" ht="18" customHeight="1">
      <c r="A25" s="29"/>
      <c r="B25" s="28" t="s">
        <v>33</v>
      </c>
      <c r="C25" s="37" t="s">
        <v>34</v>
      </c>
      <c r="D25" s="38"/>
      <c r="E25" s="48"/>
      <c r="F25" s="39"/>
      <c r="G25" s="48"/>
      <c r="H25" s="39"/>
      <c r="I25" s="48"/>
      <c r="J25" s="39"/>
      <c r="K25" s="48"/>
      <c r="L25" s="39"/>
      <c r="M25" s="48"/>
      <c r="N25" s="39"/>
      <c r="O25" s="48"/>
      <c r="P25" s="39"/>
      <c r="Q25" s="48"/>
      <c r="R25" s="39"/>
      <c r="S25" s="48"/>
      <c r="T25" s="39"/>
      <c r="U25" s="48"/>
      <c r="V25" s="39"/>
      <c r="W25" s="48"/>
      <c r="X25" s="39"/>
      <c r="Y25" s="48"/>
      <c r="Z25" s="39"/>
      <c r="AA25" s="48"/>
      <c r="AB25" s="39"/>
      <c r="AC25" s="48"/>
      <c r="AD25" s="39"/>
      <c r="AE25" s="48"/>
      <c r="AF25" s="39"/>
      <c r="AG25" s="48"/>
      <c r="AH25" s="39"/>
      <c r="AI25" s="48"/>
      <c r="AJ25" s="39"/>
      <c r="AK25" s="48"/>
      <c r="AL25" s="39"/>
      <c r="AM25" s="48"/>
      <c r="AN25" s="39"/>
      <c r="AO25" s="48"/>
      <c r="AP25" s="39"/>
      <c r="AQ25" s="48"/>
      <c r="AR25" s="39"/>
      <c r="AS25" s="48"/>
      <c r="AT25" s="39"/>
      <c r="AU25" s="48"/>
      <c r="AV25" s="39"/>
      <c r="AW25" s="48"/>
      <c r="AX25" s="39"/>
      <c r="AY25" s="48"/>
      <c r="AZ25" s="39"/>
      <c r="BA25" s="48"/>
      <c r="BB25" s="39"/>
      <c r="BC25" s="48"/>
      <c r="BD25" s="39"/>
      <c r="BE25" s="48"/>
      <c r="BF25" s="39"/>
      <c r="BG25" s="48"/>
      <c r="BH25" s="39"/>
      <c r="BI25" s="48"/>
      <c r="BJ25" s="39"/>
      <c r="BK25" s="48"/>
      <c r="BL25" s="39"/>
      <c r="BM25" s="48"/>
      <c r="BN25" s="39"/>
      <c r="BO25" s="48"/>
      <c r="BP25" s="39"/>
      <c r="BQ25" s="48"/>
      <c r="BR25" s="39"/>
      <c r="BS25" s="48"/>
      <c r="BT25" s="39"/>
      <c r="BU25" s="48"/>
      <c r="BV25" s="39"/>
      <c r="BW25" s="48"/>
      <c r="BX25" s="39"/>
      <c r="BY25" s="48"/>
      <c r="BZ25" s="39"/>
      <c r="CA25" s="48"/>
      <c r="CB25" s="39"/>
      <c r="CC25" s="48"/>
      <c r="CD25" s="39"/>
      <c r="CE25" s="48"/>
      <c r="CF25" s="39"/>
      <c r="CG25" s="48"/>
      <c r="CH25" s="39"/>
      <c r="CI25" s="48"/>
      <c r="CJ25" s="39"/>
      <c r="CK25" s="48"/>
      <c r="CL25" s="39"/>
      <c r="CM25" s="48"/>
      <c r="CN25" s="39"/>
      <c r="CO25" s="48"/>
      <c r="CP25" s="39"/>
      <c r="CQ25" s="48"/>
      <c r="CR25" s="39"/>
      <c r="CS25" s="48"/>
      <c r="CT25" s="39"/>
      <c r="CU25" s="48"/>
      <c r="CV25" s="39"/>
      <c r="CW25" s="48"/>
      <c r="CX25" s="39"/>
      <c r="CY25" s="48"/>
      <c r="CZ25" s="39"/>
      <c r="DA25" s="48"/>
      <c r="DB25" s="39"/>
      <c r="DC25" s="48"/>
      <c r="DD25" s="39"/>
      <c r="DE25" s="48"/>
      <c r="DF25" s="39"/>
      <c r="DG25" s="48"/>
      <c r="DH25" s="39"/>
      <c r="DI25" s="48"/>
      <c r="DJ25" s="39"/>
      <c r="DK25" s="48"/>
      <c r="DL25" s="39"/>
      <c r="DM25" s="48"/>
      <c r="DN25" s="39"/>
      <c r="DO25" s="48"/>
      <c r="DP25" s="39"/>
      <c r="DQ25" s="48"/>
      <c r="DR25" s="39"/>
      <c r="DS25" s="48"/>
      <c r="DT25" s="39"/>
      <c r="DU25" s="48"/>
      <c r="DV25" s="39"/>
      <c r="DW25" s="48"/>
      <c r="DX25" s="39"/>
      <c r="DY25" s="48"/>
      <c r="DZ25" s="39"/>
      <c r="EA25" s="48"/>
      <c r="EB25" s="39"/>
      <c r="EC25" s="48"/>
      <c r="ED25" s="39"/>
      <c r="EE25" s="48"/>
      <c r="EF25" s="39"/>
      <c r="EG25" s="48"/>
      <c r="EH25" s="39"/>
      <c r="EI25" s="48"/>
      <c r="EJ25" s="39"/>
      <c r="EK25" s="48"/>
      <c r="EL25" s="39"/>
      <c r="EM25" s="48"/>
      <c r="EN25" s="39"/>
      <c r="EO25" s="48"/>
      <c r="EP25" s="39"/>
      <c r="EQ25" s="48"/>
      <c r="ER25" s="39"/>
      <c r="ES25" s="48"/>
      <c r="ET25" s="39"/>
      <c r="EU25" s="48"/>
      <c r="EV25" s="39"/>
      <c r="EW25" s="48"/>
      <c r="EX25" s="39"/>
      <c r="EY25" s="48"/>
      <c r="EZ25" s="39"/>
      <c r="FA25" s="48"/>
      <c r="FB25" s="39"/>
      <c r="FC25" s="48"/>
      <c r="FD25" s="39"/>
      <c r="FE25" s="48"/>
      <c r="FF25" s="39"/>
      <c r="FG25" s="48"/>
      <c r="FH25" s="39"/>
      <c r="FI25" s="48"/>
      <c r="FJ25" s="39"/>
      <c r="FK25" s="48"/>
      <c r="FL25" s="39"/>
      <c r="FM25" s="48"/>
      <c r="FN25" s="39"/>
      <c r="FO25" s="48"/>
    </row>
    <row r="26" spans="1:171" ht="18" customHeight="1">
      <c r="A26" s="29"/>
      <c r="B26" s="28" t="s">
        <v>35</v>
      </c>
      <c r="C26" s="37" t="s">
        <v>36</v>
      </c>
      <c r="D26" s="38"/>
      <c r="E26" s="48"/>
      <c r="F26" s="39"/>
      <c r="G26" s="48"/>
      <c r="H26" s="39"/>
      <c r="I26" s="48"/>
      <c r="J26" s="39"/>
      <c r="K26" s="48"/>
      <c r="L26" s="39"/>
      <c r="M26" s="48"/>
      <c r="N26" s="39"/>
      <c r="O26" s="48"/>
      <c r="P26" s="39"/>
      <c r="Q26" s="48"/>
      <c r="R26" s="39"/>
      <c r="S26" s="48"/>
      <c r="T26" s="39"/>
      <c r="U26" s="48"/>
      <c r="V26" s="39"/>
      <c r="W26" s="48"/>
      <c r="X26" s="39"/>
      <c r="Y26" s="48"/>
      <c r="Z26" s="39"/>
      <c r="AA26" s="48"/>
      <c r="AB26" s="39"/>
      <c r="AC26" s="48"/>
      <c r="AD26" s="39"/>
      <c r="AE26" s="48"/>
      <c r="AF26" s="39"/>
      <c r="AG26" s="48"/>
      <c r="AH26" s="39"/>
      <c r="AI26" s="48"/>
      <c r="AJ26" s="39"/>
      <c r="AK26" s="48"/>
      <c r="AL26" s="39"/>
      <c r="AM26" s="48"/>
      <c r="AN26" s="39"/>
      <c r="AO26" s="48"/>
      <c r="AP26" s="39"/>
      <c r="AQ26" s="48"/>
      <c r="AR26" s="39"/>
      <c r="AS26" s="48"/>
      <c r="AT26" s="39"/>
      <c r="AU26" s="48"/>
      <c r="AV26" s="39"/>
      <c r="AW26" s="48"/>
      <c r="AX26" s="39"/>
      <c r="AY26" s="48"/>
      <c r="AZ26" s="39"/>
      <c r="BA26" s="48"/>
      <c r="BB26" s="39"/>
      <c r="BC26" s="48"/>
      <c r="BD26" s="39"/>
      <c r="BE26" s="48"/>
      <c r="BF26" s="39"/>
      <c r="BG26" s="48"/>
      <c r="BH26" s="39"/>
      <c r="BI26" s="48"/>
      <c r="BJ26" s="39"/>
      <c r="BK26" s="48"/>
      <c r="BL26" s="39"/>
      <c r="BM26" s="48"/>
      <c r="BN26" s="39"/>
      <c r="BO26" s="48"/>
      <c r="BP26" s="39"/>
      <c r="BQ26" s="48"/>
      <c r="BR26" s="39"/>
      <c r="BS26" s="48"/>
      <c r="BT26" s="39"/>
      <c r="BU26" s="48"/>
      <c r="BV26" s="39"/>
      <c r="BW26" s="48"/>
      <c r="BX26" s="39"/>
      <c r="BY26" s="48"/>
      <c r="BZ26" s="39"/>
      <c r="CA26" s="48"/>
      <c r="CB26" s="39"/>
      <c r="CC26" s="48"/>
      <c r="CD26" s="39"/>
      <c r="CE26" s="48"/>
      <c r="CF26" s="39"/>
      <c r="CG26" s="48"/>
      <c r="CH26" s="39"/>
      <c r="CI26" s="48"/>
      <c r="CJ26" s="39"/>
      <c r="CK26" s="48"/>
      <c r="CL26" s="39"/>
      <c r="CM26" s="48"/>
      <c r="CN26" s="39"/>
      <c r="CO26" s="48"/>
      <c r="CP26" s="39"/>
      <c r="CQ26" s="48"/>
      <c r="CR26" s="39"/>
      <c r="CS26" s="48"/>
      <c r="CT26" s="39"/>
      <c r="CU26" s="48"/>
      <c r="CV26" s="39"/>
      <c r="CW26" s="48"/>
      <c r="CX26" s="39"/>
      <c r="CY26" s="48"/>
      <c r="CZ26" s="39"/>
      <c r="DA26" s="48"/>
      <c r="DB26" s="39"/>
      <c r="DC26" s="48"/>
      <c r="DD26" s="39"/>
      <c r="DE26" s="48"/>
      <c r="DF26" s="39"/>
      <c r="DG26" s="48"/>
      <c r="DH26" s="39"/>
      <c r="DI26" s="48"/>
      <c r="DJ26" s="39"/>
      <c r="DK26" s="48"/>
      <c r="DL26" s="39"/>
      <c r="DM26" s="48"/>
      <c r="DN26" s="39"/>
      <c r="DO26" s="48"/>
      <c r="DP26" s="39"/>
      <c r="DQ26" s="48"/>
      <c r="DR26" s="39"/>
      <c r="DS26" s="48"/>
      <c r="DT26" s="39"/>
      <c r="DU26" s="48"/>
      <c r="DV26" s="39"/>
      <c r="DW26" s="48"/>
      <c r="DX26" s="39"/>
      <c r="DY26" s="48"/>
      <c r="DZ26" s="39"/>
      <c r="EA26" s="48"/>
      <c r="EB26" s="39"/>
      <c r="EC26" s="48"/>
      <c r="ED26" s="39"/>
      <c r="EE26" s="48"/>
      <c r="EF26" s="39"/>
      <c r="EG26" s="48"/>
      <c r="EH26" s="39"/>
      <c r="EI26" s="48"/>
      <c r="EJ26" s="39"/>
      <c r="EK26" s="48"/>
      <c r="EL26" s="39"/>
      <c r="EM26" s="48"/>
      <c r="EN26" s="39"/>
      <c r="EO26" s="48"/>
      <c r="EP26" s="39"/>
      <c r="EQ26" s="48"/>
      <c r="ER26" s="39"/>
      <c r="ES26" s="48"/>
      <c r="ET26" s="39"/>
      <c r="EU26" s="48"/>
      <c r="EV26" s="39"/>
      <c r="EW26" s="48"/>
      <c r="EX26" s="39"/>
      <c r="EY26" s="48"/>
      <c r="EZ26" s="39"/>
      <c r="FA26" s="48"/>
      <c r="FB26" s="39"/>
      <c r="FC26" s="48"/>
      <c r="FD26" s="39"/>
      <c r="FE26" s="48"/>
      <c r="FF26" s="39"/>
      <c r="FG26" s="48"/>
      <c r="FH26" s="39"/>
      <c r="FI26" s="48"/>
      <c r="FJ26" s="39"/>
      <c r="FK26" s="48"/>
      <c r="FL26" s="39"/>
      <c r="FM26" s="48"/>
      <c r="FN26" s="39"/>
      <c r="FO26" s="48"/>
    </row>
    <row r="27" spans="1:171" ht="18" customHeight="1">
      <c r="A27" s="29"/>
      <c r="B27" s="49" t="s">
        <v>37</v>
      </c>
      <c r="C27" s="37" t="s">
        <v>38</v>
      </c>
      <c r="D27" s="43"/>
      <c r="E27" s="47"/>
      <c r="F27" s="44"/>
      <c r="G27" s="47"/>
      <c r="H27" s="44"/>
      <c r="I27" s="47"/>
      <c r="J27" s="44"/>
      <c r="K27" s="47"/>
      <c r="L27" s="44"/>
      <c r="M27" s="47"/>
      <c r="N27" s="44"/>
      <c r="O27" s="47"/>
      <c r="P27" s="44"/>
      <c r="Q27" s="47"/>
      <c r="R27" s="44"/>
      <c r="S27" s="47"/>
      <c r="T27" s="44"/>
      <c r="U27" s="47"/>
      <c r="V27" s="44"/>
      <c r="W27" s="47"/>
      <c r="X27" s="44"/>
      <c r="Y27" s="47"/>
      <c r="Z27" s="44"/>
      <c r="AA27" s="47"/>
      <c r="AB27" s="44"/>
      <c r="AC27" s="47"/>
      <c r="AD27" s="44"/>
      <c r="AE27" s="47"/>
      <c r="AF27" s="44"/>
      <c r="AG27" s="47"/>
      <c r="AH27" s="44"/>
      <c r="AI27" s="47"/>
      <c r="AJ27" s="44"/>
      <c r="AK27" s="47"/>
      <c r="AL27" s="44"/>
      <c r="AM27" s="47"/>
      <c r="AN27" s="44"/>
      <c r="AO27" s="47"/>
      <c r="AP27" s="44"/>
      <c r="AQ27" s="47"/>
      <c r="AR27" s="44"/>
      <c r="AS27" s="47"/>
      <c r="AT27" s="44"/>
      <c r="AU27" s="47"/>
      <c r="AV27" s="44"/>
      <c r="AW27" s="47"/>
      <c r="AX27" s="44"/>
      <c r="AY27" s="47"/>
      <c r="AZ27" s="44"/>
      <c r="BA27" s="47"/>
      <c r="BB27" s="44"/>
      <c r="BC27" s="47"/>
      <c r="BD27" s="44"/>
      <c r="BE27" s="47"/>
      <c r="BF27" s="44"/>
      <c r="BG27" s="47"/>
      <c r="BH27" s="44"/>
      <c r="BI27" s="47"/>
      <c r="BJ27" s="44"/>
      <c r="BK27" s="47"/>
      <c r="BL27" s="44"/>
      <c r="BM27" s="47"/>
      <c r="BN27" s="44"/>
      <c r="BO27" s="47"/>
      <c r="BP27" s="44"/>
      <c r="BQ27" s="47"/>
      <c r="BR27" s="44"/>
      <c r="BS27" s="47"/>
      <c r="BT27" s="44"/>
      <c r="BU27" s="47"/>
      <c r="BV27" s="44"/>
      <c r="BW27" s="47"/>
      <c r="BX27" s="44"/>
      <c r="BY27" s="47"/>
      <c r="BZ27" s="44"/>
      <c r="CA27" s="47"/>
      <c r="CB27" s="44"/>
      <c r="CC27" s="47"/>
      <c r="CD27" s="44"/>
      <c r="CE27" s="47"/>
      <c r="CF27" s="44"/>
      <c r="CG27" s="47"/>
      <c r="CH27" s="44"/>
      <c r="CI27" s="47"/>
      <c r="CJ27" s="44"/>
      <c r="CK27" s="47"/>
      <c r="CL27" s="44"/>
      <c r="CM27" s="47"/>
      <c r="CN27" s="44"/>
      <c r="CO27" s="47"/>
      <c r="CP27" s="44"/>
      <c r="CQ27" s="47"/>
      <c r="CR27" s="44"/>
      <c r="CS27" s="47"/>
      <c r="CT27" s="44"/>
      <c r="CU27" s="47"/>
      <c r="CV27" s="44"/>
      <c r="CW27" s="47"/>
      <c r="CX27" s="44"/>
      <c r="CY27" s="47"/>
      <c r="CZ27" s="44"/>
      <c r="DA27" s="47"/>
      <c r="DB27" s="44"/>
      <c r="DC27" s="47"/>
      <c r="DD27" s="44"/>
      <c r="DE27" s="47"/>
      <c r="DF27" s="44"/>
      <c r="DG27" s="47"/>
      <c r="DH27" s="44"/>
      <c r="DI27" s="47"/>
      <c r="DJ27" s="44"/>
      <c r="DK27" s="47"/>
      <c r="DL27" s="44"/>
      <c r="DM27" s="47"/>
      <c r="DN27" s="44"/>
      <c r="DO27" s="47"/>
      <c r="DP27" s="44"/>
      <c r="DQ27" s="47"/>
      <c r="DR27" s="44"/>
      <c r="DS27" s="47"/>
      <c r="DT27" s="44"/>
      <c r="DU27" s="47"/>
      <c r="DV27" s="44"/>
      <c r="DW27" s="47"/>
      <c r="DX27" s="44"/>
      <c r="DY27" s="47"/>
      <c r="DZ27" s="44"/>
      <c r="EA27" s="47"/>
      <c r="EB27" s="44"/>
      <c r="EC27" s="47"/>
      <c r="ED27" s="44"/>
      <c r="EE27" s="47"/>
      <c r="EF27" s="44"/>
      <c r="EG27" s="47"/>
      <c r="EH27" s="44"/>
      <c r="EI27" s="47"/>
      <c r="EJ27" s="44"/>
      <c r="EK27" s="47"/>
      <c r="EL27" s="44"/>
      <c r="EM27" s="47"/>
      <c r="EN27" s="44"/>
      <c r="EO27" s="47"/>
      <c r="EP27" s="44"/>
      <c r="EQ27" s="47"/>
      <c r="ER27" s="44"/>
      <c r="ES27" s="47"/>
      <c r="ET27" s="44"/>
      <c r="EU27" s="47"/>
      <c r="EV27" s="44"/>
      <c r="EW27" s="47"/>
      <c r="EX27" s="44"/>
      <c r="EY27" s="47"/>
      <c r="EZ27" s="44"/>
      <c r="FA27" s="47"/>
      <c r="FB27" s="44"/>
      <c r="FC27" s="47"/>
      <c r="FD27" s="44"/>
      <c r="FE27" s="47"/>
      <c r="FF27" s="44"/>
      <c r="FG27" s="47"/>
      <c r="FH27" s="44"/>
      <c r="FI27" s="47"/>
      <c r="FJ27" s="44"/>
      <c r="FK27" s="47"/>
      <c r="FL27" s="44"/>
      <c r="FM27" s="47"/>
      <c r="FN27" s="44"/>
      <c r="FO27" s="47"/>
    </row>
    <row r="28" spans="1:171" ht="18" customHeight="1">
      <c r="A28" s="29"/>
      <c r="B28" s="28" t="s">
        <v>39</v>
      </c>
      <c r="C28" s="37" t="s">
        <v>40</v>
      </c>
      <c r="D28" s="38"/>
      <c r="E28" s="48"/>
      <c r="F28" s="39"/>
      <c r="G28" s="48"/>
      <c r="H28" s="39"/>
      <c r="I28" s="48"/>
      <c r="J28" s="39"/>
      <c r="K28" s="48"/>
      <c r="L28" s="39"/>
      <c r="M28" s="48"/>
      <c r="N28" s="39"/>
      <c r="O28" s="48"/>
      <c r="P28" s="39"/>
      <c r="Q28" s="48"/>
      <c r="R28" s="39"/>
      <c r="S28" s="48"/>
      <c r="T28" s="39"/>
      <c r="U28" s="48"/>
      <c r="V28" s="39"/>
      <c r="W28" s="48"/>
      <c r="X28" s="39"/>
      <c r="Y28" s="48"/>
      <c r="Z28" s="39"/>
      <c r="AA28" s="48"/>
      <c r="AB28" s="39"/>
      <c r="AC28" s="48"/>
      <c r="AD28" s="39"/>
      <c r="AE28" s="48"/>
      <c r="AF28" s="39"/>
      <c r="AG28" s="48"/>
      <c r="AH28" s="39"/>
      <c r="AI28" s="48"/>
      <c r="AJ28" s="39"/>
      <c r="AK28" s="48"/>
      <c r="AL28" s="39"/>
      <c r="AM28" s="48"/>
      <c r="AN28" s="39"/>
      <c r="AO28" s="48"/>
      <c r="AP28" s="39"/>
      <c r="AQ28" s="48"/>
      <c r="AR28" s="39"/>
      <c r="AS28" s="48"/>
      <c r="AT28" s="39"/>
      <c r="AU28" s="48"/>
      <c r="AV28" s="39"/>
      <c r="AW28" s="48"/>
      <c r="AX28" s="39"/>
      <c r="AY28" s="48"/>
      <c r="AZ28" s="39"/>
      <c r="BA28" s="48"/>
      <c r="BB28" s="39"/>
      <c r="BC28" s="48"/>
      <c r="BD28" s="39"/>
      <c r="BE28" s="48"/>
      <c r="BF28" s="39"/>
      <c r="BG28" s="48"/>
      <c r="BH28" s="39"/>
      <c r="BI28" s="48"/>
      <c r="BJ28" s="39"/>
      <c r="BK28" s="48"/>
      <c r="BL28" s="39"/>
      <c r="BM28" s="48"/>
      <c r="BN28" s="39"/>
      <c r="BO28" s="48"/>
      <c r="BP28" s="39"/>
      <c r="BQ28" s="48"/>
      <c r="BR28" s="39"/>
      <c r="BS28" s="48"/>
      <c r="BT28" s="39"/>
      <c r="BU28" s="48"/>
      <c r="BV28" s="39"/>
      <c r="BW28" s="48"/>
      <c r="BX28" s="39"/>
      <c r="BY28" s="48"/>
      <c r="BZ28" s="39"/>
      <c r="CA28" s="48"/>
      <c r="CB28" s="39"/>
      <c r="CC28" s="48"/>
      <c r="CD28" s="39"/>
      <c r="CE28" s="48"/>
      <c r="CF28" s="39"/>
      <c r="CG28" s="48"/>
      <c r="CH28" s="39"/>
      <c r="CI28" s="48"/>
      <c r="CJ28" s="39"/>
      <c r="CK28" s="48"/>
      <c r="CL28" s="39"/>
      <c r="CM28" s="48"/>
      <c r="CN28" s="39"/>
      <c r="CO28" s="48"/>
      <c r="CP28" s="39"/>
      <c r="CQ28" s="48"/>
      <c r="CR28" s="39"/>
      <c r="CS28" s="48"/>
      <c r="CT28" s="39"/>
      <c r="CU28" s="48"/>
      <c r="CV28" s="39"/>
      <c r="CW28" s="48"/>
      <c r="CX28" s="39"/>
      <c r="CY28" s="48"/>
      <c r="CZ28" s="39"/>
      <c r="DA28" s="48"/>
      <c r="DB28" s="39"/>
      <c r="DC28" s="48"/>
      <c r="DD28" s="39"/>
      <c r="DE28" s="48"/>
      <c r="DF28" s="39"/>
      <c r="DG28" s="48"/>
      <c r="DH28" s="39"/>
      <c r="DI28" s="48"/>
      <c r="DJ28" s="39"/>
      <c r="DK28" s="48"/>
      <c r="DL28" s="39"/>
      <c r="DM28" s="48"/>
      <c r="DN28" s="39"/>
      <c r="DO28" s="48"/>
      <c r="DP28" s="39"/>
      <c r="DQ28" s="48"/>
      <c r="DR28" s="39"/>
      <c r="DS28" s="48"/>
      <c r="DT28" s="39"/>
      <c r="DU28" s="48"/>
      <c r="DV28" s="39"/>
      <c r="DW28" s="48"/>
      <c r="DX28" s="39"/>
      <c r="DY28" s="48"/>
      <c r="DZ28" s="39"/>
      <c r="EA28" s="48"/>
      <c r="EB28" s="39"/>
      <c r="EC28" s="48"/>
      <c r="ED28" s="39"/>
      <c r="EE28" s="48"/>
      <c r="EF28" s="39"/>
      <c r="EG28" s="48"/>
      <c r="EH28" s="39"/>
      <c r="EI28" s="48"/>
      <c r="EJ28" s="39"/>
      <c r="EK28" s="48"/>
      <c r="EL28" s="39"/>
      <c r="EM28" s="48"/>
      <c r="EN28" s="39"/>
      <c r="EO28" s="48"/>
      <c r="EP28" s="39"/>
      <c r="EQ28" s="48"/>
      <c r="ER28" s="39"/>
      <c r="ES28" s="48"/>
      <c r="ET28" s="39"/>
      <c r="EU28" s="48"/>
      <c r="EV28" s="39"/>
      <c r="EW28" s="48"/>
      <c r="EX28" s="39"/>
      <c r="EY28" s="48"/>
      <c r="EZ28" s="39"/>
      <c r="FA28" s="48"/>
      <c r="FB28" s="39"/>
      <c r="FC28" s="48"/>
      <c r="FD28" s="39"/>
      <c r="FE28" s="48"/>
      <c r="FF28" s="39"/>
      <c r="FG28" s="48"/>
      <c r="FH28" s="39"/>
      <c r="FI28" s="48"/>
      <c r="FJ28" s="39"/>
      <c r="FK28" s="48"/>
      <c r="FL28" s="39"/>
      <c r="FM28" s="48"/>
      <c r="FN28" s="39"/>
      <c r="FO28" s="48"/>
    </row>
    <row r="29" spans="1:171">
      <c r="A29" s="19"/>
      <c r="B29" s="19"/>
      <c r="C29" s="20"/>
      <c r="D29" s="43"/>
      <c r="E29" s="47"/>
      <c r="F29" s="44"/>
      <c r="G29" s="47"/>
      <c r="H29" s="44"/>
      <c r="I29" s="47"/>
      <c r="J29" s="44"/>
      <c r="K29" s="47"/>
      <c r="L29" s="44"/>
      <c r="M29" s="47"/>
      <c r="N29" s="44"/>
      <c r="O29" s="47"/>
      <c r="P29" s="44"/>
      <c r="Q29" s="47"/>
      <c r="R29" s="44"/>
      <c r="S29" s="47"/>
      <c r="T29" s="44"/>
      <c r="U29" s="47"/>
      <c r="V29" s="44"/>
      <c r="W29" s="47"/>
      <c r="X29" s="44"/>
      <c r="Y29" s="47"/>
      <c r="Z29" s="44"/>
      <c r="AA29" s="47"/>
      <c r="AB29" s="44"/>
      <c r="AC29" s="47"/>
      <c r="AD29" s="44"/>
      <c r="AE29" s="47"/>
      <c r="AF29" s="44"/>
      <c r="AG29" s="47"/>
      <c r="AH29" s="44"/>
      <c r="AI29" s="47"/>
      <c r="AJ29" s="44"/>
      <c r="AK29" s="47"/>
      <c r="AL29" s="44"/>
      <c r="AM29" s="47"/>
      <c r="AN29" s="44"/>
      <c r="AO29" s="47"/>
      <c r="AP29" s="44"/>
      <c r="AQ29" s="47"/>
      <c r="AR29" s="44"/>
      <c r="AS29" s="47"/>
      <c r="AT29" s="44"/>
      <c r="AU29" s="47"/>
      <c r="AV29" s="44"/>
      <c r="AW29" s="47"/>
      <c r="AX29" s="44"/>
      <c r="AY29" s="47"/>
      <c r="AZ29" s="44"/>
      <c r="BA29" s="47"/>
      <c r="BB29" s="44"/>
      <c r="BC29" s="47"/>
      <c r="BD29" s="44"/>
      <c r="BE29" s="47"/>
      <c r="BF29" s="44"/>
      <c r="BG29" s="47"/>
      <c r="BH29" s="44"/>
      <c r="BI29" s="47"/>
      <c r="BJ29" s="44"/>
      <c r="BK29" s="47"/>
      <c r="BL29" s="44"/>
      <c r="BM29" s="47"/>
      <c r="BN29" s="44"/>
      <c r="BO29" s="47"/>
      <c r="BP29" s="44"/>
      <c r="BQ29" s="47"/>
      <c r="BR29" s="44"/>
      <c r="BS29" s="47"/>
      <c r="BT29" s="44"/>
      <c r="BU29" s="47"/>
      <c r="BV29" s="44"/>
      <c r="BW29" s="47"/>
      <c r="BX29" s="44"/>
      <c r="BY29" s="47"/>
      <c r="BZ29" s="44"/>
      <c r="CA29" s="47"/>
      <c r="CB29" s="44"/>
      <c r="CC29" s="47"/>
      <c r="CD29" s="44"/>
      <c r="CE29" s="47"/>
      <c r="CF29" s="44"/>
      <c r="CG29" s="47"/>
      <c r="CH29" s="44"/>
      <c r="CI29" s="47"/>
      <c r="CJ29" s="44"/>
      <c r="CK29" s="47"/>
      <c r="CL29" s="44"/>
      <c r="CM29" s="47"/>
      <c r="CN29" s="44"/>
      <c r="CO29" s="47"/>
      <c r="CP29" s="44"/>
      <c r="CQ29" s="47"/>
      <c r="CR29" s="44"/>
      <c r="CS29" s="47"/>
      <c r="CT29" s="44"/>
      <c r="CU29" s="47"/>
      <c r="CV29" s="44"/>
      <c r="CW29" s="47"/>
      <c r="CX29" s="44"/>
      <c r="CY29" s="47"/>
      <c r="CZ29" s="44"/>
      <c r="DA29" s="47"/>
      <c r="DB29" s="44"/>
      <c r="DC29" s="47"/>
      <c r="DD29" s="44"/>
      <c r="DE29" s="47"/>
      <c r="DF29" s="44"/>
      <c r="DG29" s="47"/>
      <c r="DH29" s="44"/>
      <c r="DI29" s="47"/>
      <c r="DJ29" s="44"/>
      <c r="DK29" s="47"/>
      <c r="DL29" s="44"/>
      <c r="DM29" s="47"/>
      <c r="DN29" s="44"/>
      <c r="DO29" s="47"/>
      <c r="DP29" s="44"/>
      <c r="DQ29" s="47"/>
      <c r="DR29" s="44"/>
      <c r="DS29" s="47"/>
      <c r="DT29" s="44"/>
      <c r="DU29" s="47"/>
      <c r="DV29" s="44"/>
      <c r="DW29" s="47"/>
      <c r="DX29" s="44"/>
      <c r="DY29" s="47"/>
      <c r="DZ29" s="44"/>
      <c r="EA29" s="47"/>
      <c r="EB29" s="44"/>
      <c r="EC29" s="47"/>
      <c r="ED29" s="44"/>
      <c r="EE29" s="47"/>
      <c r="EF29" s="44"/>
      <c r="EG29" s="47"/>
      <c r="EH29" s="44"/>
      <c r="EI29" s="47"/>
      <c r="EJ29" s="44"/>
      <c r="EK29" s="47"/>
      <c r="EL29" s="44"/>
      <c r="EM29" s="47"/>
      <c r="EN29" s="44"/>
      <c r="EO29" s="47"/>
      <c r="EP29" s="44"/>
      <c r="EQ29" s="47"/>
      <c r="ER29" s="44"/>
      <c r="ES29" s="47"/>
      <c r="ET29" s="44"/>
      <c r="EU29" s="47"/>
      <c r="EV29" s="44"/>
      <c r="EW29" s="47"/>
      <c r="EX29" s="44"/>
      <c r="EY29" s="47"/>
      <c r="EZ29" s="44"/>
      <c r="FA29" s="47"/>
      <c r="FB29" s="44"/>
      <c r="FC29" s="47"/>
      <c r="FD29" s="44"/>
      <c r="FE29" s="47"/>
      <c r="FF29" s="44"/>
      <c r="FG29" s="47"/>
      <c r="FH29" s="44"/>
      <c r="FI29" s="47"/>
      <c r="FJ29" s="44"/>
      <c r="FK29" s="47"/>
      <c r="FL29" s="44"/>
      <c r="FM29" s="47"/>
      <c r="FN29" s="44"/>
      <c r="FO29" s="47"/>
    </row>
    <row r="30" spans="1:171" ht="14.1" customHeight="1">
      <c r="A30" s="19" t="s">
        <v>41</v>
      </c>
      <c r="B30" s="19"/>
      <c r="C30" s="20"/>
      <c r="D30" s="43"/>
      <c r="E30" s="47"/>
      <c r="F30" s="44"/>
      <c r="G30" s="47"/>
      <c r="H30" s="44"/>
      <c r="I30" s="47"/>
      <c r="J30" s="44"/>
      <c r="K30" s="47"/>
      <c r="L30" s="44"/>
      <c r="M30" s="47"/>
      <c r="N30" s="44"/>
      <c r="O30" s="47"/>
      <c r="P30" s="44"/>
      <c r="Q30" s="47"/>
      <c r="R30" s="44"/>
      <c r="S30" s="47"/>
      <c r="T30" s="44"/>
      <c r="U30" s="47"/>
      <c r="V30" s="44"/>
      <c r="W30" s="47"/>
      <c r="X30" s="44"/>
      <c r="Y30" s="47"/>
      <c r="Z30" s="44"/>
      <c r="AA30" s="47"/>
      <c r="AB30" s="44"/>
      <c r="AC30" s="47"/>
      <c r="AD30" s="44"/>
      <c r="AE30" s="47"/>
      <c r="AF30" s="44"/>
      <c r="AG30" s="47"/>
      <c r="AH30" s="44"/>
      <c r="AI30" s="47"/>
      <c r="AJ30" s="44"/>
      <c r="AK30" s="47"/>
      <c r="AL30" s="44"/>
      <c r="AM30" s="47"/>
      <c r="AN30" s="44"/>
      <c r="AO30" s="47"/>
      <c r="AP30" s="44"/>
      <c r="AQ30" s="47"/>
      <c r="AR30" s="44"/>
      <c r="AS30" s="47"/>
      <c r="AT30" s="44"/>
      <c r="AU30" s="47"/>
      <c r="AV30" s="44"/>
      <c r="AW30" s="47"/>
      <c r="AX30" s="44"/>
      <c r="AY30" s="47"/>
      <c r="AZ30" s="44"/>
      <c r="BA30" s="47"/>
      <c r="BB30" s="44"/>
      <c r="BC30" s="47"/>
      <c r="BD30" s="44"/>
      <c r="BE30" s="47"/>
      <c r="BF30" s="44"/>
      <c r="BG30" s="47"/>
      <c r="BH30" s="44"/>
      <c r="BI30" s="47"/>
      <c r="BJ30" s="44"/>
      <c r="BK30" s="47"/>
      <c r="BL30" s="44"/>
      <c r="BM30" s="47"/>
      <c r="BN30" s="44"/>
      <c r="BO30" s="47"/>
      <c r="BP30" s="44"/>
      <c r="BQ30" s="47"/>
      <c r="BR30" s="44"/>
      <c r="BS30" s="47"/>
      <c r="BT30" s="44"/>
      <c r="BU30" s="47"/>
      <c r="BV30" s="44"/>
      <c r="BW30" s="47"/>
      <c r="BX30" s="44"/>
      <c r="BY30" s="47"/>
      <c r="BZ30" s="44"/>
      <c r="CA30" s="47"/>
      <c r="CB30" s="44"/>
      <c r="CC30" s="47"/>
      <c r="CD30" s="44"/>
      <c r="CE30" s="47"/>
      <c r="CF30" s="44"/>
      <c r="CG30" s="47"/>
      <c r="CH30" s="44"/>
      <c r="CI30" s="47"/>
      <c r="CJ30" s="44"/>
      <c r="CK30" s="47"/>
      <c r="CL30" s="44"/>
      <c r="CM30" s="47"/>
      <c r="CN30" s="44"/>
      <c r="CO30" s="47"/>
      <c r="CP30" s="44"/>
      <c r="CQ30" s="47"/>
      <c r="CR30" s="44"/>
      <c r="CS30" s="47"/>
      <c r="CT30" s="44"/>
      <c r="CU30" s="47"/>
      <c r="CV30" s="44"/>
      <c r="CW30" s="47"/>
      <c r="CX30" s="44"/>
      <c r="CY30" s="47"/>
      <c r="CZ30" s="44"/>
      <c r="DA30" s="47"/>
      <c r="DB30" s="44"/>
      <c r="DC30" s="47"/>
      <c r="DD30" s="44"/>
      <c r="DE30" s="47"/>
      <c r="DF30" s="44"/>
      <c r="DG30" s="47"/>
      <c r="DH30" s="44"/>
      <c r="DI30" s="47"/>
      <c r="DJ30" s="44"/>
      <c r="DK30" s="47"/>
      <c r="DL30" s="44"/>
      <c r="DM30" s="47"/>
      <c r="DN30" s="44"/>
      <c r="DO30" s="47"/>
      <c r="DP30" s="44"/>
      <c r="DQ30" s="47"/>
      <c r="DR30" s="44"/>
      <c r="DS30" s="47"/>
      <c r="DT30" s="44"/>
      <c r="DU30" s="47"/>
      <c r="DV30" s="44"/>
      <c r="DW30" s="47"/>
      <c r="DX30" s="44"/>
      <c r="DY30" s="47"/>
      <c r="DZ30" s="44"/>
      <c r="EA30" s="47"/>
      <c r="EB30" s="44"/>
      <c r="EC30" s="47"/>
      <c r="ED30" s="44"/>
      <c r="EE30" s="47"/>
      <c r="EF30" s="44"/>
      <c r="EG30" s="47"/>
      <c r="EH30" s="44"/>
      <c r="EI30" s="47"/>
      <c r="EJ30" s="44"/>
      <c r="EK30" s="47"/>
      <c r="EL30" s="44"/>
      <c r="EM30" s="47"/>
      <c r="EN30" s="44"/>
      <c r="EO30" s="47"/>
      <c r="EP30" s="44"/>
      <c r="EQ30" s="47"/>
      <c r="ER30" s="44"/>
      <c r="ES30" s="47"/>
      <c r="ET30" s="44"/>
      <c r="EU30" s="47"/>
      <c r="EV30" s="44"/>
      <c r="EW30" s="47"/>
      <c r="EX30" s="44"/>
      <c r="EY30" s="47"/>
      <c r="EZ30" s="44"/>
      <c r="FA30" s="47"/>
      <c r="FB30" s="44"/>
      <c r="FC30" s="47"/>
      <c r="FD30" s="44"/>
      <c r="FE30" s="47"/>
      <c r="FF30" s="44"/>
      <c r="FG30" s="47"/>
      <c r="FH30" s="44"/>
      <c r="FI30" s="47"/>
      <c r="FJ30" s="44"/>
      <c r="FK30" s="47"/>
      <c r="FL30" s="44"/>
      <c r="FM30" s="47"/>
      <c r="FN30" s="44"/>
      <c r="FO30" s="47"/>
    </row>
    <row r="31" spans="1:171" ht="18" customHeight="1">
      <c r="A31" s="24"/>
      <c r="B31" s="24" t="s">
        <v>42</v>
      </c>
      <c r="C31" s="50">
        <v>30</v>
      </c>
      <c r="D31" s="43"/>
      <c r="E31" s="47"/>
      <c r="F31" s="44"/>
      <c r="G31" s="47"/>
      <c r="H31" s="44"/>
      <c r="I31" s="47"/>
      <c r="J31" s="44"/>
      <c r="K31" s="47"/>
      <c r="L31" s="44"/>
      <c r="M31" s="47"/>
      <c r="N31" s="44"/>
      <c r="O31" s="47"/>
      <c r="P31" s="44"/>
      <c r="Q31" s="47"/>
      <c r="R31" s="44"/>
      <c r="S31" s="47"/>
      <c r="T31" s="44"/>
      <c r="U31" s="47"/>
      <c r="V31" s="44"/>
      <c r="W31" s="47"/>
      <c r="X31" s="44"/>
      <c r="Y31" s="47"/>
      <c r="Z31" s="44"/>
      <c r="AA31" s="47"/>
      <c r="AB31" s="44"/>
      <c r="AC31" s="47"/>
      <c r="AD31" s="44"/>
      <c r="AE31" s="47"/>
      <c r="AF31" s="44"/>
      <c r="AG31" s="47"/>
      <c r="AH31" s="44"/>
      <c r="AI31" s="47"/>
      <c r="AJ31" s="44"/>
      <c r="AK31" s="47"/>
      <c r="AL31" s="44"/>
      <c r="AM31" s="47"/>
      <c r="AN31" s="44"/>
      <c r="AO31" s="47"/>
      <c r="AP31" s="44"/>
      <c r="AQ31" s="47"/>
      <c r="AR31" s="44"/>
      <c r="AS31" s="47"/>
      <c r="AT31" s="44"/>
      <c r="AU31" s="47"/>
      <c r="AV31" s="44"/>
      <c r="AW31" s="47"/>
      <c r="AX31" s="44"/>
      <c r="AY31" s="47"/>
      <c r="AZ31" s="44"/>
      <c r="BA31" s="47"/>
      <c r="BB31" s="44"/>
      <c r="BC31" s="47"/>
      <c r="BD31" s="44"/>
      <c r="BE31" s="47"/>
      <c r="BF31" s="44"/>
      <c r="BG31" s="47"/>
      <c r="BH31" s="44"/>
      <c r="BI31" s="47"/>
      <c r="BJ31" s="44"/>
      <c r="BK31" s="47"/>
      <c r="BL31" s="44"/>
      <c r="BM31" s="47"/>
      <c r="BN31" s="44"/>
      <c r="BO31" s="47"/>
      <c r="BP31" s="44"/>
      <c r="BQ31" s="47"/>
      <c r="BR31" s="44"/>
      <c r="BS31" s="47"/>
      <c r="BT31" s="44"/>
      <c r="BU31" s="47"/>
      <c r="BV31" s="44"/>
      <c r="BW31" s="47"/>
      <c r="BX31" s="44"/>
      <c r="BY31" s="47"/>
      <c r="BZ31" s="44"/>
      <c r="CA31" s="47"/>
      <c r="CB31" s="44"/>
      <c r="CC31" s="47"/>
      <c r="CD31" s="44"/>
      <c r="CE31" s="47"/>
      <c r="CF31" s="44"/>
      <c r="CG31" s="47"/>
      <c r="CH31" s="44"/>
      <c r="CI31" s="47"/>
      <c r="CJ31" s="44"/>
      <c r="CK31" s="47"/>
      <c r="CL31" s="44"/>
      <c r="CM31" s="47"/>
      <c r="CN31" s="44"/>
      <c r="CO31" s="47"/>
      <c r="CP31" s="44"/>
      <c r="CQ31" s="47"/>
      <c r="CR31" s="44"/>
      <c r="CS31" s="47"/>
      <c r="CT31" s="44"/>
      <c r="CU31" s="47"/>
      <c r="CV31" s="44"/>
      <c r="CW31" s="47"/>
      <c r="CX31" s="44"/>
      <c r="CY31" s="47"/>
      <c r="CZ31" s="44"/>
      <c r="DA31" s="47"/>
      <c r="DB31" s="44"/>
      <c r="DC31" s="47"/>
      <c r="DD31" s="44"/>
      <c r="DE31" s="47"/>
      <c r="DF31" s="44"/>
      <c r="DG31" s="47"/>
      <c r="DH31" s="44"/>
      <c r="DI31" s="47"/>
      <c r="DJ31" s="44"/>
      <c r="DK31" s="47"/>
      <c r="DL31" s="44"/>
      <c r="DM31" s="47"/>
      <c r="DN31" s="44"/>
      <c r="DO31" s="47"/>
      <c r="DP31" s="44"/>
      <c r="DQ31" s="47"/>
      <c r="DR31" s="44"/>
      <c r="DS31" s="47"/>
      <c r="DT31" s="44"/>
      <c r="DU31" s="47"/>
      <c r="DV31" s="44"/>
      <c r="DW31" s="47"/>
      <c r="DX31" s="44"/>
      <c r="DY31" s="47"/>
      <c r="DZ31" s="44"/>
      <c r="EA31" s="47"/>
      <c r="EB31" s="44"/>
      <c r="EC31" s="47"/>
      <c r="ED31" s="44"/>
      <c r="EE31" s="47"/>
      <c r="EF31" s="44"/>
      <c r="EG31" s="47"/>
      <c r="EH31" s="44"/>
      <c r="EI31" s="47"/>
      <c r="EJ31" s="44"/>
      <c r="EK31" s="47"/>
      <c r="EL31" s="44"/>
      <c r="EM31" s="47"/>
      <c r="EN31" s="44"/>
      <c r="EO31" s="47"/>
      <c r="EP31" s="44"/>
      <c r="EQ31" s="47"/>
      <c r="ER31" s="44"/>
      <c r="ES31" s="47"/>
      <c r="ET31" s="44"/>
      <c r="EU31" s="47"/>
      <c r="EV31" s="44"/>
      <c r="EW31" s="47"/>
      <c r="EX31" s="44"/>
      <c r="EY31" s="47"/>
      <c r="EZ31" s="44"/>
      <c r="FA31" s="47"/>
      <c r="FB31" s="44"/>
      <c r="FC31" s="47"/>
      <c r="FD31" s="44"/>
      <c r="FE31" s="47"/>
      <c r="FF31" s="44"/>
      <c r="FG31" s="47"/>
      <c r="FH31" s="44"/>
      <c r="FI31" s="47"/>
      <c r="FJ31" s="44"/>
      <c r="FK31" s="47"/>
      <c r="FL31" s="44"/>
      <c r="FM31" s="47"/>
      <c r="FN31" s="44"/>
      <c r="FO31" s="47"/>
    </row>
    <row r="32" spans="1:171" ht="18" customHeight="1">
      <c r="A32" s="29"/>
      <c r="B32" s="29" t="s">
        <v>43</v>
      </c>
      <c r="C32" s="37" t="s">
        <v>44</v>
      </c>
      <c r="D32" s="38"/>
      <c r="E32" s="48"/>
      <c r="F32" s="39"/>
      <c r="G32" s="48"/>
      <c r="H32" s="39"/>
      <c r="I32" s="48"/>
      <c r="J32" s="39"/>
      <c r="K32" s="48"/>
      <c r="L32" s="39"/>
      <c r="M32" s="48"/>
      <c r="N32" s="39"/>
      <c r="O32" s="48"/>
      <c r="P32" s="39"/>
      <c r="Q32" s="48"/>
      <c r="R32" s="39"/>
      <c r="S32" s="48"/>
      <c r="T32" s="39"/>
      <c r="U32" s="48"/>
      <c r="V32" s="39"/>
      <c r="W32" s="48"/>
      <c r="X32" s="39"/>
      <c r="Y32" s="48"/>
      <c r="Z32" s="39"/>
      <c r="AA32" s="48"/>
      <c r="AB32" s="39"/>
      <c r="AC32" s="48"/>
      <c r="AD32" s="39"/>
      <c r="AE32" s="48"/>
      <c r="AF32" s="39"/>
      <c r="AG32" s="48"/>
      <c r="AH32" s="39"/>
      <c r="AI32" s="48"/>
      <c r="AJ32" s="39"/>
      <c r="AK32" s="48"/>
      <c r="AL32" s="39"/>
      <c r="AM32" s="48"/>
      <c r="AN32" s="39"/>
      <c r="AO32" s="48"/>
      <c r="AP32" s="39"/>
      <c r="AQ32" s="48"/>
      <c r="AR32" s="39"/>
      <c r="AS32" s="48"/>
      <c r="AT32" s="39"/>
      <c r="AU32" s="48"/>
      <c r="AV32" s="39"/>
      <c r="AW32" s="48"/>
      <c r="AX32" s="39"/>
      <c r="AY32" s="48"/>
      <c r="AZ32" s="39"/>
      <c r="BA32" s="48"/>
      <c r="BB32" s="39"/>
      <c r="BC32" s="48"/>
      <c r="BD32" s="39"/>
      <c r="BE32" s="48"/>
      <c r="BF32" s="39"/>
      <c r="BG32" s="48"/>
      <c r="BH32" s="39"/>
      <c r="BI32" s="48"/>
      <c r="BJ32" s="39"/>
      <c r="BK32" s="48"/>
      <c r="BL32" s="39"/>
      <c r="BM32" s="48"/>
      <c r="BN32" s="39"/>
      <c r="BO32" s="48"/>
      <c r="BP32" s="39"/>
      <c r="BQ32" s="48"/>
      <c r="BR32" s="39"/>
      <c r="BS32" s="48"/>
      <c r="BT32" s="39"/>
      <c r="BU32" s="48"/>
      <c r="BV32" s="39"/>
      <c r="BW32" s="48"/>
      <c r="BX32" s="39"/>
      <c r="BY32" s="48"/>
      <c r="BZ32" s="39"/>
      <c r="CA32" s="48"/>
      <c r="CB32" s="39"/>
      <c r="CC32" s="48"/>
      <c r="CD32" s="39"/>
      <c r="CE32" s="48"/>
      <c r="CF32" s="39"/>
      <c r="CG32" s="48"/>
      <c r="CH32" s="39"/>
      <c r="CI32" s="48"/>
      <c r="CJ32" s="39"/>
      <c r="CK32" s="48"/>
      <c r="CL32" s="39"/>
      <c r="CM32" s="48"/>
      <c r="CN32" s="39"/>
      <c r="CO32" s="48"/>
      <c r="CP32" s="39"/>
      <c r="CQ32" s="48"/>
      <c r="CR32" s="39"/>
      <c r="CS32" s="48"/>
      <c r="CT32" s="39"/>
      <c r="CU32" s="48"/>
      <c r="CV32" s="39"/>
      <c r="CW32" s="48"/>
      <c r="CX32" s="39"/>
      <c r="CY32" s="48"/>
      <c r="CZ32" s="39"/>
      <c r="DA32" s="48"/>
      <c r="DB32" s="39"/>
      <c r="DC32" s="48"/>
      <c r="DD32" s="39"/>
      <c r="DE32" s="48"/>
      <c r="DF32" s="39"/>
      <c r="DG32" s="48"/>
      <c r="DH32" s="39"/>
      <c r="DI32" s="48"/>
      <c r="DJ32" s="39"/>
      <c r="DK32" s="48"/>
      <c r="DL32" s="39"/>
      <c r="DM32" s="48"/>
      <c r="DN32" s="39"/>
      <c r="DO32" s="48"/>
      <c r="DP32" s="39"/>
      <c r="DQ32" s="48"/>
      <c r="DR32" s="39"/>
      <c r="DS32" s="48"/>
      <c r="DT32" s="39"/>
      <c r="DU32" s="48"/>
      <c r="DV32" s="39"/>
      <c r="DW32" s="48"/>
      <c r="DX32" s="39"/>
      <c r="DY32" s="48"/>
      <c r="DZ32" s="39"/>
      <c r="EA32" s="48"/>
      <c r="EB32" s="39"/>
      <c r="EC32" s="48"/>
      <c r="ED32" s="39"/>
      <c r="EE32" s="48"/>
      <c r="EF32" s="39"/>
      <c r="EG32" s="48"/>
      <c r="EH32" s="39"/>
      <c r="EI32" s="48"/>
      <c r="EJ32" s="39"/>
      <c r="EK32" s="48"/>
      <c r="EL32" s="39"/>
      <c r="EM32" s="48"/>
      <c r="EN32" s="39"/>
      <c r="EO32" s="48"/>
      <c r="EP32" s="39"/>
      <c r="EQ32" s="48"/>
      <c r="ER32" s="39"/>
      <c r="ES32" s="48"/>
      <c r="ET32" s="39"/>
      <c r="EU32" s="48"/>
      <c r="EV32" s="39"/>
      <c r="EW32" s="48"/>
      <c r="EX32" s="39"/>
      <c r="EY32" s="48"/>
      <c r="EZ32" s="39"/>
      <c r="FA32" s="48"/>
      <c r="FB32" s="39"/>
      <c r="FC32" s="48"/>
      <c r="FD32" s="39"/>
      <c r="FE32" s="48"/>
      <c r="FF32" s="39"/>
      <c r="FG32" s="48"/>
      <c r="FH32" s="39"/>
      <c r="FI32" s="48"/>
      <c r="FJ32" s="39"/>
      <c r="FK32" s="48"/>
      <c r="FL32" s="39"/>
      <c r="FM32" s="48"/>
      <c r="FN32" s="39"/>
      <c r="FO32" s="48"/>
    </row>
    <row r="33" spans="1:171" ht="18" customHeight="1">
      <c r="A33" s="29" t="s">
        <v>45</v>
      </c>
      <c r="B33" s="29"/>
      <c r="C33" s="51">
        <v>37</v>
      </c>
      <c r="D33" s="38"/>
      <c r="E33" s="48"/>
      <c r="F33" s="39"/>
      <c r="G33" s="48"/>
      <c r="H33" s="39"/>
      <c r="I33" s="48"/>
      <c r="J33" s="39"/>
      <c r="K33" s="48"/>
      <c r="L33" s="39"/>
      <c r="M33" s="48"/>
      <c r="N33" s="39"/>
      <c r="O33" s="48"/>
      <c r="P33" s="39"/>
      <c r="Q33" s="48"/>
      <c r="R33" s="39"/>
      <c r="S33" s="48"/>
      <c r="T33" s="39"/>
      <c r="U33" s="48"/>
      <c r="V33" s="39"/>
      <c r="W33" s="48"/>
      <c r="X33" s="39"/>
      <c r="Y33" s="48"/>
      <c r="Z33" s="39"/>
      <c r="AA33" s="48"/>
      <c r="AB33" s="39"/>
      <c r="AC33" s="48"/>
      <c r="AD33" s="39"/>
      <c r="AE33" s="48"/>
      <c r="AF33" s="39"/>
      <c r="AG33" s="48"/>
      <c r="AH33" s="39"/>
      <c r="AI33" s="48"/>
      <c r="AJ33" s="39"/>
      <c r="AK33" s="48"/>
      <c r="AL33" s="39"/>
      <c r="AM33" s="48"/>
      <c r="AN33" s="39"/>
      <c r="AO33" s="48"/>
      <c r="AP33" s="39"/>
      <c r="AQ33" s="48"/>
      <c r="AR33" s="39"/>
      <c r="AS33" s="48"/>
      <c r="AT33" s="39"/>
      <c r="AU33" s="48"/>
      <c r="AV33" s="39"/>
      <c r="AW33" s="48"/>
      <c r="AX33" s="39"/>
      <c r="AY33" s="48"/>
      <c r="AZ33" s="39"/>
      <c r="BA33" s="48"/>
      <c r="BB33" s="39"/>
      <c r="BC33" s="48"/>
      <c r="BD33" s="39"/>
      <c r="BE33" s="48"/>
      <c r="BF33" s="39"/>
      <c r="BG33" s="48"/>
      <c r="BH33" s="39"/>
      <c r="BI33" s="48"/>
      <c r="BJ33" s="39"/>
      <c r="BK33" s="48"/>
      <c r="BL33" s="39"/>
      <c r="BM33" s="48"/>
      <c r="BN33" s="39"/>
      <c r="BO33" s="48"/>
      <c r="BP33" s="39"/>
      <c r="BQ33" s="48"/>
      <c r="BR33" s="39"/>
      <c r="BS33" s="48"/>
      <c r="BT33" s="39"/>
      <c r="BU33" s="48"/>
      <c r="BV33" s="39"/>
      <c r="BW33" s="48"/>
      <c r="BX33" s="39"/>
      <c r="BY33" s="48"/>
      <c r="BZ33" s="39"/>
      <c r="CA33" s="48"/>
      <c r="CB33" s="39"/>
      <c r="CC33" s="48"/>
      <c r="CD33" s="39"/>
      <c r="CE33" s="48"/>
      <c r="CF33" s="39"/>
      <c r="CG33" s="48"/>
      <c r="CH33" s="39"/>
      <c r="CI33" s="48"/>
      <c r="CJ33" s="39"/>
      <c r="CK33" s="48"/>
      <c r="CL33" s="39"/>
      <c r="CM33" s="48"/>
      <c r="CN33" s="39"/>
      <c r="CO33" s="48"/>
      <c r="CP33" s="39"/>
      <c r="CQ33" s="48"/>
      <c r="CR33" s="39"/>
      <c r="CS33" s="48"/>
      <c r="CT33" s="39"/>
      <c r="CU33" s="48"/>
      <c r="CV33" s="39"/>
      <c r="CW33" s="48"/>
      <c r="CX33" s="39"/>
      <c r="CY33" s="48"/>
      <c r="CZ33" s="39"/>
      <c r="DA33" s="48"/>
      <c r="DB33" s="39"/>
      <c r="DC33" s="48"/>
      <c r="DD33" s="39"/>
      <c r="DE33" s="48"/>
      <c r="DF33" s="39"/>
      <c r="DG33" s="48"/>
      <c r="DH33" s="39"/>
      <c r="DI33" s="48"/>
      <c r="DJ33" s="39"/>
      <c r="DK33" s="48"/>
      <c r="DL33" s="39"/>
      <c r="DM33" s="48"/>
      <c r="DN33" s="39"/>
      <c r="DO33" s="48"/>
      <c r="DP33" s="39"/>
      <c r="DQ33" s="48"/>
      <c r="DR33" s="39"/>
      <c r="DS33" s="48"/>
      <c r="DT33" s="39"/>
      <c r="DU33" s="48"/>
      <c r="DV33" s="39"/>
      <c r="DW33" s="48"/>
      <c r="DX33" s="39"/>
      <c r="DY33" s="48"/>
      <c r="DZ33" s="39"/>
      <c r="EA33" s="48"/>
      <c r="EB33" s="39"/>
      <c r="EC33" s="48"/>
      <c r="ED33" s="39"/>
      <c r="EE33" s="48"/>
      <c r="EF33" s="39"/>
      <c r="EG33" s="48"/>
      <c r="EH33" s="39"/>
      <c r="EI33" s="48"/>
      <c r="EJ33" s="39"/>
      <c r="EK33" s="48"/>
      <c r="EL33" s="39"/>
      <c r="EM33" s="48"/>
      <c r="EN33" s="39"/>
      <c r="EO33" s="48"/>
      <c r="EP33" s="39"/>
      <c r="EQ33" s="48"/>
      <c r="ER33" s="39"/>
      <c r="ES33" s="48"/>
      <c r="ET33" s="39"/>
      <c r="EU33" s="48"/>
      <c r="EV33" s="39"/>
      <c r="EW33" s="48"/>
      <c r="EX33" s="39"/>
      <c r="EY33" s="48"/>
      <c r="EZ33" s="39"/>
      <c r="FA33" s="48"/>
      <c r="FB33" s="39"/>
      <c r="FC33" s="48"/>
      <c r="FD33" s="39"/>
      <c r="FE33" s="48"/>
      <c r="FF33" s="39"/>
      <c r="FG33" s="48"/>
      <c r="FH33" s="39"/>
      <c r="FI33" s="48"/>
      <c r="FJ33" s="39"/>
      <c r="FK33" s="48"/>
      <c r="FL33" s="39"/>
      <c r="FM33" s="48"/>
      <c r="FN33" s="39"/>
      <c r="FO33" s="48"/>
    </row>
    <row r="34" spans="1:171" s="19" customFormat="1" ht="18" customHeight="1">
      <c r="A34" s="52"/>
      <c r="B34" s="52"/>
      <c r="C34" s="53"/>
      <c r="D34" s="35"/>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row>
    <row r="35" spans="1:171" s="19" customFormat="1" ht="18" customHeight="1">
      <c r="A35" s="19" t="s">
        <v>501</v>
      </c>
      <c r="C35" s="54"/>
      <c r="D35" s="35"/>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row>
    <row r="36" spans="1:171" ht="15" customHeight="1">
      <c r="A36" s="55"/>
      <c r="B36" s="55" t="s">
        <v>46</v>
      </c>
      <c r="C36" s="46" t="s">
        <v>47</v>
      </c>
      <c r="D36" s="41"/>
      <c r="E36" s="56"/>
      <c r="F36" s="41"/>
      <c r="G36" s="56"/>
      <c r="H36" s="41"/>
      <c r="I36" s="56"/>
      <c r="J36" s="41"/>
      <c r="K36" s="56"/>
      <c r="L36" s="41"/>
      <c r="M36" s="56"/>
      <c r="N36" s="41"/>
      <c r="O36" s="56"/>
      <c r="P36" s="41"/>
      <c r="Q36" s="56"/>
      <c r="R36" s="41"/>
      <c r="S36" s="56"/>
      <c r="T36" s="41"/>
      <c r="U36" s="56"/>
      <c r="V36" s="41"/>
      <c r="W36" s="56"/>
      <c r="X36" s="41"/>
      <c r="Y36" s="56"/>
      <c r="Z36" s="41"/>
      <c r="AA36" s="56"/>
      <c r="AB36" s="41"/>
      <c r="AC36" s="56"/>
      <c r="AD36" s="41"/>
      <c r="AE36" s="56"/>
      <c r="AF36" s="41"/>
      <c r="AG36" s="56"/>
      <c r="AH36" s="41"/>
      <c r="AI36" s="56"/>
      <c r="AJ36" s="41"/>
      <c r="AK36" s="56"/>
      <c r="AL36" s="41"/>
      <c r="AM36" s="56"/>
      <c r="AN36" s="41"/>
      <c r="AO36" s="56"/>
      <c r="AP36" s="41"/>
      <c r="AQ36" s="56"/>
      <c r="AR36" s="41"/>
      <c r="AS36" s="56"/>
      <c r="AT36" s="41"/>
      <c r="AU36" s="56"/>
      <c r="AV36" s="41"/>
      <c r="AW36" s="56"/>
      <c r="AX36" s="41"/>
      <c r="AY36" s="56"/>
      <c r="AZ36" s="41"/>
      <c r="BA36" s="56"/>
      <c r="BB36" s="41"/>
      <c r="BC36" s="56"/>
      <c r="BD36" s="41"/>
      <c r="BE36" s="56"/>
      <c r="BF36" s="41"/>
      <c r="BG36" s="56"/>
      <c r="BH36" s="41"/>
      <c r="BI36" s="56"/>
      <c r="BJ36" s="41"/>
      <c r="BK36" s="56"/>
      <c r="BL36" s="41"/>
      <c r="BM36" s="56"/>
      <c r="BN36" s="41"/>
      <c r="BO36" s="56"/>
      <c r="BP36" s="41"/>
      <c r="BQ36" s="56"/>
      <c r="BR36" s="41"/>
      <c r="BS36" s="56"/>
      <c r="BT36" s="41"/>
      <c r="BU36" s="56"/>
      <c r="BV36" s="41"/>
      <c r="BW36" s="56"/>
      <c r="BX36" s="41"/>
      <c r="BY36" s="56"/>
      <c r="BZ36" s="41"/>
      <c r="CA36" s="56"/>
      <c r="CB36" s="41"/>
      <c r="CC36" s="56"/>
      <c r="CD36" s="41"/>
      <c r="CE36" s="56"/>
      <c r="CF36" s="41"/>
      <c r="CG36" s="56"/>
      <c r="CH36" s="41"/>
      <c r="CI36" s="56"/>
      <c r="CJ36" s="41"/>
      <c r="CK36" s="56"/>
      <c r="CL36" s="41"/>
      <c r="CM36" s="56"/>
      <c r="CN36" s="41"/>
      <c r="CO36" s="56"/>
      <c r="CP36" s="41"/>
      <c r="CQ36" s="56"/>
      <c r="CR36" s="41"/>
      <c r="CS36" s="56"/>
      <c r="CT36" s="41"/>
      <c r="CU36" s="56"/>
      <c r="CV36" s="41"/>
      <c r="CW36" s="56"/>
      <c r="CX36" s="41"/>
      <c r="CY36" s="56"/>
      <c r="CZ36" s="41"/>
      <c r="DA36" s="56"/>
      <c r="DB36" s="41"/>
      <c r="DC36" s="56"/>
      <c r="DD36" s="41"/>
      <c r="DE36" s="56"/>
      <c r="DF36" s="41"/>
      <c r="DG36" s="56"/>
      <c r="DH36" s="41"/>
      <c r="DI36" s="56"/>
      <c r="DJ36" s="41"/>
      <c r="DK36" s="56"/>
      <c r="DL36" s="41"/>
      <c r="DM36" s="56"/>
      <c r="DN36" s="41"/>
      <c r="DO36" s="56"/>
      <c r="DP36" s="41"/>
      <c r="DQ36" s="56"/>
      <c r="DR36" s="41"/>
      <c r="DS36" s="56"/>
      <c r="DT36" s="41"/>
      <c r="DU36" s="56"/>
      <c r="DV36" s="41"/>
      <c r="DW36" s="56"/>
      <c r="DX36" s="41"/>
      <c r="DY36" s="56"/>
      <c r="DZ36" s="41"/>
      <c r="EA36" s="56"/>
      <c r="EB36" s="41"/>
      <c r="EC36" s="56"/>
      <c r="ED36" s="41"/>
      <c r="EE36" s="56"/>
      <c r="EF36" s="41"/>
      <c r="EG36" s="56"/>
      <c r="EH36" s="41"/>
      <c r="EI36" s="56"/>
      <c r="EJ36" s="41"/>
      <c r="EK36" s="56"/>
      <c r="EL36" s="41"/>
      <c r="EM36" s="56"/>
      <c r="EN36" s="41"/>
      <c r="EO36" s="56"/>
      <c r="EP36" s="41"/>
      <c r="EQ36" s="56"/>
      <c r="ER36" s="41"/>
      <c r="ES36" s="56"/>
      <c r="ET36" s="41"/>
      <c r="EU36" s="56"/>
      <c r="EV36" s="41"/>
      <c r="EW36" s="56"/>
      <c r="EX36" s="41"/>
      <c r="EY36" s="56"/>
      <c r="EZ36" s="41"/>
      <c r="FA36" s="56"/>
      <c r="FB36" s="41"/>
      <c r="FC36" s="56"/>
      <c r="FD36" s="41"/>
      <c r="FE36" s="56"/>
      <c r="FF36" s="41"/>
      <c r="FG36" s="56"/>
      <c r="FH36" s="41"/>
      <c r="FI36" s="56"/>
      <c r="FJ36" s="41"/>
      <c r="FK36" s="56"/>
      <c r="FL36" s="41"/>
      <c r="FM36" s="56"/>
      <c r="FN36" s="41"/>
      <c r="FO36" s="56"/>
    </row>
    <row r="37" spans="1:171" s="19" customFormat="1" ht="15" customHeight="1">
      <c r="A37" s="55"/>
      <c r="B37" s="55" t="s">
        <v>502</v>
      </c>
      <c r="C37" s="25">
        <v>45</v>
      </c>
      <c r="D37" s="35"/>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row>
    <row r="38" spans="1:171" s="19" customFormat="1" ht="18" customHeight="1">
      <c r="A38" s="57" t="s">
        <v>48</v>
      </c>
      <c r="B38" s="29"/>
      <c r="C38" s="30" t="s">
        <v>49</v>
      </c>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row>
    <row r="39" spans="1:171" ht="18" customHeight="1">
      <c r="A39" s="28" t="s">
        <v>50</v>
      </c>
      <c r="B39" s="29"/>
      <c r="C39" s="37" t="s">
        <v>51</v>
      </c>
      <c r="D39" s="38"/>
      <c r="E39" s="48"/>
      <c r="F39" s="39"/>
      <c r="G39" s="48"/>
      <c r="H39" s="39"/>
      <c r="I39" s="48"/>
      <c r="J39" s="39"/>
      <c r="K39" s="48"/>
      <c r="L39" s="39"/>
      <c r="M39" s="48"/>
      <c r="N39" s="39"/>
      <c r="O39" s="48"/>
      <c r="P39" s="39"/>
      <c r="Q39" s="48"/>
      <c r="R39" s="39"/>
      <c r="S39" s="48"/>
      <c r="T39" s="39"/>
      <c r="U39" s="48"/>
      <c r="V39" s="39"/>
      <c r="W39" s="48"/>
      <c r="X39" s="39"/>
      <c r="Y39" s="48"/>
      <c r="Z39" s="39"/>
      <c r="AA39" s="48"/>
      <c r="AB39" s="39"/>
      <c r="AC39" s="48"/>
      <c r="AD39" s="39"/>
      <c r="AE39" s="48"/>
      <c r="AF39" s="39"/>
      <c r="AG39" s="48"/>
      <c r="AH39" s="39"/>
      <c r="AI39" s="48"/>
      <c r="AJ39" s="39"/>
      <c r="AK39" s="48"/>
      <c r="AL39" s="39"/>
      <c r="AM39" s="48"/>
      <c r="AN39" s="39"/>
      <c r="AO39" s="48"/>
      <c r="AP39" s="39"/>
      <c r="AQ39" s="48"/>
      <c r="AR39" s="39"/>
      <c r="AS39" s="48"/>
      <c r="AT39" s="39"/>
      <c r="AU39" s="48"/>
      <c r="AV39" s="39"/>
      <c r="AW39" s="48"/>
      <c r="AX39" s="39"/>
      <c r="AY39" s="48"/>
      <c r="AZ39" s="39"/>
      <c r="BA39" s="48"/>
      <c r="BB39" s="39"/>
      <c r="BC39" s="48"/>
      <c r="BD39" s="39"/>
      <c r="BE39" s="48"/>
      <c r="BF39" s="39"/>
      <c r="BG39" s="48"/>
      <c r="BH39" s="39"/>
      <c r="BI39" s="48"/>
      <c r="BJ39" s="39"/>
      <c r="BK39" s="48"/>
      <c r="BL39" s="39"/>
      <c r="BM39" s="48"/>
      <c r="BN39" s="39"/>
      <c r="BO39" s="48"/>
      <c r="BP39" s="39"/>
      <c r="BQ39" s="48"/>
      <c r="BR39" s="39"/>
      <c r="BS39" s="48"/>
      <c r="BT39" s="39"/>
      <c r="BU39" s="48"/>
      <c r="BV39" s="39"/>
      <c r="BW39" s="48"/>
      <c r="BX39" s="39"/>
      <c r="BY39" s="48"/>
      <c r="BZ39" s="39"/>
      <c r="CA39" s="48"/>
      <c r="CB39" s="39"/>
      <c r="CC39" s="48"/>
      <c r="CD39" s="39"/>
      <c r="CE39" s="48"/>
      <c r="CF39" s="39"/>
      <c r="CG39" s="48"/>
      <c r="CH39" s="39"/>
      <c r="CI39" s="48"/>
      <c r="CJ39" s="39"/>
      <c r="CK39" s="48"/>
      <c r="CL39" s="39"/>
      <c r="CM39" s="48"/>
      <c r="CN39" s="39"/>
      <c r="CO39" s="48"/>
      <c r="CP39" s="39"/>
      <c r="CQ39" s="48"/>
      <c r="CR39" s="39"/>
      <c r="CS39" s="48"/>
      <c r="CT39" s="39"/>
      <c r="CU39" s="48"/>
      <c r="CV39" s="39"/>
      <c r="CW39" s="48"/>
      <c r="CX39" s="39"/>
      <c r="CY39" s="48"/>
      <c r="CZ39" s="39"/>
      <c r="DA39" s="48"/>
      <c r="DB39" s="39"/>
      <c r="DC39" s="48"/>
      <c r="DD39" s="39"/>
      <c r="DE39" s="48"/>
      <c r="DF39" s="39"/>
      <c r="DG39" s="48"/>
      <c r="DH39" s="39"/>
      <c r="DI39" s="48"/>
      <c r="DJ39" s="39"/>
      <c r="DK39" s="48"/>
      <c r="DL39" s="39"/>
      <c r="DM39" s="48"/>
      <c r="DN39" s="39"/>
      <c r="DO39" s="48"/>
      <c r="DP39" s="39"/>
      <c r="DQ39" s="48"/>
      <c r="DR39" s="39"/>
      <c r="DS39" s="48"/>
      <c r="DT39" s="39"/>
      <c r="DU39" s="48"/>
      <c r="DV39" s="39"/>
      <c r="DW39" s="48"/>
      <c r="DX39" s="39"/>
      <c r="DY39" s="48"/>
      <c r="DZ39" s="39"/>
      <c r="EA39" s="48"/>
      <c r="EB39" s="39"/>
      <c r="EC39" s="48"/>
      <c r="ED39" s="39"/>
      <c r="EE39" s="48"/>
      <c r="EF39" s="39"/>
      <c r="EG39" s="48"/>
      <c r="EH39" s="39"/>
      <c r="EI39" s="48"/>
      <c r="EJ39" s="39"/>
      <c r="EK39" s="48"/>
      <c r="EL39" s="39"/>
      <c r="EM39" s="48"/>
      <c r="EN39" s="39"/>
      <c r="EO39" s="48"/>
      <c r="EP39" s="39"/>
      <c r="EQ39" s="48"/>
      <c r="ER39" s="39"/>
      <c r="ES39" s="48"/>
      <c r="ET39" s="39"/>
      <c r="EU39" s="48"/>
      <c r="EV39" s="39"/>
      <c r="EW39" s="48"/>
      <c r="EX39" s="39"/>
      <c r="EY39" s="48"/>
      <c r="EZ39" s="39"/>
      <c r="FA39" s="48"/>
      <c r="FB39" s="39"/>
      <c r="FC39" s="48"/>
      <c r="FD39" s="39"/>
      <c r="FE39" s="48"/>
      <c r="FF39" s="39"/>
      <c r="FG39" s="48"/>
      <c r="FH39" s="39"/>
      <c r="FI39" s="48"/>
      <c r="FJ39" s="39"/>
      <c r="FK39" s="48"/>
      <c r="FL39" s="39"/>
      <c r="FM39" s="48"/>
      <c r="FN39" s="39"/>
      <c r="FO39" s="48"/>
    </row>
    <row r="40" spans="1:171" ht="18" customHeight="1">
      <c r="A40" s="57" t="s">
        <v>52</v>
      </c>
      <c r="B40" s="29"/>
      <c r="C40" s="30" t="s">
        <v>53</v>
      </c>
      <c r="D40" s="32"/>
      <c r="E40" s="48"/>
      <c r="F40" s="33"/>
      <c r="G40" s="48"/>
      <c r="H40" s="33"/>
      <c r="I40" s="48"/>
      <c r="J40" s="33"/>
      <c r="K40" s="48"/>
      <c r="L40" s="33"/>
      <c r="M40" s="48"/>
      <c r="N40" s="33"/>
      <c r="O40" s="48"/>
      <c r="P40" s="33"/>
      <c r="Q40" s="48"/>
      <c r="R40" s="33"/>
      <c r="S40" s="48"/>
      <c r="T40" s="33"/>
      <c r="U40" s="48"/>
      <c r="V40" s="33"/>
      <c r="W40" s="48"/>
      <c r="X40" s="33"/>
      <c r="Y40" s="48"/>
      <c r="Z40" s="33"/>
      <c r="AA40" s="48"/>
      <c r="AB40" s="33"/>
      <c r="AC40" s="48"/>
      <c r="AD40" s="33"/>
      <c r="AE40" s="48"/>
      <c r="AF40" s="33"/>
      <c r="AG40" s="48"/>
      <c r="AH40" s="33"/>
      <c r="AI40" s="48"/>
      <c r="AJ40" s="33"/>
      <c r="AK40" s="48"/>
      <c r="AL40" s="33"/>
      <c r="AM40" s="48"/>
      <c r="AN40" s="33"/>
      <c r="AO40" s="48"/>
      <c r="AP40" s="33"/>
      <c r="AQ40" s="48"/>
      <c r="AR40" s="33"/>
      <c r="AS40" s="48"/>
      <c r="AT40" s="33"/>
      <c r="AU40" s="48"/>
      <c r="AV40" s="33"/>
      <c r="AW40" s="48"/>
      <c r="AX40" s="33"/>
      <c r="AY40" s="48"/>
      <c r="AZ40" s="33"/>
      <c r="BA40" s="48"/>
      <c r="BB40" s="33"/>
      <c r="BC40" s="48"/>
      <c r="BD40" s="33"/>
      <c r="BE40" s="48"/>
      <c r="BF40" s="33"/>
      <c r="BG40" s="48"/>
      <c r="BH40" s="33"/>
      <c r="BI40" s="48"/>
      <c r="BJ40" s="33"/>
      <c r="BK40" s="48"/>
      <c r="BL40" s="33"/>
      <c r="BM40" s="48"/>
      <c r="BN40" s="33"/>
      <c r="BO40" s="48"/>
      <c r="BP40" s="33"/>
      <c r="BQ40" s="48"/>
      <c r="BR40" s="33"/>
      <c r="BS40" s="48"/>
      <c r="BT40" s="33"/>
      <c r="BU40" s="48"/>
      <c r="BV40" s="33"/>
      <c r="BW40" s="48"/>
      <c r="BX40" s="33"/>
      <c r="BY40" s="48"/>
      <c r="BZ40" s="33"/>
      <c r="CA40" s="48"/>
      <c r="CB40" s="33"/>
      <c r="CC40" s="48"/>
      <c r="CD40" s="33"/>
      <c r="CE40" s="48"/>
      <c r="CF40" s="33"/>
      <c r="CG40" s="48"/>
      <c r="CH40" s="33"/>
      <c r="CI40" s="48"/>
      <c r="CJ40" s="33"/>
      <c r="CK40" s="48"/>
      <c r="CL40" s="33"/>
      <c r="CM40" s="48"/>
      <c r="CN40" s="33"/>
      <c r="CO40" s="48"/>
      <c r="CP40" s="33"/>
      <c r="CQ40" s="48"/>
      <c r="CR40" s="33"/>
      <c r="CS40" s="48"/>
      <c r="CT40" s="33"/>
      <c r="CU40" s="48"/>
      <c r="CV40" s="33"/>
      <c r="CW40" s="48"/>
      <c r="CX40" s="33"/>
      <c r="CY40" s="48"/>
      <c r="CZ40" s="33"/>
      <c r="DA40" s="48"/>
      <c r="DB40" s="33"/>
      <c r="DC40" s="48"/>
      <c r="DD40" s="33"/>
      <c r="DE40" s="48"/>
      <c r="DF40" s="33"/>
      <c r="DG40" s="48"/>
      <c r="DH40" s="33"/>
      <c r="DI40" s="48"/>
      <c r="DJ40" s="33"/>
      <c r="DK40" s="48"/>
      <c r="DL40" s="33"/>
      <c r="DM40" s="48"/>
      <c r="DN40" s="33"/>
      <c r="DO40" s="48"/>
      <c r="DP40" s="33"/>
      <c r="DQ40" s="48"/>
      <c r="DR40" s="33"/>
      <c r="DS40" s="48"/>
      <c r="DT40" s="33"/>
      <c r="DU40" s="48"/>
      <c r="DV40" s="33"/>
      <c r="DW40" s="48"/>
      <c r="DX40" s="33"/>
      <c r="DY40" s="48"/>
      <c r="DZ40" s="33"/>
      <c r="EA40" s="48"/>
      <c r="EB40" s="33"/>
      <c r="EC40" s="48"/>
      <c r="ED40" s="33"/>
      <c r="EE40" s="48"/>
      <c r="EF40" s="33"/>
      <c r="EG40" s="48"/>
      <c r="EH40" s="33"/>
      <c r="EI40" s="48"/>
      <c r="EJ40" s="33"/>
      <c r="EK40" s="48"/>
      <c r="EL40" s="33"/>
      <c r="EM40" s="48"/>
      <c r="EN40" s="33"/>
      <c r="EO40" s="48"/>
      <c r="EP40" s="33"/>
      <c r="EQ40" s="48"/>
      <c r="ER40" s="33"/>
      <c r="ES40" s="48"/>
      <c r="ET40" s="33"/>
      <c r="EU40" s="48"/>
      <c r="EV40" s="33"/>
      <c r="EW40" s="48"/>
      <c r="EX40" s="33"/>
      <c r="EY40" s="48"/>
      <c r="EZ40" s="33"/>
      <c r="FA40" s="48"/>
      <c r="FB40" s="33"/>
      <c r="FC40" s="48"/>
      <c r="FD40" s="33"/>
      <c r="FE40" s="48"/>
      <c r="FF40" s="33"/>
      <c r="FG40" s="48"/>
      <c r="FH40" s="33"/>
      <c r="FI40" s="48"/>
      <c r="FJ40" s="33"/>
      <c r="FK40" s="48"/>
      <c r="FL40" s="33"/>
      <c r="FM40" s="48"/>
      <c r="FN40" s="33"/>
      <c r="FO40" s="48"/>
    </row>
    <row r="41" spans="1:171" ht="18" customHeight="1">
      <c r="A41" s="57" t="s">
        <v>54</v>
      </c>
      <c r="B41" s="29"/>
      <c r="C41" s="30" t="s">
        <v>55</v>
      </c>
      <c r="D41" s="32"/>
      <c r="E41" s="48"/>
      <c r="F41" s="33"/>
      <c r="G41" s="48"/>
      <c r="H41" s="33"/>
      <c r="I41" s="48"/>
      <c r="J41" s="33"/>
      <c r="K41" s="48"/>
      <c r="L41" s="33"/>
      <c r="M41" s="48"/>
      <c r="N41" s="33"/>
      <c r="O41" s="48"/>
      <c r="P41" s="33"/>
      <c r="Q41" s="48"/>
      <c r="R41" s="33"/>
      <c r="S41" s="48"/>
      <c r="T41" s="33"/>
      <c r="U41" s="48"/>
      <c r="V41" s="33"/>
      <c r="W41" s="48"/>
      <c r="X41" s="33"/>
      <c r="Y41" s="48"/>
      <c r="Z41" s="33"/>
      <c r="AA41" s="48"/>
      <c r="AB41" s="33"/>
      <c r="AC41" s="48"/>
      <c r="AD41" s="33"/>
      <c r="AE41" s="48"/>
      <c r="AF41" s="33"/>
      <c r="AG41" s="48"/>
      <c r="AH41" s="33"/>
      <c r="AI41" s="48"/>
      <c r="AJ41" s="33"/>
      <c r="AK41" s="48"/>
      <c r="AL41" s="33"/>
      <c r="AM41" s="48"/>
      <c r="AN41" s="33"/>
      <c r="AO41" s="48"/>
      <c r="AP41" s="33"/>
      <c r="AQ41" s="48"/>
      <c r="AR41" s="33"/>
      <c r="AS41" s="48"/>
      <c r="AT41" s="33"/>
      <c r="AU41" s="48"/>
      <c r="AV41" s="33"/>
      <c r="AW41" s="48"/>
      <c r="AX41" s="33"/>
      <c r="AY41" s="48"/>
      <c r="AZ41" s="33"/>
      <c r="BA41" s="48"/>
      <c r="BB41" s="33"/>
      <c r="BC41" s="48"/>
      <c r="BD41" s="33"/>
      <c r="BE41" s="48"/>
      <c r="BF41" s="33"/>
      <c r="BG41" s="48"/>
      <c r="BH41" s="33"/>
      <c r="BI41" s="48"/>
      <c r="BJ41" s="33"/>
      <c r="BK41" s="48"/>
      <c r="BL41" s="33"/>
      <c r="BM41" s="48"/>
      <c r="BN41" s="33"/>
      <c r="BO41" s="48"/>
      <c r="BP41" s="33"/>
      <c r="BQ41" s="48"/>
      <c r="BR41" s="33"/>
      <c r="BS41" s="48"/>
      <c r="BT41" s="33"/>
      <c r="BU41" s="48"/>
      <c r="BV41" s="33"/>
      <c r="BW41" s="48"/>
      <c r="BX41" s="33"/>
      <c r="BY41" s="48"/>
      <c r="BZ41" s="33"/>
      <c r="CA41" s="48"/>
      <c r="CB41" s="33"/>
      <c r="CC41" s="48"/>
      <c r="CD41" s="33"/>
      <c r="CE41" s="48"/>
      <c r="CF41" s="33"/>
      <c r="CG41" s="48"/>
      <c r="CH41" s="33"/>
      <c r="CI41" s="48"/>
      <c r="CJ41" s="33"/>
      <c r="CK41" s="48"/>
      <c r="CL41" s="33"/>
      <c r="CM41" s="48"/>
      <c r="CN41" s="33"/>
      <c r="CO41" s="48"/>
      <c r="CP41" s="33"/>
      <c r="CQ41" s="48"/>
      <c r="CR41" s="33"/>
      <c r="CS41" s="48"/>
      <c r="CT41" s="33"/>
      <c r="CU41" s="48"/>
      <c r="CV41" s="33"/>
      <c r="CW41" s="48"/>
      <c r="CX41" s="33"/>
      <c r="CY41" s="48"/>
      <c r="CZ41" s="33"/>
      <c r="DA41" s="48"/>
      <c r="DB41" s="33"/>
      <c r="DC41" s="48"/>
      <c r="DD41" s="33"/>
      <c r="DE41" s="48"/>
      <c r="DF41" s="33"/>
      <c r="DG41" s="48"/>
      <c r="DH41" s="33"/>
      <c r="DI41" s="48"/>
      <c r="DJ41" s="33"/>
      <c r="DK41" s="48"/>
      <c r="DL41" s="33"/>
      <c r="DM41" s="48"/>
      <c r="DN41" s="33"/>
      <c r="DO41" s="48"/>
      <c r="DP41" s="33"/>
      <c r="DQ41" s="48"/>
      <c r="DR41" s="33"/>
      <c r="DS41" s="48"/>
      <c r="DT41" s="33"/>
      <c r="DU41" s="48"/>
      <c r="DV41" s="33"/>
      <c r="DW41" s="48"/>
      <c r="DX41" s="33"/>
      <c r="DY41" s="48"/>
      <c r="DZ41" s="33"/>
      <c r="EA41" s="48"/>
      <c r="EB41" s="33"/>
      <c r="EC41" s="48"/>
      <c r="ED41" s="33"/>
      <c r="EE41" s="48"/>
      <c r="EF41" s="33"/>
      <c r="EG41" s="48"/>
      <c r="EH41" s="33"/>
      <c r="EI41" s="48"/>
      <c r="EJ41" s="33"/>
      <c r="EK41" s="48"/>
      <c r="EL41" s="33"/>
      <c r="EM41" s="48"/>
      <c r="EN41" s="33"/>
      <c r="EO41" s="48"/>
      <c r="EP41" s="33"/>
      <c r="EQ41" s="48"/>
      <c r="ER41" s="33"/>
      <c r="ES41" s="48"/>
      <c r="ET41" s="33"/>
      <c r="EU41" s="48"/>
      <c r="EV41" s="33"/>
      <c r="EW41" s="48"/>
      <c r="EX41" s="33"/>
      <c r="EY41" s="48"/>
      <c r="EZ41" s="33"/>
      <c r="FA41" s="48"/>
      <c r="FB41" s="33"/>
      <c r="FC41" s="48"/>
      <c r="FD41" s="33"/>
      <c r="FE41" s="48"/>
      <c r="FF41" s="33"/>
      <c r="FG41" s="48"/>
      <c r="FH41" s="33"/>
      <c r="FI41" s="48"/>
      <c r="FJ41" s="33"/>
      <c r="FK41" s="48"/>
      <c r="FL41" s="33"/>
      <c r="FM41" s="48"/>
      <c r="FN41" s="33"/>
      <c r="FO41" s="48"/>
    </row>
    <row r="42" spans="1:171" s="19" customFormat="1" ht="18" customHeight="1">
      <c r="A42" s="57" t="s">
        <v>56</v>
      </c>
      <c r="B42" s="29"/>
      <c r="C42" s="30" t="s">
        <v>57</v>
      </c>
      <c r="D42" s="32"/>
      <c r="E42" s="48"/>
      <c r="F42" s="33"/>
      <c r="G42" s="48"/>
      <c r="H42" s="33"/>
      <c r="I42" s="48"/>
      <c r="J42" s="33"/>
      <c r="K42" s="48"/>
      <c r="L42" s="33"/>
      <c r="M42" s="48"/>
      <c r="N42" s="33"/>
      <c r="O42" s="48"/>
      <c r="P42" s="33"/>
      <c r="Q42" s="48"/>
      <c r="R42" s="33"/>
      <c r="S42" s="48"/>
      <c r="T42" s="33"/>
      <c r="U42" s="48"/>
      <c r="V42" s="33"/>
      <c r="W42" s="48"/>
      <c r="X42" s="33"/>
      <c r="Y42" s="48"/>
      <c r="Z42" s="33"/>
      <c r="AA42" s="48"/>
      <c r="AB42" s="33"/>
      <c r="AC42" s="48"/>
      <c r="AD42" s="33"/>
      <c r="AE42" s="48"/>
      <c r="AF42" s="33"/>
      <c r="AG42" s="48"/>
      <c r="AH42" s="33"/>
      <c r="AI42" s="48"/>
      <c r="AJ42" s="33"/>
      <c r="AK42" s="48"/>
      <c r="AL42" s="33"/>
      <c r="AM42" s="48"/>
      <c r="AN42" s="33"/>
      <c r="AO42" s="48"/>
      <c r="AP42" s="33"/>
      <c r="AQ42" s="48"/>
      <c r="AR42" s="33"/>
      <c r="AS42" s="48"/>
      <c r="AT42" s="33"/>
      <c r="AU42" s="48"/>
      <c r="AV42" s="33"/>
      <c r="AW42" s="48"/>
      <c r="AX42" s="33"/>
      <c r="AY42" s="48"/>
      <c r="AZ42" s="33"/>
      <c r="BA42" s="48"/>
      <c r="BB42" s="33"/>
      <c r="BC42" s="48"/>
      <c r="BD42" s="33"/>
      <c r="BE42" s="48"/>
      <c r="BF42" s="33"/>
      <c r="BG42" s="48"/>
      <c r="BH42" s="33"/>
      <c r="BI42" s="48"/>
      <c r="BJ42" s="33"/>
      <c r="BK42" s="48"/>
      <c r="BL42" s="33"/>
      <c r="BM42" s="48"/>
      <c r="BN42" s="33"/>
      <c r="BO42" s="48"/>
      <c r="BP42" s="33"/>
      <c r="BQ42" s="48"/>
      <c r="BR42" s="33"/>
      <c r="BS42" s="48"/>
      <c r="BT42" s="33"/>
      <c r="BU42" s="48"/>
      <c r="BV42" s="33"/>
      <c r="BW42" s="48"/>
      <c r="BX42" s="33"/>
      <c r="BY42" s="48"/>
      <c r="BZ42" s="33"/>
      <c r="CA42" s="48"/>
      <c r="CB42" s="33"/>
      <c r="CC42" s="48"/>
      <c r="CD42" s="33"/>
      <c r="CE42" s="48"/>
      <c r="CF42" s="33"/>
      <c r="CG42" s="48"/>
      <c r="CH42" s="33"/>
      <c r="CI42" s="48"/>
      <c r="CJ42" s="33"/>
      <c r="CK42" s="48"/>
      <c r="CL42" s="33"/>
      <c r="CM42" s="48"/>
      <c r="CN42" s="33"/>
      <c r="CO42" s="48"/>
      <c r="CP42" s="33"/>
      <c r="CQ42" s="48"/>
      <c r="CR42" s="33"/>
      <c r="CS42" s="48"/>
      <c r="CT42" s="33"/>
      <c r="CU42" s="48"/>
      <c r="CV42" s="33"/>
      <c r="CW42" s="48"/>
      <c r="CX42" s="33"/>
      <c r="CY42" s="48"/>
      <c r="CZ42" s="33"/>
      <c r="DA42" s="48"/>
      <c r="DB42" s="33"/>
      <c r="DC42" s="48"/>
      <c r="DD42" s="33"/>
      <c r="DE42" s="48"/>
      <c r="DF42" s="33"/>
      <c r="DG42" s="48"/>
      <c r="DH42" s="33"/>
      <c r="DI42" s="48"/>
      <c r="DJ42" s="33"/>
      <c r="DK42" s="48"/>
      <c r="DL42" s="33"/>
      <c r="DM42" s="48"/>
      <c r="DN42" s="33"/>
      <c r="DO42" s="48"/>
      <c r="DP42" s="33"/>
      <c r="DQ42" s="48"/>
      <c r="DR42" s="33"/>
      <c r="DS42" s="48"/>
      <c r="DT42" s="33"/>
      <c r="DU42" s="48"/>
      <c r="DV42" s="33"/>
      <c r="DW42" s="48"/>
      <c r="DX42" s="33"/>
      <c r="DY42" s="48"/>
      <c r="DZ42" s="33"/>
      <c r="EA42" s="48"/>
      <c r="EB42" s="33"/>
      <c r="EC42" s="48"/>
      <c r="ED42" s="33"/>
      <c r="EE42" s="48"/>
      <c r="EF42" s="33"/>
      <c r="EG42" s="48"/>
      <c r="EH42" s="33"/>
      <c r="EI42" s="48"/>
      <c r="EJ42" s="33"/>
      <c r="EK42" s="48"/>
      <c r="EL42" s="33"/>
      <c r="EM42" s="48"/>
      <c r="EN42" s="33"/>
      <c r="EO42" s="48"/>
      <c r="EP42" s="33"/>
      <c r="EQ42" s="48"/>
      <c r="ER42" s="33"/>
      <c r="ES42" s="48"/>
      <c r="ET42" s="33"/>
      <c r="EU42" s="48"/>
      <c r="EV42" s="33"/>
      <c r="EW42" s="48"/>
      <c r="EX42" s="33"/>
      <c r="EY42" s="48"/>
      <c r="EZ42" s="33"/>
      <c r="FA42" s="48"/>
      <c r="FB42" s="33"/>
      <c r="FC42" s="48"/>
      <c r="FD42" s="33"/>
      <c r="FE42" s="48"/>
      <c r="FF42" s="33"/>
      <c r="FG42" s="48"/>
      <c r="FH42" s="33"/>
      <c r="FI42" s="48"/>
      <c r="FJ42" s="33"/>
      <c r="FK42" s="48"/>
      <c r="FL42" s="33"/>
      <c r="FM42" s="48"/>
      <c r="FN42" s="33"/>
      <c r="FO42" s="48"/>
    </row>
    <row r="43" spans="1:171" s="19" customFormat="1" ht="18" customHeight="1">
      <c r="A43" s="57" t="s">
        <v>58</v>
      </c>
      <c r="B43" s="29"/>
      <c r="C43" s="30" t="s">
        <v>59</v>
      </c>
      <c r="D43" s="32"/>
      <c r="E43" s="48"/>
      <c r="F43" s="33"/>
      <c r="G43" s="48"/>
      <c r="H43" s="33"/>
      <c r="I43" s="48"/>
      <c r="J43" s="33"/>
      <c r="K43" s="48"/>
      <c r="L43" s="33"/>
      <c r="M43" s="48"/>
      <c r="N43" s="33"/>
      <c r="O43" s="48"/>
      <c r="P43" s="33"/>
      <c r="Q43" s="48"/>
      <c r="R43" s="33"/>
      <c r="S43" s="48"/>
      <c r="T43" s="33"/>
      <c r="U43" s="48"/>
      <c r="V43" s="33"/>
      <c r="W43" s="48"/>
      <c r="X43" s="33"/>
      <c r="Y43" s="48"/>
      <c r="Z43" s="33"/>
      <c r="AA43" s="48"/>
      <c r="AB43" s="33"/>
      <c r="AC43" s="48"/>
      <c r="AD43" s="33"/>
      <c r="AE43" s="48"/>
      <c r="AF43" s="33"/>
      <c r="AG43" s="48"/>
      <c r="AH43" s="33"/>
      <c r="AI43" s="48"/>
      <c r="AJ43" s="33"/>
      <c r="AK43" s="48"/>
      <c r="AL43" s="33"/>
      <c r="AM43" s="48"/>
      <c r="AN43" s="33"/>
      <c r="AO43" s="48"/>
      <c r="AP43" s="33"/>
      <c r="AQ43" s="48"/>
      <c r="AR43" s="33"/>
      <c r="AS43" s="48"/>
      <c r="AT43" s="33"/>
      <c r="AU43" s="48"/>
      <c r="AV43" s="33"/>
      <c r="AW43" s="48"/>
      <c r="AX43" s="33"/>
      <c r="AY43" s="48"/>
      <c r="AZ43" s="33"/>
      <c r="BA43" s="48"/>
      <c r="BB43" s="33"/>
      <c r="BC43" s="48"/>
      <c r="BD43" s="33"/>
      <c r="BE43" s="48"/>
      <c r="BF43" s="33"/>
      <c r="BG43" s="48"/>
      <c r="BH43" s="33"/>
      <c r="BI43" s="48"/>
      <c r="BJ43" s="33"/>
      <c r="BK43" s="48"/>
      <c r="BL43" s="33"/>
      <c r="BM43" s="48"/>
      <c r="BN43" s="33"/>
      <c r="BO43" s="48"/>
      <c r="BP43" s="33"/>
      <c r="BQ43" s="48"/>
      <c r="BR43" s="33"/>
      <c r="BS43" s="48"/>
      <c r="BT43" s="33"/>
      <c r="BU43" s="48"/>
      <c r="BV43" s="33"/>
      <c r="BW43" s="48"/>
      <c r="BX43" s="33"/>
      <c r="BY43" s="48"/>
      <c r="BZ43" s="33"/>
      <c r="CA43" s="48"/>
      <c r="CB43" s="33"/>
      <c r="CC43" s="48"/>
      <c r="CD43" s="33"/>
      <c r="CE43" s="48"/>
      <c r="CF43" s="33"/>
      <c r="CG43" s="48"/>
      <c r="CH43" s="33"/>
      <c r="CI43" s="48"/>
      <c r="CJ43" s="33"/>
      <c r="CK43" s="48"/>
      <c r="CL43" s="33"/>
      <c r="CM43" s="48"/>
      <c r="CN43" s="33"/>
      <c r="CO43" s="48"/>
      <c r="CP43" s="33"/>
      <c r="CQ43" s="48"/>
      <c r="CR43" s="33"/>
      <c r="CS43" s="48"/>
      <c r="CT43" s="33"/>
      <c r="CU43" s="48"/>
      <c r="CV43" s="33"/>
      <c r="CW43" s="48"/>
      <c r="CX43" s="33"/>
      <c r="CY43" s="48"/>
      <c r="CZ43" s="33"/>
      <c r="DA43" s="48"/>
      <c r="DB43" s="33"/>
      <c r="DC43" s="48"/>
      <c r="DD43" s="33"/>
      <c r="DE43" s="48"/>
      <c r="DF43" s="33"/>
      <c r="DG43" s="48"/>
      <c r="DH43" s="33"/>
      <c r="DI43" s="48"/>
      <c r="DJ43" s="33"/>
      <c r="DK43" s="48"/>
      <c r="DL43" s="33"/>
      <c r="DM43" s="48"/>
      <c r="DN43" s="33"/>
      <c r="DO43" s="48"/>
      <c r="DP43" s="33"/>
      <c r="DQ43" s="48"/>
      <c r="DR43" s="33"/>
      <c r="DS43" s="48"/>
      <c r="DT43" s="33"/>
      <c r="DU43" s="48"/>
      <c r="DV43" s="33"/>
      <c r="DW43" s="48"/>
      <c r="DX43" s="33"/>
      <c r="DY43" s="48"/>
      <c r="DZ43" s="33"/>
      <c r="EA43" s="48"/>
      <c r="EB43" s="33"/>
      <c r="EC43" s="48"/>
      <c r="ED43" s="33"/>
      <c r="EE43" s="48"/>
      <c r="EF43" s="33"/>
      <c r="EG43" s="48"/>
      <c r="EH43" s="33"/>
      <c r="EI43" s="48"/>
      <c r="EJ43" s="33"/>
      <c r="EK43" s="48"/>
      <c r="EL43" s="33"/>
      <c r="EM43" s="48"/>
      <c r="EN43" s="33"/>
      <c r="EO43" s="48"/>
      <c r="EP43" s="33"/>
      <c r="EQ43" s="48"/>
      <c r="ER43" s="33"/>
      <c r="ES43" s="48"/>
      <c r="ET43" s="33"/>
      <c r="EU43" s="48"/>
      <c r="EV43" s="33"/>
      <c r="EW43" s="48"/>
      <c r="EX43" s="33"/>
      <c r="EY43" s="48"/>
      <c r="EZ43" s="33"/>
      <c r="FA43" s="48"/>
      <c r="FB43" s="33"/>
      <c r="FC43" s="48"/>
      <c r="FD43" s="33"/>
      <c r="FE43" s="48"/>
      <c r="FF43" s="33"/>
      <c r="FG43" s="48"/>
      <c r="FH43" s="33"/>
      <c r="FI43" s="48"/>
      <c r="FJ43" s="33"/>
      <c r="FK43" s="48"/>
      <c r="FL43" s="33"/>
      <c r="FM43" s="48"/>
      <c r="FN43" s="33"/>
      <c r="FO43" s="48"/>
    </row>
    <row r="44" spans="1:171" s="19" customFormat="1" ht="18" customHeight="1">
      <c r="A44" s="57" t="s">
        <v>60</v>
      </c>
      <c r="B44" s="29"/>
      <c r="C44" s="30">
        <v>58</v>
      </c>
      <c r="D44" s="26"/>
      <c r="E44" s="56"/>
      <c r="F44" s="27"/>
      <c r="G44" s="56"/>
      <c r="H44" s="27"/>
      <c r="I44" s="56"/>
      <c r="J44" s="27"/>
      <c r="K44" s="56"/>
      <c r="L44" s="27"/>
      <c r="M44" s="56"/>
      <c r="N44" s="27"/>
      <c r="O44" s="56"/>
      <c r="P44" s="27"/>
      <c r="Q44" s="56"/>
      <c r="R44" s="27"/>
      <c r="S44" s="56"/>
      <c r="T44" s="27"/>
      <c r="U44" s="56"/>
      <c r="V44" s="27"/>
      <c r="W44" s="56"/>
      <c r="X44" s="27"/>
      <c r="Y44" s="56"/>
      <c r="Z44" s="27"/>
      <c r="AA44" s="56"/>
      <c r="AB44" s="27"/>
      <c r="AC44" s="56"/>
      <c r="AD44" s="27"/>
      <c r="AE44" s="56"/>
      <c r="AF44" s="27"/>
      <c r="AG44" s="56"/>
      <c r="AH44" s="27"/>
      <c r="AI44" s="56"/>
      <c r="AJ44" s="27"/>
      <c r="AK44" s="56"/>
      <c r="AL44" s="27"/>
      <c r="AM44" s="56"/>
      <c r="AN44" s="27"/>
      <c r="AO44" s="56"/>
      <c r="AP44" s="27"/>
      <c r="AQ44" s="56"/>
      <c r="AR44" s="27"/>
      <c r="AS44" s="56"/>
      <c r="AT44" s="27"/>
      <c r="AU44" s="56"/>
      <c r="AV44" s="27"/>
      <c r="AW44" s="56"/>
      <c r="AX44" s="27"/>
      <c r="AY44" s="56"/>
      <c r="AZ44" s="27"/>
      <c r="BA44" s="56"/>
      <c r="BB44" s="27"/>
      <c r="BC44" s="56"/>
      <c r="BD44" s="27"/>
      <c r="BE44" s="56"/>
      <c r="BF44" s="27"/>
      <c r="BG44" s="56"/>
      <c r="BH44" s="27"/>
      <c r="BI44" s="56"/>
      <c r="BJ44" s="27"/>
      <c r="BK44" s="56"/>
      <c r="BL44" s="27"/>
      <c r="BM44" s="56"/>
      <c r="BN44" s="27"/>
      <c r="BO44" s="56"/>
      <c r="BP44" s="27"/>
      <c r="BQ44" s="56"/>
      <c r="BR44" s="27"/>
      <c r="BS44" s="56"/>
      <c r="BT44" s="27"/>
      <c r="BU44" s="56"/>
      <c r="BV44" s="27"/>
      <c r="BW44" s="56"/>
      <c r="BX44" s="27"/>
      <c r="BY44" s="56"/>
      <c r="BZ44" s="27"/>
      <c r="CA44" s="56"/>
      <c r="CB44" s="27"/>
      <c r="CC44" s="56"/>
      <c r="CD44" s="27"/>
      <c r="CE44" s="56"/>
      <c r="CF44" s="27"/>
      <c r="CG44" s="56"/>
      <c r="CH44" s="27"/>
      <c r="CI44" s="56"/>
      <c r="CJ44" s="27"/>
      <c r="CK44" s="56"/>
      <c r="CL44" s="27"/>
      <c r="CM44" s="56"/>
      <c r="CN44" s="27"/>
      <c r="CO44" s="56"/>
      <c r="CP44" s="27"/>
      <c r="CQ44" s="56"/>
      <c r="CR44" s="27"/>
      <c r="CS44" s="56"/>
      <c r="CT44" s="27"/>
      <c r="CU44" s="56"/>
      <c r="CV44" s="27"/>
      <c r="CW44" s="56"/>
      <c r="CX44" s="27"/>
      <c r="CY44" s="56"/>
      <c r="CZ44" s="27"/>
      <c r="DA44" s="56"/>
      <c r="DB44" s="27"/>
      <c r="DC44" s="56"/>
      <c r="DD44" s="27"/>
      <c r="DE44" s="56"/>
      <c r="DF44" s="27"/>
      <c r="DG44" s="56"/>
      <c r="DH44" s="27"/>
      <c r="DI44" s="56"/>
      <c r="DJ44" s="27"/>
      <c r="DK44" s="56"/>
      <c r="DL44" s="27"/>
      <c r="DM44" s="56"/>
      <c r="DN44" s="27"/>
      <c r="DO44" s="56"/>
      <c r="DP44" s="27"/>
      <c r="DQ44" s="56"/>
      <c r="DR44" s="27"/>
      <c r="DS44" s="56"/>
      <c r="DT44" s="27"/>
      <c r="DU44" s="56"/>
      <c r="DV44" s="27"/>
      <c r="DW44" s="56"/>
      <c r="DX44" s="27"/>
      <c r="DY44" s="56"/>
      <c r="DZ44" s="27"/>
      <c r="EA44" s="56"/>
      <c r="EB44" s="27"/>
      <c r="EC44" s="56"/>
      <c r="ED44" s="27"/>
      <c r="EE44" s="56"/>
      <c r="EF44" s="27"/>
      <c r="EG44" s="56"/>
      <c r="EH44" s="27"/>
      <c r="EI44" s="56"/>
      <c r="EJ44" s="27"/>
      <c r="EK44" s="56"/>
      <c r="EL44" s="27"/>
      <c r="EM44" s="56"/>
      <c r="EN44" s="27"/>
      <c r="EO44" s="56"/>
      <c r="EP44" s="27"/>
      <c r="EQ44" s="56"/>
      <c r="ER44" s="27"/>
      <c r="ES44" s="56"/>
      <c r="ET44" s="27"/>
      <c r="EU44" s="56"/>
      <c r="EV44" s="27"/>
      <c r="EW44" s="56"/>
      <c r="EX44" s="27"/>
      <c r="EY44" s="56"/>
      <c r="EZ44" s="27"/>
      <c r="FA44" s="56"/>
      <c r="FB44" s="27"/>
      <c r="FC44" s="56"/>
      <c r="FD44" s="27"/>
      <c r="FE44" s="56"/>
      <c r="FF44" s="27"/>
      <c r="FG44" s="56"/>
      <c r="FH44" s="27"/>
      <c r="FI44" s="56"/>
      <c r="FJ44" s="27"/>
      <c r="FK44" s="56"/>
      <c r="FL44" s="27"/>
      <c r="FM44" s="56"/>
      <c r="FN44" s="27"/>
      <c r="FO44" s="56"/>
    </row>
    <row r="45" spans="1:171" ht="18" customHeight="1">
      <c r="A45" s="28" t="s">
        <v>61</v>
      </c>
      <c r="B45" s="29"/>
      <c r="C45" s="30">
        <v>88</v>
      </c>
      <c r="D45" s="40"/>
      <c r="E45" s="56"/>
      <c r="F45" s="41"/>
      <c r="G45" s="56"/>
      <c r="H45" s="41"/>
      <c r="I45" s="56"/>
      <c r="J45" s="41"/>
      <c r="K45" s="56"/>
      <c r="L45" s="41"/>
      <c r="M45" s="56"/>
      <c r="N45" s="41"/>
      <c r="O45" s="56"/>
      <c r="P45" s="41"/>
      <c r="Q45" s="56"/>
      <c r="R45" s="41"/>
      <c r="S45" s="56"/>
      <c r="T45" s="41"/>
      <c r="U45" s="56"/>
      <c r="V45" s="41"/>
      <c r="W45" s="56"/>
      <c r="X45" s="41"/>
      <c r="Y45" s="56"/>
      <c r="Z45" s="41"/>
      <c r="AA45" s="56"/>
      <c r="AB45" s="41"/>
      <c r="AC45" s="56"/>
      <c r="AD45" s="41"/>
      <c r="AE45" s="56"/>
      <c r="AF45" s="41"/>
      <c r="AG45" s="56"/>
      <c r="AH45" s="41"/>
      <c r="AI45" s="56"/>
      <c r="AJ45" s="41"/>
      <c r="AK45" s="56"/>
      <c r="AL45" s="41"/>
      <c r="AM45" s="56"/>
      <c r="AN45" s="41"/>
      <c r="AO45" s="56"/>
      <c r="AP45" s="41"/>
      <c r="AQ45" s="56"/>
      <c r="AR45" s="41"/>
      <c r="AS45" s="56"/>
      <c r="AT45" s="41"/>
      <c r="AU45" s="56"/>
      <c r="AV45" s="41"/>
      <c r="AW45" s="56"/>
      <c r="AX45" s="41"/>
      <c r="AY45" s="56"/>
      <c r="AZ45" s="41"/>
      <c r="BA45" s="56"/>
      <c r="BB45" s="41"/>
      <c r="BC45" s="56"/>
      <c r="BD45" s="41"/>
      <c r="BE45" s="56"/>
      <c r="BF45" s="41"/>
      <c r="BG45" s="56"/>
      <c r="BH45" s="41"/>
      <c r="BI45" s="56"/>
      <c r="BJ45" s="41"/>
      <c r="BK45" s="56"/>
      <c r="BL45" s="41"/>
      <c r="BM45" s="56"/>
      <c r="BN45" s="41"/>
      <c r="BO45" s="56"/>
      <c r="BP45" s="41"/>
      <c r="BQ45" s="56"/>
      <c r="BR45" s="41"/>
      <c r="BS45" s="56"/>
      <c r="BT45" s="41"/>
      <c r="BU45" s="56"/>
      <c r="BV45" s="41"/>
      <c r="BW45" s="56"/>
      <c r="BX45" s="41"/>
      <c r="BY45" s="56"/>
      <c r="BZ45" s="41"/>
      <c r="CA45" s="56"/>
      <c r="CB45" s="41"/>
      <c r="CC45" s="56"/>
      <c r="CD45" s="41"/>
      <c r="CE45" s="56"/>
      <c r="CF45" s="41"/>
      <c r="CG45" s="56"/>
      <c r="CH45" s="41"/>
      <c r="CI45" s="56"/>
      <c r="CJ45" s="41"/>
      <c r="CK45" s="56"/>
      <c r="CL45" s="41"/>
      <c r="CM45" s="56"/>
      <c r="CN45" s="41"/>
      <c r="CO45" s="56"/>
      <c r="CP45" s="41"/>
      <c r="CQ45" s="56"/>
      <c r="CR45" s="41"/>
      <c r="CS45" s="56"/>
      <c r="CT45" s="41"/>
      <c r="CU45" s="56"/>
      <c r="CV45" s="41"/>
      <c r="CW45" s="56"/>
      <c r="CX45" s="41"/>
      <c r="CY45" s="56"/>
      <c r="CZ45" s="41"/>
      <c r="DA45" s="56"/>
      <c r="DB45" s="41"/>
      <c r="DC45" s="56"/>
      <c r="DD45" s="41"/>
      <c r="DE45" s="56"/>
      <c r="DF45" s="41"/>
      <c r="DG45" s="56"/>
      <c r="DH45" s="41"/>
      <c r="DI45" s="56"/>
      <c r="DJ45" s="41"/>
      <c r="DK45" s="56"/>
      <c r="DL45" s="41"/>
      <c r="DM45" s="56"/>
      <c r="DN45" s="41"/>
      <c r="DO45" s="56"/>
      <c r="DP45" s="41"/>
      <c r="DQ45" s="56"/>
      <c r="DR45" s="41"/>
      <c r="DS45" s="56"/>
      <c r="DT45" s="41"/>
      <c r="DU45" s="56"/>
      <c r="DV45" s="41"/>
      <c r="DW45" s="56"/>
      <c r="DX45" s="41"/>
      <c r="DY45" s="56"/>
      <c r="DZ45" s="41"/>
      <c r="EA45" s="56"/>
      <c r="EB45" s="41"/>
      <c r="EC45" s="56"/>
      <c r="ED45" s="41"/>
      <c r="EE45" s="56"/>
      <c r="EF45" s="41"/>
      <c r="EG45" s="56"/>
      <c r="EH45" s="41"/>
      <c r="EI45" s="56"/>
      <c r="EJ45" s="41"/>
      <c r="EK45" s="56"/>
      <c r="EL45" s="41"/>
      <c r="EM45" s="56"/>
      <c r="EN45" s="41"/>
      <c r="EO45" s="56"/>
      <c r="EP45" s="41"/>
      <c r="EQ45" s="56"/>
      <c r="ER45" s="41"/>
      <c r="ES45" s="56"/>
      <c r="ET45" s="41"/>
      <c r="EU45" s="56"/>
      <c r="EV45" s="41"/>
      <c r="EW45" s="56"/>
      <c r="EX45" s="41"/>
      <c r="EY45" s="56"/>
      <c r="EZ45" s="41"/>
      <c r="FA45" s="56"/>
      <c r="FB45" s="41"/>
      <c r="FC45" s="56"/>
      <c r="FD45" s="41"/>
      <c r="FE45" s="56"/>
      <c r="FF45" s="41"/>
      <c r="FG45" s="56"/>
      <c r="FH45" s="41"/>
      <c r="FI45" s="56"/>
      <c r="FJ45" s="41"/>
      <c r="FK45" s="56"/>
      <c r="FL45" s="41"/>
      <c r="FM45" s="56"/>
      <c r="FN45" s="41"/>
      <c r="FO45" s="56"/>
    </row>
    <row r="46" spans="1:171" ht="18" customHeight="1">
      <c r="A46" s="58" t="s">
        <v>62</v>
      </c>
      <c r="B46" s="59"/>
      <c r="C46" s="60" t="s">
        <v>63</v>
      </c>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row>
    <row r="47" spans="1:171">
      <c r="A47" s="19"/>
      <c r="B47" s="19"/>
      <c r="C47" s="61"/>
    </row>
    <row r="48" spans="1:171" s="19" customFormat="1">
      <c r="A48" s="617" t="s">
        <v>64</v>
      </c>
      <c r="B48" s="617"/>
      <c r="C48" s="617"/>
    </row>
    <row r="49" spans="1:3">
      <c r="A49" s="617"/>
      <c r="B49" s="617"/>
      <c r="C49" s="617"/>
    </row>
    <row r="50" spans="1:3">
      <c r="A50" s="19"/>
      <c r="B50" s="19"/>
    </row>
    <row r="51" spans="1:3">
      <c r="A51" s="19"/>
      <c r="B51" s="19"/>
    </row>
    <row r="52" spans="1:3">
      <c r="A52" s="19"/>
      <c r="B52" s="19"/>
    </row>
    <row r="53" spans="1:3">
      <c r="A53" s="19"/>
      <c r="B53" s="19"/>
    </row>
    <row r="54" spans="1:3">
      <c r="A54" s="19"/>
      <c r="B54" s="19"/>
    </row>
    <row r="55" spans="1:3">
      <c r="A55" s="19"/>
      <c r="B55" s="19"/>
    </row>
    <row r="56" spans="1:3">
      <c r="A56" s="19"/>
      <c r="B56" s="19"/>
    </row>
    <row r="57" spans="1:3">
      <c r="A57" s="19"/>
      <c r="B57" s="19"/>
    </row>
    <row r="58" spans="1:3">
      <c r="A58" s="19"/>
      <c r="B58" s="19"/>
    </row>
    <row r="59" spans="1:3">
      <c r="A59" s="19"/>
      <c r="B59" s="19"/>
    </row>
    <row r="60" spans="1:3">
      <c r="A60" s="19"/>
      <c r="B60" s="19"/>
    </row>
    <row r="61" spans="1:3">
      <c r="A61" s="19"/>
      <c r="B61" s="19"/>
    </row>
    <row r="62" spans="1:3">
      <c r="A62" s="19"/>
      <c r="B62" s="19"/>
    </row>
    <row r="63" spans="1:3">
      <c r="A63" s="19"/>
      <c r="B63" s="19"/>
    </row>
    <row r="64" spans="1:3">
      <c r="A64" s="19"/>
      <c r="B64" s="19"/>
    </row>
    <row r="65" spans="1:2">
      <c r="A65" s="19"/>
      <c r="B65" s="19"/>
    </row>
    <row r="66" spans="1:2">
      <c r="A66" s="19"/>
      <c r="B66" s="19"/>
    </row>
    <row r="67" spans="1:2">
      <c r="A67" s="19"/>
      <c r="B67" s="19"/>
    </row>
    <row r="68" spans="1:2">
      <c r="A68" s="19"/>
      <c r="B68" s="19"/>
    </row>
    <row r="69" spans="1:2">
      <c r="A69" s="19"/>
      <c r="B69" s="19"/>
    </row>
    <row r="70" spans="1:2">
      <c r="A70" s="19"/>
      <c r="B70" s="19"/>
    </row>
    <row r="71" spans="1:2">
      <c r="A71" s="19"/>
      <c r="B71" s="19"/>
    </row>
    <row r="72" spans="1:2">
      <c r="A72" s="19"/>
      <c r="B72" s="19"/>
    </row>
    <row r="73" spans="1:2">
      <c r="A73" s="19"/>
      <c r="B73" s="19"/>
    </row>
    <row r="74" spans="1:2">
      <c r="A74" s="19"/>
      <c r="B74" s="19"/>
    </row>
    <row r="75" spans="1:2">
      <c r="A75" s="19"/>
      <c r="B75" s="19"/>
    </row>
    <row r="76" spans="1:2">
      <c r="A76" s="19"/>
      <c r="B76" s="19"/>
    </row>
    <row r="77" spans="1:2">
      <c r="A77" s="19"/>
      <c r="B77" s="19"/>
    </row>
    <row r="78" spans="1:2">
      <c r="A78" s="19"/>
      <c r="B78" s="19"/>
    </row>
    <row r="79" spans="1:2">
      <c r="A79" s="19"/>
      <c r="B79" s="19"/>
    </row>
    <row r="80" spans="1:2">
      <c r="A80" s="19"/>
      <c r="B80" s="19"/>
    </row>
    <row r="81" spans="1:2">
      <c r="A81" s="19"/>
      <c r="B81" s="19"/>
    </row>
    <row r="82" spans="1:2">
      <c r="A82" s="19"/>
      <c r="B82" s="19"/>
    </row>
    <row r="83" spans="1:2">
      <c r="A83" s="19"/>
      <c r="B83" s="19"/>
    </row>
    <row r="84" spans="1:2">
      <c r="A84" s="19"/>
      <c r="B84" s="19"/>
    </row>
    <row r="85" spans="1:2">
      <c r="A85" s="19"/>
      <c r="B85" s="19"/>
    </row>
    <row r="86" spans="1:2">
      <c r="A86" s="19"/>
      <c r="B86" s="19"/>
    </row>
    <row r="87" spans="1:2">
      <c r="A87" s="19"/>
      <c r="B87" s="19"/>
    </row>
    <row r="88" spans="1:2">
      <c r="A88" s="19"/>
      <c r="B88" s="19"/>
    </row>
    <row r="89" spans="1:2">
      <c r="A89" s="19"/>
      <c r="B89" s="19"/>
    </row>
    <row r="90" spans="1:2">
      <c r="A90" s="19"/>
      <c r="B90" s="19"/>
    </row>
    <row r="91" spans="1:2">
      <c r="A91" s="19"/>
      <c r="B91" s="19"/>
    </row>
    <row r="92" spans="1:2">
      <c r="A92" s="19"/>
      <c r="B92" s="19"/>
    </row>
    <row r="93" spans="1:2">
      <c r="A93" s="19"/>
      <c r="B93" s="19"/>
    </row>
    <row r="94" spans="1:2">
      <c r="A94" s="19"/>
      <c r="B94" s="19"/>
    </row>
    <row r="95" spans="1:2">
      <c r="A95" s="19"/>
      <c r="B95" s="19"/>
    </row>
    <row r="96" spans="1:2">
      <c r="A96" s="19"/>
      <c r="B96" s="19"/>
    </row>
    <row r="97" spans="1:2">
      <c r="A97" s="19"/>
      <c r="B97" s="19"/>
    </row>
    <row r="98" spans="1:2">
      <c r="A98" s="19"/>
      <c r="B98" s="19"/>
    </row>
    <row r="99" spans="1:2">
      <c r="A99" s="19"/>
      <c r="B99" s="19"/>
    </row>
    <row r="100" spans="1:2">
      <c r="A100" s="19"/>
      <c r="B100" s="19"/>
    </row>
    <row r="101" spans="1:2">
      <c r="A101" s="19"/>
      <c r="B101" s="19"/>
    </row>
    <row r="102" spans="1:2">
      <c r="A102" s="19"/>
      <c r="B102" s="19"/>
    </row>
    <row r="103" spans="1:2">
      <c r="A103" s="19"/>
      <c r="B103" s="19"/>
    </row>
    <row r="104" spans="1:2">
      <c r="A104" s="19"/>
      <c r="B104" s="19"/>
    </row>
    <row r="105" spans="1:2">
      <c r="A105" s="19"/>
      <c r="B105" s="19"/>
    </row>
    <row r="106" spans="1:2">
      <c r="A106" s="19"/>
      <c r="B106" s="19"/>
    </row>
    <row r="107" spans="1:2">
      <c r="A107" s="19"/>
      <c r="B107" s="19"/>
    </row>
    <row r="108" spans="1:2">
      <c r="A108" s="19"/>
      <c r="B108" s="19"/>
    </row>
    <row r="109" spans="1:2">
      <c r="A109" s="19"/>
      <c r="B109" s="19"/>
    </row>
    <row r="110" spans="1:2">
      <c r="A110" s="19"/>
      <c r="B110" s="19"/>
    </row>
    <row r="111" spans="1:2">
      <c r="A111" s="19"/>
      <c r="B111" s="19"/>
    </row>
    <row r="112" spans="1:2">
      <c r="A112" s="19"/>
      <c r="B112" s="19"/>
    </row>
    <row r="113" spans="1:2">
      <c r="A113" s="19"/>
      <c r="B113" s="19"/>
    </row>
    <row r="114" spans="1:2">
      <c r="A114" s="19"/>
      <c r="B114" s="19"/>
    </row>
    <row r="115" spans="1:2">
      <c r="A115" s="19"/>
      <c r="B115" s="19"/>
    </row>
    <row r="116" spans="1:2">
      <c r="A116" s="19"/>
      <c r="B116" s="19"/>
    </row>
    <row r="117" spans="1:2">
      <c r="A117" s="19"/>
      <c r="B117" s="19"/>
    </row>
    <row r="118" spans="1:2">
      <c r="A118" s="19"/>
      <c r="B118" s="19"/>
    </row>
    <row r="119" spans="1:2">
      <c r="A119" s="19"/>
      <c r="B119" s="19"/>
    </row>
    <row r="120" spans="1:2">
      <c r="A120" s="19"/>
      <c r="B120" s="19"/>
    </row>
    <row r="121" spans="1:2">
      <c r="A121" s="19"/>
      <c r="B121" s="19"/>
    </row>
    <row r="122" spans="1:2">
      <c r="A122" s="19"/>
      <c r="B122" s="19"/>
    </row>
    <row r="123" spans="1:2">
      <c r="A123" s="19"/>
      <c r="B123" s="19"/>
    </row>
    <row r="124" spans="1:2">
      <c r="A124" s="19"/>
      <c r="B124" s="19"/>
    </row>
    <row r="125" spans="1:2">
      <c r="A125" s="19"/>
      <c r="B125" s="19"/>
    </row>
    <row r="126" spans="1:2">
      <c r="A126" s="19"/>
      <c r="B126" s="19"/>
    </row>
    <row r="127" spans="1:2">
      <c r="A127" s="19"/>
      <c r="B127" s="19"/>
    </row>
    <row r="128" spans="1:2">
      <c r="A128" s="19"/>
      <c r="B128" s="19"/>
    </row>
    <row r="129" spans="1:2">
      <c r="A129" s="19"/>
      <c r="B129" s="19"/>
    </row>
    <row r="130" spans="1:2">
      <c r="A130" s="19"/>
      <c r="B130" s="19"/>
    </row>
    <row r="131" spans="1:2">
      <c r="A131" s="19"/>
      <c r="B131" s="19"/>
    </row>
    <row r="132" spans="1:2">
      <c r="A132" s="19"/>
      <c r="B132" s="19"/>
    </row>
    <row r="133" spans="1:2">
      <c r="A133" s="19"/>
      <c r="B133" s="19"/>
    </row>
    <row r="134" spans="1:2">
      <c r="A134" s="19"/>
      <c r="B134" s="19"/>
    </row>
    <row r="135" spans="1:2">
      <c r="A135" s="19"/>
      <c r="B135" s="19"/>
    </row>
    <row r="136" spans="1:2">
      <c r="A136" s="19"/>
      <c r="B136" s="19"/>
    </row>
    <row r="137" spans="1:2">
      <c r="A137" s="19"/>
      <c r="B137" s="19"/>
    </row>
    <row r="138" spans="1:2">
      <c r="A138" s="19"/>
      <c r="B138" s="19"/>
    </row>
    <row r="139" spans="1:2">
      <c r="A139" s="19"/>
      <c r="B139" s="19"/>
    </row>
    <row r="140" spans="1:2">
      <c r="A140" s="19"/>
      <c r="B140" s="19"/>
    </row>
    <row r="141" spans="1:2">
      <c r="A141" s="19"/>
      <c r="B141" s="19"/>
    </row>
    <row r="142" spans="1:2">
      <c r="A142" s="19"/>
      <c r="B142" s="19"/>
    </row>
    <row r="143" spans="1:2">
      <c r="A143" s="19"/>
      <c r="B143" s="19"/>
    </row>
    <row r="144" spans="1:2">
      <c r="A144" s="19"/>
      <c r="B144" s="19"/>
    </row>
    <row r="145" spans="1:2">
      <c r="A145" s="19"/>
      <c r="B145" s="19"/>
    </row>
    <row r="146" spans="1:2">
      <c r="A146" s="19"/>
      <c r="B146" s="19"/>
    </row>
    <row r="147" spans="1:2">
      <c r="A147" s="19"/>
      <c r="B147" s="19"/>
    </row>
    <row r="148" spans="1:2">
      <c r="A148" s="19"/>
      <c r="B148" s="19"/>
    </row>
    <row r="149" spans="1:2">
      <c r="A149" s="19"/>
      <c r="B149" s="19"/>
    </row>
    <row r="150" spans="1:2">
      <c r="A150" s="19"/>
      <c r="B150" s="19"/>
    </row>
    <row r="151" spans="1:2">
      <c r="A151" s="19"/>
      <c r="B151" s="19"/>
    </row>
    <row r="152" spans="1:2">
      <c r="A152" s="19"/>
      <c r="B152" s="19"/>
    </row>
    <row r="153" spans="1:2">
      <c r="A153" s="19"/>
      <c r="B153" s="19"/>
    </row>
    <row r="154" spans="1:2">
      <c r="A154" s="19"/>
      <c r="B154" s="19"/>
    </row>
    <row r="155" spans="1:2">
      <c r="A155" s="19"/>
      <c r="B155" s="19"/>
    </row>
    <row r="156" spans="1:2">
      <c r="A156" s="19"/>
      <c r="B156" s="19"/>
    </row>
    <row r="157" spans="1:2">
      <c r="A157" s="19"/>
      <c r="B157" s="19"/>
    </row>
    <row r="158" spans="1:2">
      <c r="A158" s="19"/>
      <c r="B158" s="19"/>
    </row>
    <row r="159" spans="1:2">
      <c r="A159" s="19"/>
      <c r="B159" s="19"/>
    </row>
    <row r="160" spans="1:2">
      <c r="A160" s="19"/>
      <c r="B160" s="19"/>
    </row>
    <row r="161" spans="1:2">
      <c r="A161" s="19"/>
      <c r="B161" s="19"/>
    </row>
    <row r="162" spans="1:2">
      <c r="A162" s="19"/>
      <c r="B162" s="19"/>
    </row>
    <row r="163" spans="1:2">
      <c r="A163" s="19"/>
      <c r="B163" s="19"/>
    </row>
    <row r="164" spans="1:2">
      <c r="A164" s="19"/>
      <c r="B164" s="19"/>
    </row>
    <row r="165" spans="1:2">
      <c r="A165" s="19"/>
      <c r="B165" s="19"/>
    </row>
    <row r="166" spans="1:2">
      <c r="A166" s="19"/>
      <c r="B166" s="19"/>
    </row>
    <row r="167" spans="1:2">
      <c r="A167" s="19"/>
      <c r="B167" s="19"/>
    </row>
    <row r="168" spans="1:2">
      <c r="A168" s="19"/>
      <c r="B168" s="19"/>
    </row>
    <row r="169" spans="1:2">
      <c r="A169" s="19"/>
      <c r="B169" s="19"/>
    </row>
    <row r="170" spans="1:2">
      <c r="A170" s="19"/>
      <c r="B170" s="19"/>
    </row>
    <row r="171" spans="1:2">
      <c r="A171" s="19"/>
      <c r="B171" s="19"/>
    </row>
    <row r="172" spans="1:2">
      <c r="A172" s="19"/>
      <c r="B172" s="19"/>
    </row>
    <row r="173" spans="1:2">
      <c r="A173" s="19"/>
      <c r="B173" s="19"/>
    </row>
    <row r="174" spans="1:2">
      <c r="A174" s="19"/>
      <c r="B174" s="19"/>
    </row>
    <row r="175" spans="1:2">
      <c r="A175" s="19"/>
      <c r="B175" s="19"/>
    </row>
    <row r="176" spans="1:2">
      <c r="A176" s="19"/>
      <c r="B176" s="19"/>
    </row>
    <row r="177" spans="1:2">
      <c r="A177" s="19"/>
      <c r="B177" s="19"/>
    </row>
    <row r="178" spans="1:2">
      <c r="A178" s="19"/>
      <c r="B178" s="19"/>
    </row>
    <row r="179" spans="1:2">
      <c r="A179" s="19"/>
      <c r="B179" s="19"/>
    </row>
    <row r="180" spans="1:2">
      <c r="A180" s="19"/>
      <c r="B180" s="19"/>
    </row>
    <row r="181" spans="1:2">
      <c r="A181" s="19"/>
      <c r="B181" s="19"/>
    </row>
    <row r="182" spans="1:2">
      <c r="A182" s="19"/>
      <c r="B182" s="19"/>
    </row>
    <row r="183" spans="1:2">
      <c r="A183" s="19"/>
      <c r="B183" s="19"/>
    </row>
    <row r="184" spans="1:2">
      <c r="A184" s="19"/>
      <c r="B184" s="19"/>
    </row>
    <row r="185" spans="1:2">
      <c r="A185" s="19"/>
      <c r="B185" s="19"/>
    </row>
    <row r="186" spans="1:2">
      <c r="A186" s="19"/>
      <c r="B186" s="19"/>
    </row>
    <row r="187" spans="1:2">
      <c r="A187" s="19"/>
      <c r="B187" s="19"/>
    </row>
    <row r="188" spans="1:2">
      <c r="A188" s="19"/>
      <c r="B188" s="19"/>
    </row>
    <row r="189" spans="1:2">
      <c r="A189" s="19"/>
      <c r="B189" s="19"/>
    </row>
    <row r="190" spans="1:2">
      <c r="A190" s="19"/>
      <c r="B190" s="19"/>
    </row>
    <row r="191" spans="1:2">
      <c r="A191" s="19"/>
      <c r="B191" s="19"/>
    </row>
    <row r="192" spans="1:2">
      <c r="A192" s="19"/>
      <c r="B192" s="19"/>
    </row>
    <row r="193" spans="1:2">
      <c r="A193" s="19"/>
      <c r="B193" s="19"/>
    </row>
    <row r="194" spans="1:2">
      <c r="A194" s="19"/>
      <c r="B194" s="19"/>
    </row>
    <row r="195" spans="1:2">
      <c r="A195" s="19"/>
      <c r="B195" s="19"/>
    </row>
    <row r="196" spans="1:2">
      <c r="A196" s="19"/>
      <c r="B196" s="19"/>
    </row>
    <row r="197" spans="1:2">
      <c r="A197" s="19"/>
      <c r="B197" s="19"/>
    </row>
    <row r="198" spans="1:2">
      <c r="A198" s="19"/>
      <c r="B198" s="19"/>
    </row>
    <row r="199" spans="1:2">
      <c r="A199" s="19"/>
      <c r="B199" s="19"/>
    </row>
    <row r="200" spans="1:2">
      <c r="A200" s="19"/>
      <c r="B200" s="19"/>
    </row>
    <row r="201" spans="1:2">
      <c r="A201" s="19"/>
      <c r="B201" s="19"/>
    </row>
    <row r="202" spans="1:2">
      <c r="A202" s="19"/>
      <c r="B202" s="19"/>
    </row>
    <row r="203" spans="1:2">
      <c r="A203" s="19"/>
      <c r="B203" s="19"/>
    </row>
    <row r="204" spans="1:2">
      <c r="A204" s="19"/>
      <c r="B204" s="19"/>
    </row>
    <row r="205" spans="1:2">
      <c r="A205" s="19"/>
      <c r="B205" s="19"/>
    </row>
    <row r="206" spans="1:2">
      <c r="A206" s="19"/>
      <c r="B206" s="19"/>
    </row>
    <row r="207" spans="1:2">
      <c r="A207" s="19"/>
      <c r="B207" s="19"/>
    </row>
    <row r="208" spans="1:2">
      <c r="A208" s="19"/>
      <c r="B208" s="19"/>
    </row>
    <row r="209" spans="1:2">
      <c r="A209" s="19"/>
      <c r="B209" s="19"/>
    </row>
    <row r="210" spans="1:2">
      <c r="A210" s="19"/>
      <c r="B210" s="19"/>
    </row>
    <row r="211" spans="1:2">
      <c r="A211" s="19"/>
      <c r="B211" s="19"/>
    </row>
    <row r="212" spans="1:2">
      <c r="A212" s="19"/>
      <c r="B212" s="19"/>
    </row>
    <row r="213" spans="1:2">
      <c r="A213" s="19"/>
      <c r="B213" s="19"/>
    </row>
    <row r="214" spans="1:2">
      <c r="A214" s="19"/>
      <c r="B214" s="19"/>
    </row>
    <row r="215" spans="1:2">
      <c r="A215" s="19"/>
      <c r="B215" s="19"/>
    </row>
    <row r="216" spans="1:2">
      <c r="A216" s="19"/>
      <c r="B216" s="19"/>
    </row>
    <row r="217" spans="1:2">
      <c r="A217" s="19"/>
      <c r="B217" s="19"/>
    </row>
    <row r="218" spans="1:2">
      <c r="A218" s="19"/>
      <c r="B218" s="19"/>
    </row>
    <row r="219" spans="1:2">
      <c r="A219" s="19"/>
      <c r="B219" s="19"/>
    </row>
    <row r="220" spans="1:2">
      <c r="A220" s="19"/>
      <c r="B220" s="19"/>
    </row>
    <row r="221" spans="1:2">
      <c r="A221" s="19"/>
      <c r="B221" s="19"/>
    </row>
    <row r="222" spans="1:2">
      <c r="A222" s="19"/>
      <c r="B222" s="19"/>
    </row>
    <row r="223" spans="1:2">
      <c r="A223" s="19"/>
      <c r="B223" s="19"/>
    </row>
    <row r="224" spans="1:2">
      <c r="A224" s="19"/>
      <c r="B224" s="19"/>
    </row>
    <row r="225" spans="1:2">
      <c r="A225" s="19"/>
      <c r="B225" s="19"/>
    </row>
    <row r="226" spans="1:2">
      <c r="A226" s="19"/>
      <c r="B226" s="19"/>
    </row>
    <row r="227" spans="1:2">
      <c r="A227" s="19"/>
      <c r="B227" s="19"/>
    </row>
    <row r="228" spans="1:2">
      <c r="A228" s="19"/>
      <c r="B228" s="19"/>
    </row>
    <row r="229" spans="1:2">
      <c r="A229" s="19"/>
      <c r="B229" s="19"/>
    </row>
    <row r="230" spans="1:2">
      <c r="A230" s="19"/>
      <c r="B230" s="19"/>
    </row>
    <row r="231" spans="1:2">
      <c r="A231" s="19"/>
      <c r="B231" s="19"/>
    </row>
    <row r="232" spans="1:2">
      <c r="A232" s="19"/>
      <c r="B232" s="19"/>
    </row>
    <row r="233" spans="1:2">
      <c r="A233" s="19"/>
      <c r="B233" s="19"/>
    </row>
    <row r="234" spans="1:2">
      <c r="A234" s="19"/>
      <c r="B234" s="19"/>
    </row>
    <row r="235" spans="1:2">
      <c r="A235" s="19"/>
      <c r="B235" s="19"/>
    </row>
    <row r="236" spans="1:2">
      <c r="A236" s="19"/>
      <c r="B236" s="19"/>
    </row>
    <row r="237" spans="1:2">
      <c r="A237" s="19"/>
      <c r="B237" s="19"/>
    </row>
    <row r="238" spans="1:2">
      <c r="A238" s="19"/>
      <c r="B238" s="19"/>
    </row>
    <row r="239" spans="1:2">
      <c r="A239" s="19"/>
      <c r="B239" s="19"/>
    </row>
    <row r="240" spans="1:2">
      <c r="A240" s="19"/>
      <c r="B240" s="19"/>
    </row>
    <row r="241" spans="1:2">
      <c r="A241" s="19"/>
      <c r="B241" s="19"/>
    </row>
    <row r="242" spans="1:2">
      <c r="A242" s="19"/>
      <c r="B242" s="19"/>
    </row>
    <row r="243" spans="1:2">
      <c r="A243" s="19"/>
      <c r="B243" s="19"/>
    </row>
    <row r="244" spans="1:2">
      <c r="A244" s="19"/>
      <c r="B244" s="19"/>
    </row>
    <row r="245" spans="1:2">
      <c r="A245" s="19"/>
      <c r="B245" s="19"/>
    </row>
    <row r="246" spans="1:2">
      <c r="A246" s="19"/>
      <c r="B246" s="19"/>
    </row>
    <row r="247" spans="1:2">
      <c r="A247" s="19"/>
      <c r="B247" s="19"/>
    </row>
    <row r="248" spans="1:2">
      <c r="A248" s="19"/>
      <c r="B248" s="19"/>
    </row>
    <row r="249" spans="1:2">
      <c r="A249" s="19"/>
      <c r="B249" s="19"/>
    </row>
    <row r="250" spans="1:2">
      <c r="A250" s="19"/>
      <c r="B250" s="19"/>
    </row>
    <row r="251" spans="1:2">
      <c r="A251" s="19"/>
      <c r="B251" s="19"/>
    </row>
    <row r="252" spans="1:2">
      <c r="A252" s="19"/>
      <c r="B252" s="19"/>
    </row>
    <row r="253" spans="1:2">
      <c r="A253" s="19"/>
      <c r="B253" s="19"/>
    </row>
    <row r="254" spans="1:2">
      <c r="A254" s="19"/>
      <c r="B254" s="19"/>
    </row>
    <row r="255" spans="1:2">
      <c r="A255" s="19"/>
      <c r="B255" s="19"/>
    </row>
    <row r="256" spans="1:2">
      <c r="A256" s="19"/>
      <c r="B256" s="19"/>
    </row>
    <row r="257" spans="1:2">
      <c r="A257" s="19"/>
      <c r="B257" s="19"/>
    </row>
    <row r="258" spans="1:2">
      <c r="A258" s="19"/>
      <c r="B258" s="19"/>
    </row>
    <row r="259" spans="1:2">
      <c r="A259" s="19"/>
      <c r="B259" s="19"/>
    </row>
    <row r="260" spans="1:2">
      <c r="A260" s="19"/>
      <c r="B260" s="19"/>
    </row>
    <row r="261" spans="1:2">
      <c r="A261" s="19"/>
      <c r="B261" s="19"/>
    </row>
    <row r="262" spans="1:2">
      <c r="A262" s="19"/>
      <c r="B262" s="19"/>
    </row>
    <row r="263" spans="1:2">
      <c r="A263" s="19"/>
      <c r="B263" s="19"/>
    </row>
    <row r="264" spans="1:2">
      <c r="A264" s="19"/>
      <c r="B264" s="19"/>
    </row>
    <row r="265" spans="1:2">
      <c r="A265" s="19"/>
      <c r="B265" s="19"/>
    </row>
    <row r="266" spans="1:2">
      <c r="A266" s="19"/>
      <c r="B266" s="19"/>
    </row>
    <row r="267" spans="1:2">
      <c r="A267" s="19"/>
      <c r="B267" s="19"/>
    </row>
    <row r="268" spans="1:2">
      <c r="A268" s="19"/>
      <c r="B268" s="19"/>
    </row>
    <row r="269" spans="1:2">
      <c r="A269" s="19"/>
      <c r="B269" s="19"/>
    </row>
    <row r="270" spans="1:2">
      <c r="A270" s="19"/>
      <c r="B270" s="19"/>
    </row>
    <row r="271" spans="1:2">
      <c r="A271" s="19"/>
      <c r="B271" s="19"/>
    </row>
    <row r="272" spans="1:2">
      <c r="A272" s="19"/>
      <c r="B272" s="19"/>
    </row>
    <row r="273" spans="1:2">
      <c r="A273" s="19"/>
      <c r="B273" s="19"/>
    </row>
    <row r="274" spans="1:2">
      <c r="A274" s="19"/>
      <c r="B274" s="19"/>
    </row>
    <row r="275" spans="1:2">
      <c r="A275" s="19"/>
      <c r="B275" s="19"/>
    </row>
    <row r="276" spans="1:2">
      <c r="A276" s="19"/>
      <c r="B276" s="19"/>
    </row>
    <row r="277" spans="1:2">
      <c r="A277" s="19"/>
      <c r="B277" s="19"/>
    </row>
    <row r="278" spans="1:2">
      <c r="A278" s="19"/>
      <c r="B278" s="19"/>
    </row>
    <row r="279" spans="1:2">
      <c r="A279" s="19"/>
      <c r="B279" s="19"/>
    </row>
    <row r="280" spans="1:2">
      <c r="A280" s="19"/>
      <c r="B280" s="19"/>
    </row>
    <row r="281" spans="1:2">
      <c r="A281" s="19"/>
      <c r="B281" s="19"/>
    </row>
    <row r="282" spans="1:2">
      <c r="A282" s="19"/>
      <c r="B282" s="19"/>
    </row>
    <row r="283" spans="1:2">
      <c r="A283" s="19"/>
      <c r="B283" s="19"/>
    </row>
    <row r="284" spans="1:2">
      <c r="A284" s="19"/>
      <c r="B284" s="19"/>
    </row>
    <row r="285" spans="1:2">
      <c r="A285" s="19"/>
      <c r="B285" s="19"/>
    </row>
    <row r="286" spans="1:2">
      <c r="A286" s="19"/>
      <c r="B286" s="19"/>
    </row>
    <row r="287" spans="1:2">
      <c r="A287" s="19"/>
      <c r="B287" s="19"/>
    </row>
    <row r="288" spans="1:2">
      <c r="A288" s="19"/>
      <c r="B288" s="19"/>
    </row>
    <row r="289" spans="1:2">
      <c r="A289" s="19"/>
      <c r="B289" s="19"/>
    </row>
    <row r="290" spans="1:2">
      <c r="A290" s="19"/>
      <c r="B290" s="19"/>
    </row>
    <row r="291" spans="1:2">
      <c r="A291" s="19"/>
      <c r="B291" s="19"/>
    </row>
    <row r="292" spans="1:2">
      <c r="A292" s="19"/>
      <c r="B292" s="19"/>
    </row>
    <row r="293" spans="1:2">
      <c r="A293" s="19"/>
      <c r="B293" s="19"/>
    </row>
    <row r="294" spans="1:2">
      <c r="A294" s="19"/>
      <c r="B294" s="19"/>
    </row>
    <row r="295" spans="1:2">
      <c r="A295" s="19"/>
      <c r="B295" s="19"/>
    </row>
    <row r="296" spans="1:2">
      <c r="A296" s="19"/>
      <c r="B296" s="19"/>
    </row>
    <row r="297" spans="1:2">
      <c r="A297" s="19"/>
      <c r="B297" s="19"/>
    </row>
    <row r="298" spans="1:2">
      <c r="A298" s="19"/>
      <c r="B298" s="19"/>
    </row>
    <row r="299" spans="1:2">
      <c r="A299" s="19"/>
      <c r="B299" s="19"/>
    </row>
    <row r="300" spans="1:2">
      <c r="A300" s="19"/>
      <c r="B300" s="19"/>
    </row>
    <row r="301" spans="1:2">
      <c r="A301" s="19"/>
      <c r="B301" s="19"/>
    </row>
    <row r="302" spans="1:2">
      <c r="A302" s="19"/>
      <c r="B302" s="19"/>
    </row>
    <row r="303" spans="1:2">
      <c r="A303" s="19"/>
      <c r="B303" s="19"/>
    </row>
    <row r="304" spans="1:2">
      <c r="A304" s="19"/>
      <c r="B304" s="19"/>
    </row>
    <row r="305" spans="1:2">
      <c r="A305" s="19"/>
      <c r="B305" s="19"/>
    </row>
    <row r="306" spans="1:2">
      <c r="A306" s="19"/>
      <c r="B306" s="19"/>
    </row>
    <row r="307" spans="1:2">
      <c r="A307" s="19"/>
      <c r="B307" s="19"/>
    </row>
    <row r="308" spans="1:2">
      <c r="A308" s="19"/>
      <c r="B308" s="19"/>
    </row>
    <row r="309" spans="1:2">
      <c r="A309" s="19"/>
      <c r="B309" s="19"/>
    </row>
    <row r="310" spans="1:2">
      <c r="A310" s="19"/>
      <c r="B310" s="19"/>
    </row>
    <row r="311" spans="1:2">
      <c r="A311" s="19"/>
      <c r="B311" s="19"/>
    </row>
    <row r="312" spans="1:2">
      <c r="A312" s="19"/>
      <c r="B312" s="19"/>
    </row>
    <row r="313" spans="1:2">
      <c r="A313" s="19"/>
      <c r="B313" s="19"/>
    </row>
    <row r="314" spans="1:2">
      <c r="A314" s="19"/>
      <c r="B314" s="19"/>
    </row>
    <row r="315" spans="1:2">
      <c r="A315" s="19"/>
      <c r="B315" s="19"/>
    </row>
    <row r="316" spans="1:2">
      <c r="A316" s="19"/>
      <c r="B316" s="19"/>
    </row>
    <row r="317" spans="1:2">
      <c r="A317" s="19"/>
      <c r="B317" s="19"/>
    </row>
    <row r="318" spans="1:2">
      <c r="A318" s="19"/>
      <c r="B318" s="19"/>
    </row>
    <row r="319" spans="1:2">
      <c r="A319" s="19"/>
      <c r="B319" s="19"/>
    </row>
    <row r="320" spans="1:2">
      <c r="A320" s="19"/>
      <c r="B320" s="19"/>
    </row>
    <row r="321" spans="1:2">
      <c r="A321" s="19"/>
      <c r="B321" s="19"/>
    </row>
    <row r="322" spans="1:2">
      <c r="A322" s="19"/>
      <c r="B322" s="19"/>
    </row>
    <row r="323" spans="1:2">
      <c r="A323" s="19"/>
      <c r="B323" s="19"/>
    </row>
    <row r="324" spans="1:2">
      <c r="A324" s="19"/>
      <c r="B324" s="19"/>
    </row>
    <row r="325" spans="1:2">
      <c r="A325" s="19"/>
      <c r="B325" s="19"/>
    </row>
    <row r="326" spans="1:2">
      <c r="A326" s="19"/>
      <c r="B326" s="19"/>
    </row>
    <row r="327" spans="1:2">
      <c r="A327" s="19"/>
      <c r="B327" s="19"/>
    </row>
    <row r="328" spans="1:2">
      <c r="A328" s="19"/>
      <c r="B328" s="19"/>
    </row>
    <row r="329" spans="1:2">
      <c r="A329" s="19"/>
      <c r="B329" s="19"/>
    </row>
    <row r="330" spans="1:2">
      <c r="A330" s="19"/>
      <c r="B330" s="19"/>
    </row>
    <row r="331" spans="1:2">
      <c r="A331" s="19"/>
      <c r="B331" s="19"/>
    </row>
    <row r="332" spans="1:2">
      <c r="A332" s="19"/>
      <c r="B332" s="19"/>
    </row>
    <row r="333" spans="1:2">
      <c r="A333" s="19"/>
      <c r="B333" s="19"/>
    </row>
    <row r="334" spans="1:2">
      <c r="A334" s="19"/>
      <c r="B334" s="19"/>
    </row>
    <row r="335" spans="1:2">
      <c r="A335" s="19"/>
      <c r="B335" s="19"/>
    </row>
    <row r="336" spans="1:2">
      <c r="A336" s="19"/>
      <c r="B336" s="19"/>
    </row>
    <row r="337" spans="1:2">
      <c r="A337" s="19"/>
      <c r="B337" s="19"/>
    </row>
    <row r="338" spans="1:2">
      <c r="A338" s="19"/>
      <c r="B338" s="19"/>
    </row>
    <row r="339" spans="1:2">
      <c r="A339" s="19"/>
      <c r="B339" s="19"/>
    </row>
    <row r="340" spans="1:2">
      <c r="A340" s="19"/>
      <c r="B340" s="19"/>
    </row>
    <row r="341" spans="1:2">
      <c r="A341" s="19"/>
      <c r="B341" s="19"/>
    </row>
    <row r="342" spans="1:2">
      <c r="A342" s="19"/>
      <c r="B342" s="19"/>
    </row>
    <row r="343" spans="1:2">
      <c r="A343" s="19"/>
      <c r="B343" s="19"/>
    </row>
    <row r="344" spans="1:2">
      <c r="A344" s="19"/>
      <c r="B344" s="19"/>
    </row>
    <row r="345" spans="1:2">
      <c r="A345" s="19"/>
      <c r="B345" s="19"/>
    </row>
    <row r="346" spans="1:2">
      <c r="A346" s="19"/>
      <c r="B346" s="19"/>
    </row>
    <row r="347" spans="1:2">
      <c r="A347" s="19"/>
      <c r="B347" s="19"/>
    </row>
    <row r="348" spans="1:2">
      <c r="A348" s="19"/>
      <c r="B348" s="19"/>
    </row>
    <row r="349" spans="1:2">
      <c r="A349" s="19"/>
      <c r="B349" s="19"/>
    </row>
    <row r="350" spans="1:2">
      <c r="A350" s="19"/>
      <c r="B350" s="19"/>
    </row>
    <row r="351" spans="1:2">
      <c r="A351" s="19"/>
      <c r="B351" s="19"/>
    </row>
    <row r="352" spans="1:2">
      <c r="A352" s="19"/>
      <c r="B352" s="19"/>
    </row>
    <row r="353" spans="1:2">
      <c r="A353" s="19"/>
      <c r="B353" s="19"/>
    </row>
    <row r="354" spans="1:2">
      <c r="A354" s="19"/>
      <c r="B354" s="19"/>
    </row>
    <row r="355" spans="1:2">
      <c r="A355" s="19"/>
      <c r="B355" s="19"/>
    </row>
    <row r="356" spans="1:2">
      <c r="A356" s="19"/>
      <c r="B356" s="19"/>
    </row>
    <row r="357" spans="1:2">
      <c r="A357" s="19"/>
      <c r="B357" s="19"/>
    </row>
    <row r="358" spans="1:2">
      <c r="A358" s="19"/>
      <c r="B358" s="19"/>
    </row>
    <row r="359" spans="1:2">
      <c r="A359" s="19"/>
      <c r="B359" s="19"/>
    </row>
    <row r="360" spans="1:2">
      <c r="A360" s="19"/>
      <c r="B360" s="19"/>
    </row>
    <row r="361" spans="1:2">
      <c r="A361" s="19"/>
      <c r="B361" s="19"/>
    </row>
    <row r="362" spans="1:2">
      <c r="A362" s="19"/>
      <c r="B362" s="19"/>
    </row>
    <row r="363" spans="1:2">
      <c r="A363" s="19"/>
      <c r="B363" s="19"/>
    </row>
    <row r="364" spans="1:2">
      <c r="A364" s="19"/>
      <c r="B364" s="19"/>
    </row>
    <row r="365" spans="1:2">
      <c r="A365" s="19"/>
      <c r="B365" s="19"/>
    </row>
    <row r="366" spans="1:2">
      <c r="A366" s="19"/>
      <c r="B366" s="19"/>
    </row>
    <row r="367" spans="1:2">
      <c r="A367" s="19"/>
      <c r="B367" s="19"/>
    </row>
    <row r="368" spans="1:2">
      <c r="A368" s="19"/>
      <c r="B368" s="19"/>
    </row>
    <row r="369" spans="1:2">
      <c r="A369" s="19"/>
      <c r="B369" s="19"/>
    </row>
    <row r="370" spans="1:2">
      <c r="A370" s="19"/>
      <c r="B370" s="19"/>
    </row>
    <row r="371" spans="1:2">
      <c r="A371" s="19"/>
      <c r="B371" s="19"/>
    </row>
    <row r="372" spans="1:2">
      <c r="A372" s="19"/>
      <c r="B372" s="19"/>
    </row>
    <row r="373" spans="1:2">
      <c r="A373" s="19"/>
      <c r="B373" s="19"/>
    </row>
    <row r="374" spans="1:2">
      <c r="A374" s="19"/>
      <c r="B374" s="19"/>
    </row>
    <row r="375" spans="1:2">
      <c r="A375" s="19"/>
      <c r="B375" s="19"/>
    </row>
    <row r="376" spans="1:2">
      <c r="A376" s="19"/>
      <c r="B376" s="19"/>
    </row>
    <row r="377" spans="1:2">
      <c r="A377" s="19"/>
      <c r="B377" s="19"/>
    </row>
    <row r="378" spans="1:2">
      <c r="A378" s="19"/>
      <c r="B378" s="19"/>
    </row>
    <row r="379" spans="1:2">
      <c r="A379" s="19"/>
      <c r="B379" s="19"/>
    </row>
    <row r="380" spans="1:2">
      <c r="A380" s="19"/>
      <c r="B380" s="19"/>
    </row>
    <row r="381" spans="1:2">
      <c r="A381" s="19"/>
      <c r="B381" s="19"/>
    </row>
    <row r="382" spans="1:2">
      <c r="A382" s="19"/>
      <c r="B382" s="19"/>
    </row>
    <row r="383" spans="1:2">
      <c r="A383" s="19"/>
      <c r="B383" s="19"/>
    </row>
    <row r="384" spans="1:2">
      <c r="A384" s="19"/>
      <c r="B384" s="19"/>
    </row>
    <row r="385" spans="1:2">
      <c r="A385" s="19"/>
      <c r="B385" s="19"/>
    </row>
    <row r="386" spans="1:2">
      <c r="A386" s="19"/>
      <c r="B386" s="19"/>
    </row>
    <row r="387" spans="1:2">
      <c r="A387" s="19"/>
      <c r="B387" s="19"/>
    </row>
    <row r="388" spans="1:2">
      <c r="A388" s="19"/>
      <c r="B388" s="19"/>
    </row>
    <row r="389" spans="1:2">
      <c r="A389" s="19"/>
      <c r="B389" s="19"/>
    </row>
    <row r="390" spans="1:2">
      <c r="A390" s="19"/>
      <c r="B390" s="19"/>
    </row>
    <row r="391" spans="1:2">
      <c r="A391" s="19"/>
      <c r="B391" s="19"/>
    </row>
    <row r="392" spans="1:2">
      <c r="A392" s="19"/>
      <c r="B392" s="19"/>
    </row>
    <row r="393" spans="1:2">
      <c r="A393" s="19"/>
      <c r="B393" s="19"/>
    </row>
    <row r="394" spans="1:2">
      <c r="A394" s="19"/>
      <c r="B394" s="19"/>
    </row>
    <row r="395" spans="1:2">
      <c r="A395" s="19"/>
      <c r="B395" s="19"/>
    </row>
    <row r="396" spans="1:2">
      <c r="A396" s="19"/>
      <c r="B396" s="19"/>
    </row>
    <row r="397" spans="1:2">
      <c r="A397" s="19"/>
      <c r="B397" s="19"/>
    </row>
    <row r="398" spans="1:2">
      <c r="A398" s="19"/>
      <c r="B398" s="19"/>
    </row>
    <row r="399" spans="1:2">
      <c r="A399" s="19"/>
      <c r="B399" s="19"/>
    </row>
    <row r="400" spans="1:2">
      <c r="A400" s="19"/>
      <c r="B400" s="19"/>
    </row>
    <row r="401" spans="1:2">
      <c r="A401" s="19"/>
      <c r="B401" s="19"/>
    </row>
    <row r="402" spans="1:2">
      <c r="A402" s="19"/>
      <c r="B402" s="19"/>
    </row>
    <row r="403" spans="1:2">
      <c r="A403" s="19"/>
      <c r="B403" s="19"/>
    </row>
    <row r="404" spans="1:2">
      <c r="A404" s="19"/>
      <c r="B404" s="19"/>
    </row>
    <row r="405" spans="1:2">
      <c r="A405" s="19"/>
      <c r="B405" s="19"/>
    </row>
    <row r="406" spans="1:2">
      <c r="A406" s="19"/>
      <c r="B406" s="19"/>
    </row>
    <row r="407" spans="1:2">
      <c r="A407" s="19"/>
      <c r="B407" s="19"/>
    </row>
    <row r="408" spans="1:2">
      <c r="A408" s="19"/>
      <c r="B408" s="19"/>
    </row>
    <row r="409" spans="1:2">
      <c r="A409" s="19"/>
      <c r="B409" s="19"/>
    </row>
    <row r="410" spans="1:2">
      <c r="A410" s="19"/>
      <c r="B410" s="19"/>
    </row>
    <row r="411" spans="1:2">
      <c r="A411" s="19"/>
      <c r="B411" s="19"/>
    </row>
    <row r="412" spans="1:2">
      <c r="A412" s="19"/>
      <c r="B412" s="19"/>
    </row>
    <row r="413" spans="1:2">
      <c r="A413" s="19"/>
      <c r="B413" s="19"/>
    </row>
    <row r="414" spans="1:2">
      <c r="A414" s="19"/>
      <c r="B414" s="19"/>
    </row>
    <row r="415" spans="1:2">
      <c r="A415" s="19"/>
      <c r="B415" s="19"/>
    </row>
    <row r="416" spans="1:2">
      <c r="A416" s="19"/>
      <c r="B416" s="19"/>
    </row>
    <row r="417" spans="1:2">
      <c r="A417" s="19"/>
      <c r="B417" s="19"/>
    </row>
    <row r="418" spans="1:2">
      <c r="A418" s="19"/>
      <c r="B418" s="19"/>
    </row>
    <row r="419" spans="1:2">
      <c r="A419" s="19"/>
      <c r="B419" s="19"/>
    </row>
    <row r="420" spans="1:2">
      <c r="A420" s="19"/>
      <c r="B420" s="19"/>
    </row>
    <row r="421" spans="1:2">
      <c r="A421" s="19"/>
      <c r="B421" s="19"/>
    </row>
    <row r="422" spans="1:2">
      <c r="A422" s="19"/>
      <c r="B422" s="19"/>
    </row>
    <row r="423" spans="1:2">
      <c r="A423" s="19"/>
      <c r="B423" s="19"/>
    </row>
    <row r="424" spans="1:2">
      <c r="A424" s="19"/>
      <c r="B424" s="19"/>
    </row>
    <row r="425" spans="1:2">
      <c r="A425" s="19"/>
      <c r="B425" s="19"/>
    </row>
    <row r="426" spans="1:2">
      <c r="A426" s="19"/>
      <c r="B426" s="19"/>
    </row>
    <row r="427" spans="1:2">
      <c r="A427" s="19"/>
      <c r="B427" s="19"/>
    </row>
    <row r="428" spans="1:2">
      <c r="A428" s="19"/>
      <c r="B428" s="19"/>
    </row>
    <row r="429" spans="1:2">
      <c r="A429" s="19"/>
      <c r="B429" s="19"/>
    </row>
    <row r="430" spans="1:2">
      <c r="A430" s="19"/>
      <c r="B430" s="19"/>
    </row>
    <row r="431" spans="1:2">
      <c r="A431" s="19"/>
      <c r="B431" s="19"/>
    </row>
    <row r="432" spans="1:2">
      <c r="A432" s="19"/>
      <c r="B432" s="19"/>
    </row>
    <row r="433" spans="1:2">
      <c r="A433" s="19"/>
      <c r="B433" s="19"/>
    </row>
    <row r="434" spans="1:2">
      <c r="A434" s="19"/>
      <c r="B434" s="19"/>
    </row>
    <row r="435" spans="1:2">
      <c r="A435" s="19"/>
      <c r="B435" s="19"/>
    </row>
    <row r="436" spans="1:2">
      <c r="A436" s="19"/>
      <c r="B436" s="19"/>
    </row>
    <row r="437" spans="1:2">
      <c r="A437" s="19"/>
      <c r="B437" s="19"/>
    </row>
    <row r="438" spans="1:2">
      <c r="A438" s="19"/>
      <c r="B438" s="19"/>
    </row>
    <row r="439" spans="1:2">
      <c r="A439" s="19"/>
      <c r="B439" s="19"/>
    </row>
    <row r="440" spans="1:2">
      <c r="A440" s="19"/>
      <c r="B440" s="19"/>
    </row>
    <row r="441" spans="1:2">
      <c r="A441" s="19"/>
      <c r="B441" s="19"/>
    </row>
    <row r="442" spans="1:2">
      <c r="A442" s="19"/>
      <c r="B442" s="19"/>
    </row>
    <row r="443" spans="1:2">
      <c r="A443" s="19"/>
      <c r="B443" s="19"/>
    </row>
    <row r="444" spans="1:2">
      <c r="A444" s="19"/>
      <c r="B444" s="19"/>
    </row>
    <row r="445" spans="1:2">
      <c r="A445" s="19"/>
      <c r="B445" s="19"/>
    </row>
    <row r="446" spans="1:2">
      <c r="A446" s="19"/>
      <c r="B446" s="19"/>
    </row>
    <row r="447" spans="1:2">
      <c r="A447" s="19"/>
      <c r="B447" s="19"/>
    </row>
    <row r="448" spans="1:2">
      <c r="A448" s="19"/>
      <c r="B448" s="19"/>
    </row>
    <row r="449" spans="1:2">
      <c r="A449" s="19"/>
      <c r="B449" s="19"/>
    </row>
    <row r="450" spans="1:2">
      <c r="A450" s="19"/>
      <c r="B450" s="19"/>
    </row>
    <row r="451" spans="1:2">
      <c r="A451" s="19"/>
      <c r="B451" s="19"/>
    </row>
    <row r="452" spans="1:2">
      <c r="A452" s="19"/>
      <c r="B452" s="19"/>
    </row>
    <row r="453" spans="1:2">
      <c r="A453" s="19"/>
      <c r="B453" s="19"/>
    </row>
    <row r="454" spans="1:2">
      <c r="A454" s="19"/>
      <c r="B454" s="19"/>
    </row>
    <row r="455" spans="1:2">
      <c r="A455" s="19"/>
      <c r="B455" s="19"/>
    </row>
    <row r="456" spans="1:2">
      <c r="A456" s="19"/>
      <c r="B456" s="19"/>
    </row>
    <row r="457" spans="1:2">
      <c r="A457" s="19"/>
      <c r="B457" s="19"/>
    </row>
    <row r="458" spans="1:2">
      <c r="A458" s="19"/>
      <c r="B458" s="19"/>
    </row>
    <row r="459" spans="1:2">
      <c r="A459" s="19"/>
      <c r="B459" s="19"/>
    </row>
    <row r="460" spans="1:2">
      <c r="A460" s="19"/>
      <c r="B460" s="19"/>
    </row>
    <row r="461" spans="1:2">
      <c r="A461" s="19"/>
      <c r="B461" s="19"/>
    </row>
    <row r="462" spans="1:2">
      <c r="A462" s="19"/>
      <c r="B462" s="19"/>
    </row>
    <row r="463" spans="1:2">
      <c r="A463" s="19"/>
      <c r="B463" s="19"/>
    </row>
    <row r="464" spans="1:2">
      <c r="A464" s="19"/>
      <c r="B464" s="19"/>
    </row>
    <row r="465" spans="1:2">
      <c r="A465" s="19"/>
      <c r="B465" s="19"/>
    </row>
    <row r="466" spans="1:2">
      <c r="A466" s="19"/>
      <c r="B466" s="19"/>
    </row>
    <row r="467" spans="1:2">
      <c r="A467" s="19"/>
      <c r="B467" s="19"/>
    </row>
    <row r="468" spans="1:2">
      <c r="A468" s="19"/>
      <c r="B468" s="19"/>
    </row>
    <row r="469" spans="1:2">
      <c r="A469" s="19"/>
      <c r="B469" s="19"/>
    </row>
    <row r="470" spans="1:2">
      <c r="A470" s="19"/>
      <c r="B470" s="19"/>
    </row>
    <row r="471" spans="1:2">
      <c r="A471" s="19"/>
      <c r="B471" s="19"/>
    </row>
    <row r="472" spans="1:2">
      <c r="A472" s="19"/>
      <c r="B472" s="19"/>
    </row>
    <row r="473" spans="1:2">
      <c r="A473" s="19"/>
      <c r="B473" s="19"/>
    </row>
    <row r="474" spans="1:2">
      <c r="A474" s="19"/>
      <c r="B474" s="19"/>
    </row>
    <row r="475" spans="1:2">
      <c r="A475" s="19"/>
      <c r="B475" s="19"/>
    </row>
    <row r="476" spans="1:2">
      <c r="A476" s="19"/>
      <c r="B476" s="19"/>
    </row>
    <row r="477" spans="1:2">
      <c r="A477" s="19"/>
      <c r="B477" s="19"/>
    </row>
    <row r="478" spans="1:2">
      <c r="A478" s="19"/>
      <c r="B478" s="19"/>
    </row>
    <row r="479" spans="1:2">
      <c r="A479" s="19"/>
      <c r="B479" s="19"/>
    </row>
    <row r="480" spans="1:2">
      <c r="A480" s="19"/>
      <c r="B480" s="19"/>
    </row>
    <row r="481" spans="1:2">
      <c r="A481" s="19"/>
      <c r="B481" s="19"/>
    </row>
    <row r="482" spans="1:2">
      <c r="A482" s="19"/>
      <c r="B482" s="19"/>
    </row>
    <row r="483" spans="1:2">
      <c r="A483" s="19"/>
      <c r="B483" s="19"/>
    </row>
    <row r="484" spans="1:2">
      <c r="A484" s="19"/>
      <c r="B484" s="19"/>
    </row>
    <row r="485" spans="1:2">
      <c r="A485" s="19"/>
      <c r="B485" s="19"/>
    </row>
    <row r="486" spans="1:2">
      <c r="A486" s="19"/>
      <c r="B486" s="19"/>
    </row>
    <row r="487" spans="1:2">
      <c r="A487" s="19"/>
      <c r="B487" s="19"/>
    </row>
    <row r="488" spans="1:2">
      <c r="A488" s="19"/>
      <c r="B488" s="19"/>
    </row>
    <row r="489" spans="1:2">
      <c r="A489" s="19"/>
      <c r="B489" s="19"/>
    </row>
    <row r="490" spans="1:2">
      <c r="A490" s="19"/>
      <c r="B490" s="19"/>
    </row>
    <row r="491" spans="1:2">
      <c r="A491" s="19"/>
      <c r="B491" s="19"/>
    </row>
    <row r="492" spans="1:2">
      <c r="A492" s="19"/>
      <c r="B492" s="19"/>
    </row>
    <row r="493" spans="1:2">
      <c r="A493" s="19"/>
      <c r="B493" s="19"/>
    </row>
    <row r="494" spans="1:2">
      <c r="A494" s="19"/>
      <c r="B494" s="19"/>
    </row>
    <row r="495" spans="1:2">
      <c r="A495" s="19"/>
      <c r="B495" s="19"/>
    </row>
    <row r="496" spans="1:2">
      <c r="A496" s="19"/>
      <c r="B496" s="19"/>
    </row>
    <row r="497" spans="1:2">
      <c r="A497" s="19"/>
      <c r="B497" s="19"/>
    </row>
    <row r="498" spans="1:2">
      <c r="A498" s="19"/>
      <c r="B498" s="19"/>
    </row>
    <row r="499" spans="1:2">
      <c r="A499" s="19"/>
      <c r="B499" s="19"/>
    </row>
    <row r="500" spans="1:2">
      <c r="A500" s="19"/>
      <c r="B500" s="19"/>
    </row>
    <row r="501" spans="1:2">
      <c r="A501" s="19"/>
      <c r="B501" s="19"/>
    </row>
    <row r="502" spans="1:2">
      <c r="A502" s="19"/>
      <c r="B502" s="19"/>
    </row>
    <row r="503" spans="1:2">
      <c r="A503" s="19"/>
      <c r="B503" s="19"/>
    </row>
    <row r="504" spans="1:2">
      <c r="A504" s="19"/>
      <c r="B504" s="19"/>
    </row>
    <row r="505" spans="1:2">
      <c r="A505" s="19"/>
      <c r="B505" s="19"/>
    </row>
    <row r="506" spans="1:2">
      <c r="A506" s="19"/>
      <c r="B506" s="19"/>
    </row>
    <row r="507" spans="1:2">
      <c r="A507" s="19"/>
      <c r="B507" s="19"/>
    </row>
    <row r="508" spans="1:2">
      <c r="A508" s="19"/>
      <c r="B508" s="19"/>
    </row>
    <row r="509" spans="1:2">
      <c r="A509" s="19"/>
      <c r="B509" s="19"/>
    </row>
    <row r="510" spans="1:2">
      <c r="A510" s="19"/>
      <c r="B510" s="19"/>
    </row>
    <row r="511" spans="1:2">
      <c r="A511" s="19"/>
      <c r="B511" s="19"/>
    </row>
    <row r="512" spans="1:2">
      <c r="A512" s="19"/>
      <c r="B512" s="19"/>
    </row>
    <row r="513" spans="1:2">
      <c r="A513" s="19"/>
      <c r="B513" s="19"/>
    </row>
    <row r="514" spans="1:2">
      <c r="A514" s="19"/>
      <c r="B514" s="19"/>
    </row>
    <row r="515" spans="1:2">
      <c r="A515" s="19"/>
      <c r="B515" s="19"/>
    </row>
    <row r="516" spans="1:2">
      <c r="A516" s="19"/>
      <c r="B516" s="19"/>
    </row>
    <row r="517" spans="1:2">
      <c r="A517" s="19"/>
      <c r="B517" s="19"/>
    </row>
    <row r="518" spans="1:2">
      <c r="A518" s="19"/>
      <c r="B518" s="19"/>
    </row>
    <row r="519" spans="1:2">
      <c r="A519" s="19"/>
      <c r="B519" s="19"/>
    </row>
    <row r="520" spans="1:2">
      <c r="A520" s="19"/>
      <c r="B520" s="19"/>
    </row>
    <row r="521" spans="1:2">
      <c r="A521" s="19"/>
      <c r="B521" s="19"/>
    </row>
    <row r="522" spans="1:2">
      <c r="A522" s="19"/>
      <c r="B522" s="19"/>
    </row>
    <row r="523" spans="1:2">
      <c r="A523" s="19"/>
      <c r="B523" s="19"/>
    </row>
    <row r="524" spans="1:2">
      <c r="A524" s="19"/>
      <c r="B524" s="19"/>
    </row>
    <row r="525" spans="1:2">
      <c r="A525" s="19"/>
      <c r="B525" s="19"/>
    </row>
    <row r="526" spans="1:2">
      <c r="A526" s="19"/>
      <c r="B526" s="19"/>
    </row>
    <row r="527" spans="1:2">
      <c r="A527" s="19"/>
      <c r="B527" s="19"/>
    </row>
    <row r="528" spans="1:2">
      <c r="A528" s="19"/>
      <c r="B528" s="19"/>
    </row>
    <row r="529" spans="1:2">
      <c r="A529" s="19"/>
      <c r="B529" s="19"/>
    </row>
    <row r="530" spans="1:2">
      <c r="A530" s="19"/>
      <c r="B530" s="19"/>
    </row>
    <row r="531" spans="1:2">
      <c r="A531" s="19"/>
      <c r="B531" s="19"/>
    </row>
    <row r="532" spans="1:2">
      <c r="A532" s="19"/>
      <c r="B532" s="19"/>
    </row>
    <row r="533" spans="1:2">
      <c r="A533" s="19"/>
      <c r="B533" s="19"/>
    </row>
    <row r="534" spans="1:2">
      <c r="A534" s="19"/>
      <c r="B534" s="19"/>
    </row>
    <row r="535" spans="1:2">
      <c r="A535" s="19"/>
      <c r="B535" s="19"/>
    </row>
    <row r="536" spans="1:2">
      <c r="A536" s="19"/>
      <c r="B536" s="19"/>
    </row>
    <row r="537" spans="1:2">
      <c r="A537" s="19"/>
      <c r="B537" s="19"/>
    </row>
    <row r="538" spans="1:2">
      <c r="A538" s="19"/>
      <c r="B538" s="19"/>
    </row>
    <row r="539" spans="1:2">
      <c r="A539" s="19"/>
      <c r="B539" s="19"/>
    </row>
    <row r="540" spans="1:2">
      <c r="A540" s="19"/>
      <c r="B540" s="19"/>
    </row>
    <row r="541" spans="1:2">
      <c r="A541" s="19"/>
      <c r="B541" s="19"/>
    </row>
    <row r="542" spans="1:2">
      <c r="A542" s="19"/>
      <c r="B542" s="19"/>
    </row>
    <row r="543" spans="1:2">
      <c r="A543" s="19"/>
      <c r="B543" s="19"/>
    </row>
    <row r="544" spans="1:2">
      <c r="A544" s="19"/>
      <c r="B544" s="19"/>
    </row>
    <row r="545" spans="1:2">
      <c r="A545" s="19"/>
      <c r="B545" s="19"/>
    </row>
    <row r="546" spans="1:2">
      <c r="A546" s="19"/>
      <c r="B546" s="19"/>
    </row>
    <row r="547" spans="1:2">
      <c r="A547" s="19"/>
      <c r="B547" s="19"/>
    </row>
    <row r="548" spans="1:2">
      <c r="A548" s="19"/>
      <c r="B548" s="19"/>
    </row>
    <row r="549" spans="1:2">
      <c r="A549" s="19"/>
      <c r="B549" s="19"/>
    </row>
    <row r="550" spans="1:2">
      <c r="A550" s="19"/>
      <c r="B550" s="19"/>
    </row>
    <row r="551" spans="1:2">
      <c r="A551" s="19"/>
      <c r="B551" s="19"/>
    </row>
    <row r="552" spans="1:2">
      <c r="A552" s="19"/>
      <c r="B552" s="19"/>
    </row>
    <row r="553" spans="1:2">
      <c r="A553" s="19"/>
      <c r="B553" s="19"/>
    </row>
    <row r="554" spans="1:2">
      <c r="A554" s="19"/>
      <c r="B554" s="19"/>
    </row>
    <row r="555" spans="1:2">
      <c r="A555" s="19"/>
      <c r="B555" s="19"/>
    </row>
    <row r="556" spans="1:2">
      <c r="A556" s="19"/>
      <c r="B556" s="19"/>
    </row>
    <row r="557" spans="1:2">
      <c r="A557" s="19"/>
      <c r="B557" s="19"/>
    </row>
    <row r="558" spans="1:2">
      <c r="A558" s="19"/>
      <c r="B558" s="19"/>
    </row>
    <row r="559" spans="1:2">
      <c r="A559" s="19"/>
      <c r="B559" s="19"/>
    </row>
    <row r="560" spans="1:2">
      <c r="A560" s="19"/>
      <c r="B560" s="19"/>
    </row>
    <row r="561" spans="1:2">
      <c r="A561" s="19"/>
      <c r="B561" s="19"/>
    </row>
    <row r="562" spans="1:2">
      <c r="A562" s="19"/>
      <c r="B562" s="19"/>
    </row>
    <row r="563" spans="1:2">
      <c r="A563" s="19"/>
      <c r="B563" s="19"/>
    </row>
    <row r="564" spans="1:2">
      <c r="A564" s="19"/>
      <c r="B564" s="19"/>
    </row>
    <row r="565" spans="1:2">
      <c r="A565" s="19"/>
      <c r="B565" s="19"/>
    </row>
    <row r="566" spans="1:2">
      <c r="A566" s="19"/>
      <c r="B566" s="19"/>
    </row>
    <row r="567" spans="1:2">
      <c r="A567" s="19"/>
      <c r="B567" s="19"/>
    </row>
    <row r="568" spans="1:2">
      <c r="A568" s="19"/>
      <c r="B568" s="19"/>
    </row>
    <row r="569" spans="1:2">
      <c r="A569" s="19"/>
      <c r="B569" s="19"/>
    </row>
    <row r="570" spans="1:2">
      <c r="A570" s="19"/>
      <c r="B570" s="19"/>
    </row>
    <row r="571" spans="1:2">
      <c r="A571" s="19"/>
      <c r="B571" s="19"/>
    </row>
    <row r="572" spans="1:2">
      <c r="A572" s="19"/>
      <c r="B572" s="19"/>
    </row>
    <row r="573" spans="1:2">
      <c r="A573" s="19"/>
      <c r="B573" s="19"/>
    </row>
    <row r="574" spans="1:2">
      <c r="A574" s="19"/>
      <c r="B574" s="19"/>
    </row>
    <row r="575" spans="1:2">
      <c r="A575" s="19"/>
      <c r="B575" s="19"/>
    </row>
    <row r="576" spans="1:2">
      <c r="A576" s="19"/>
      <c r="B576" s="19"/>
    </row>
    <row r="577" spans="1:2">
      <c r="A577" s="19"/>
      <c r="B577" s="19"/>
    </row>
    <row r="578" spans="1:2">
      <c r="A578" s="19"/>
      <c r="B578" s="19"/>
    </row>
    <row r="579" spans="1:2">
      <c r="A579" s="19"/>
      <c r="B579" s="19"/>
    </row>
    <row r="580" spans="1:2">
      <c r="A580" s="19"/>
      <c r="B580" s="19"/>
    </row>
    <row r="581" spans="1:2">
      <c r="A581" s="19"/>
      <c r="B581" s="19"/>
    </row>
    <row r="582" spans="1:2">
      <c r="A582" s="19"/>
      <c r="B582" s="19"/>
    </row>
    <row r="583" spans="1:2">
      <c r="A583" s="19"/>
      <c r="B583" s="19"/>
    </row>
    <row r="584" spans="1:2">
      <c r="A584" s="19"/>
      <c r="B584" s="19"/>
    </row>
    <row r="585" spans="1:2">
      <c r="A585" s="19"/>
      <c r="B585" s="19"/>
    </row>
    <row r="586" spans="1:2">
      <c r="A586" s="19"/>
      <c r="B586" s="19"/>
    </row>
    <row r="587" spans="1:2">
      <c r="A587" s="19"/>
      <c r="B587" s="19"/>
    </row>
    <row r="588" spans="1:2">
      <c r="A588" s="19"/>
      <c r="B588" s="19"/>
    </row>
    <row r="589" spans="1:2">
      <c r="A589" s="19"/>
      <c r="B589" s="19"/>
    </row>
    <row r="590" spans="1:2">
      <c r="A590" s="19"/>
      <c r="B590" s="19"/>
    </row>
    <row r="591" spans="1:2">
      <c r="A591" s="19"/>
      <c r="B591" s="19"/>
    </row>
    <row r="592" spans="1:2">
      <c r="A592" s="19"/>
      <c r="B592" s="19"/>
    </row>
    <row r="593" spans="1:2">
      <c r="A593" s="19"/>
      <c r="B593" s="19"/>
    </row>
    <row r="594" spans="1:2">
      <c r="A594" s="19"/>
      <c r="B594" s="19"/>
    </row>
    <row r="595" spans="1:2">
      <c r="A595" s="19"/>
      <c r="B595" s="19"/>
    </row>
    <row r="596" spans="1:2">
      <c r="A596" s="19"/>
      <c r="B596" s="19"/>
    </row>
    <row r="597" spans="1:2">
      <c r="A597" s="19"/>
      <c r="B597" s="19"/>
    </row>
    <row r="598" spans="1:2">
      <c r="A598" s="19"/>
      <c r="B598" s="19"/>
    </row>
    <row r="599" spans="1:2">
      <c r="A599" s="19"/>
      <c r="B599" s="19"/>
    </row>
    <row r="600" spans="1:2">
      <c r="A600" s="19"/>
      <c r="B600" s="19"/>
    </row>
    <row r="601" spans="1:2">
      <c r="A601" s="19"/>
      <c r="B601" s="19"/>
    </row>
    <row r="602" spans="1:2">
      <c r="A602" s="19"/>
      <c r="B602" s="19"/>
    </row>
    <row r="603" spans="1:2">
      <c r="A603" s="19"/>
      <c r="B603" s="19"/>
    </row>
    <row r="604" spans="1:2">
      <c r="A604" s="19"/>
      <c r="B604" s="19"/>
    </row>
    <row r="605" spans="1:2">
      <c r="A605" s="19"/>
      <c r="B605" s="19"/>
    </row>
    <row r="606" spans="1:2">
      <c r="A606" s="19"/>
      <c r="B606" s="19"/>
    </row>
    <row r="607" spans="1:2">
      <c r="A607" s="19"/>
      <c r="B607" s="19"/>
    </row>
    <row r="608" spans="1:2">
      <c r="A608" s="19"/>
      <c r="B608" s="19"/>
    </row>
    <row r="609" spans="1:2">
      <c r="A609" s="19"/>
      <c r="B609" s="19"/>
    </row>
    <row r="610" spans="1:2">
      <c r="A610" s="19"/>
      <c r="B610" s="19"/>
    </row>
    <row r="611" spans="1:2">
      <c r="A611" s="19"/>
      <c r="B611" s="19"/>
    </row>
    <row r="612" spans="1:2">
      <c r="A612" s="19"/>
      <c r="B612" s="19"/>
    </row>
    <row r="613" spans="1:2">
      <c r="A613" s="19"/>
      <c r="B613" s="19"/>
    </row>
    <row r="614" spans="1:2">
      <c r="A614" s="19"/>
      <c r="B614" s="19"/>
    </row>
    <row r="615" spans="1:2">
      <c r="A615" s="19"/>
      <c r="B615" s="19"/>
    </row>
    <row r="616" spans="1:2">
      <c r="A616" s="19"/>
      <c r="B616" s="19"/>
    </row>
    <row r="617" spans="1:2">
      <c r="A617" s="19"/>
      <c r="B617" s="19"/>
    </row>
    <row r="618" spans="1:2">
      <c r="A618" s="19"/>
      <c r="B618" s="19"/>
    </row>
    <row r="619" spans="1:2">
      <c r="A619" s="19"/>
      <c r="B619" s="19"/>
    </row>
    <row r="620" spans="1:2">
      <c r="A620" s="19"/>
      <c r="B620" s="19"/>
    </row>
    <row r="621" spans="1:2">
      <c r="A621" s="19"/>
      <c r="B621" s="19"/>
    </row>
    <row r="622" spans="1:2">
      <c r="A622" s="19"/>
      <c r="B622" s="19"/>
    </row>
    <row r="623" spans="1:2">
      <c r="A623" s="19"/>
      <c r="B623" s="19"/>
    </row>
    <row r="624" spans="1:2">
      <c r="A624" s="19"/>
      <c r="B624" s="19"/>
    </row>
    <row r="625" spans="1:2">
      <c r="A625" s="19"/>
      <c r="B625" s="19"/>
    </row>
    <row r="626" spans="1:2">
      <c r="A626" s="19"/>
      <c r="B626" s="19"/>
    </row>
    <row r="627" spans="1:2">
      <c r="A627" s="19"/>
      <c r="B627" s="19"/>
    </row>
    <row r="628" spans="1:2">
      <c r="A628" s="19"/>
      <c r="B628" s="19"/>
    </row>
    <row r="629" spans="1:2">
      <c r="A629" s="19"/>
      <c r="B629" s="19"/>
    </row>
    <row r="630" spans="1:2">
      <c r="A630" s="19"/>
      <c r="B630" s="19"/>
    </row>
    <row r="631" spans="1:2">
      <c r="A631" s="19"/>
      <c r="B631" s="19"/>
    </row>
    <row r="632" spans="1:2">
      <c r="A632" s="19"/>
      <c r="B632" s="19"/>
    </row>
    <row r="633" spans="1:2">
      <c r="A633" s="19"/>
      <c r="B633" s="19"/>
    </row>
    <row r="634" spans="1:2">
      <c r="A634" s="19"/>
      <c r="B634" s="19"/>
    </row>
    <row r="635" spans="1:2">
      <c r="A635" s="19"/>
      <c r="B635" s="19"/>
    </row>
    <row r="636" spans="1:2">
      <c r="A636" s="19"/>
      <c r="B636" s="19"/>
    </row>
    <row r="637" spans="1:2">
      <c r="A637" s="19"/>
      <c r="B637" s="19"/>
    </row>
    <row r="638" spans="1:2">
      <c r="A638" s="19"/>
      <c r="B638" s="19"/>
    </row>
    <row r="639" spans="1:2">
      <c r="A639" s="19"/>
      <c r="B639" s="19"/>
    </row>
    <row r="640" spans="1:2">
      <c r="A640" s="19"/>
      <c r="B640" s="19"/>
    </row>
    <row r="641" spans="1:2">
      <c r="A641" s="19"/>
      <c r="B641" s="19"/>
    </row>
    <row r="642" spans="1:2">
      <c r="A642" s="19"/>
      <c r="B642" s="19"/>
    </row>
    <row r="643" spans="1:2">
      <c r="A643" s="19"/>
      <c r="B643" s="19"/>
    </row>
    <row r="644" spans="1:2">
      <c r="A644" s="19"/>
      <c r="B644" s="19"/>
    </row>
    <row r="645" spans="1:2">
      <c r="A645" s="19"/>
      <c r="B645" s="19"/>
    </row>
    <row r="646" spans="1:2">
      <c r="A646" s="19"/>
      <c r="B646" s="19"/>
    </row>
    <row r="647" spans="1:2">
      <c r="A647" s="19"/>
      <c r="B647" s="19"/>
    </row>
    <row r="648" spans="1:2">
      <c r="A648" s="19"/>
      <c r="B648" s="19"/>
    </row>
    <row r="649" spans="1:2">
      <c r="A649" s="19"/>
      <c r="B649" s="19"/>
    </row>
    <row r="650" spans="1:2">
      <c r="A650" s="19"/>
      <c r="B650" s="19"/>
    </row>
    <row r="651" spans="1:2">
      <c r="A651" s="19"/>
      <c r="B651" s="19"/>
    </row>
    <row r="652" spans="1:2">
      <c r="A652" s="19"/>
      <c r="B652" s="19"/>
    </row>
    <row r="653" spans="1:2">
      <c r="A653" s="19"/>
      <c r="B653" s="19"/>
    </row>
    <row r="654" spans="1:2">
      <c r="A654" s="19"/>
      <c r="B654" s="19"/>
    </row>
    <row r="655" spans="1:2">
      <c r="A655" s="19"/>
      <c r="B655" s="19"/>
    </row>
    <row r="656" spans="1:2">
      <c r="A656" s="19"/>
      <c r="B656" s="19"/>
    </row>
    <row r="657" spans="1:2">
      <c r="A657" s="19"/>
      <c r="B657" s="19"/>
    </row>
    <row r="658" spans="1:2">
      <c r="A658" s="19"/>
      <c r="B658" s="19"/>
    </row>
    <row r="659" spans="1:2">
      <c r="A659" s="19"/>
      <c r="B659" s="19"/>
    </row>
    <row r="660" spans="1:2">
      <c r="A660" s="19"/>
      <c r="B660" s="19"/>
    </row>
    <row r="661" spans="1:2">
      <c r="A661" s="19"/>
      <c r="B661" s="19"/>
    </row>
    <row r="662" spans="1:2">
      <c r="A662" s="19"/>
      <c r="B662" s="19"/>
    </row>
    <row r="663" spans="1:2">
      <c r="A663" s="19"/>
      <c r="B663" s="19"/>
    </row>
    <row r="664" spans="1:2">
      <c r="A664" s="19"/>
      <c r="B664" s="19"/>
    </row>
    <row r="665" spans="1:2">
      <c r="A665" s="19"/>
      <c r="B665" s="19"/>
    </row>
    <row r="666" spans="1:2">
      <c r="A666" s="19"/>
      <c r="B666" s="19"/>
    </row>
    <row r="667" spans="1:2">
      <c r="A667" s="19"/>
      <c r="B667" s="19"/>
    </row>
    <row r="668" spans="1:2">
      <c r="A668" s="19"/>
      <c r="B668" s="19"/>
    </row>
    <row r="669" spans="1:2">
      <c r="A669" s="19"/>
      <c r="B669" s="19"/>
    </row>
    <row r="670" spans="1:2">
      <c r="A670" s="19"/>
      <c r="B670" s="19"/>
    </row>
    <row r="671" spans="1:2">
      <c r="A671" s="19"/>
      <c r="B671" s="19"/>
    </row>
    <row r="672" spans="1:2">
      <c r="A672" s="19"/>
      <c r="B672" s="19"/>
    </row>
    <row r="673" spans="1:2">
      <c r="A673" s="19"/>
      <c r="B673" s="19"/>
    </row>
    <row r="674" spans="1:2">
      <c r="A674" s="19"/>
      <c r="B674" s="19"/>
    </row>
    <row r="675" spans="1:2">
      <c r="A675" s="19"/>
      <c r="B675" s="19"/>
    </row>
    <row r="676" spans="1:2">
      <c r="A676" s="19"/>
      <c r="B676" s="19"/>
    </row>
    <row r="677" spans="1:2">
      <c r="A677" s="19"/>
      <c r="B677" s="19"/>
    </row>
    <row r="678" spans="1:2">
      <c r="A678" s="19"/>
      <c r="B678" s="19"/>
    </row>
    <row r="679" spans="1:2">
      <c r="A679" s="19"/>
      <c r="B679" s="19"/>
    </row>
    <row r="680" spans="1:2">
      <c r="A680" s="19"/>
      <c r="B680" s="19"/>
    </row>
    <row r="681" spans="1:2">
      <c r="A681" s="19"/>
      <c r="B681" s="19"/>
    </row>
    <row r="682" spans="1:2">
      <c r="A682" s="19"/>
      <c r="B682" s="19"/>
    </row>
    <row r="683" spans="1:2">
      <c r="A683" s="19"/>
      <c r="B683" s="19"/>
    </row>
    <row r="684" spans="1:2">
      <c r="A684" s="19"/>
      <c r="B684" s="19"/>
    </row>
    <row r="685" spans="1:2">
      <c r="A685" s="19"/>
      <c r="B685" s="19"/>
    </row>
    <row r="686" spans="1:2">
      <c r="A686" s="19"/>
      <c r="B686" s="19"/>
    </row>
    <row r="687" spans="1:2">
      <c r="A687" s="19"/>
      <c r="B687" s="19"/>
    </row>
    <row r="688" spans="1:2">
      <c r="A688" s="19"/>
      <c r="B688" s="19"/>
    </row>
    <row r="689" spans="1:2">
      <c r="A689" s="19"/>
      <c r="B689" s="19"/>
    </row>
    <row r="690" spans="1:2">
      <c r="A690" s="19"/>
      <c r="B690" s="19"/>
    </row>
    <row r="691" spans="1:2">
      <c r="A691" s="19"/>
      <c r="B691" s="19"/>
    </row>
    <row r="692" spans="1:2">
      <c r="A692" s="19"/>
      <c r="B692" s="19"/>
    </row>
    <row r="693" spans="1:2">
      <c r="A693" s="19"/>
      <c r="B693" s="19"/>
    </row>
    <row r="694" spans="1:2">
      <c r="A694" s="19"/>
      <c r="B694" s="19"/>
    </row>
    <row r="695" spans="1:2">
      <c r="A695" s="19"/>
      <c r="B695" s="19"/>
    </row>
    <row r="696" spans="1:2">
      <c r="A696" s="19"/>
      <c r="B696" s="19"/>
    </row>
    <row r="697" spans="1:2">
      <c r="A697" s="19"/>
      <c r="B697" s="19"/>
    </row>
    <row r="698" spans="1:2">
      <c r="A698" s="19"/>
      <c r="B698" s="19"/>
    </row>
    <row r="699" spans="1:2">
      <c r="A699" s="19"/>
      <c r="B699" s="19"/>
    </row>
    <row r="700" spans="1:2">
      <c r="A700" s="19"/>
      <c r="B700" s="19"/>
    </row>
    <row r="701" spans="1:2">
      <c r="A701" s="19"/>
      <c r="B701" s="19"/>
    </row>
    <row r="702" spans="1:2">
      <c r="A702" s="19"/>
      <c r="B702" s="19"/>
    </row>
    <row r="703" spans="1:2">
      <c r="A703" s="19"/>
      <c r="B703" s="19"/>
    </row>
    <row r="704" spans="1:2">
      <c r="A704" s="19"/>
      <c r="B704" s="19"/>
    </row>
    <row r="705" spans="1:2">
      <c r="A705" s="19"/>
      <c r="B705" s="19"/>
    </row>
    <row r="706" spans="1:2">
      <c r="A706" s="19"/>
      <c r="B706" s="19"/>
    </row>
    <row r="707" spans="1:2">
      <c r="A707" s="19"/>
      <c r="B707" s="19"/>
    </row>
    <row r="708" spans="1:2">
      <c r="A708" s="19"/>
      <c r="B708" s="19"/>
    </row>
    <row r="709" spans="1:2">
      <c r="A709" s="19"/>
      <c r="B709" s="19"/>
    </row>
    <row r="710" spans="1:2">
      <c r="A710" s="19"/>
      <c r="B710" s="19"/>
    </row>
    <row r="711" spans="1:2">
      <c r="A711" s="19"/>
      <c r="B711" s="19"/>
    </row>
    <row r="712" spans="1:2">
      <c r="A712" s="19"/>
      <c r="B712" s="19"/>
    </row>
    <row r="713" spans="1:2">
      <c r="A713" s="19"/>
      <c r="B713" s="19"/>
    </row>
    <row r="714" spans="1:2">
      <c r="A714" s="19"/>
      <c r="B714" s="19"/>
    </row>
    <row r="715" spans="1:2">
      <c r="A715" s="19"/>
      <c r="B715" s="19"/>
    </row>
    <row r="716" spans="1:2">
      <c r="A716" s="19"/>
      <c r="B716" s="19"/>
    </row>
    <row r="717" spans="1:2">
      <c r="A717" s="19"/>
      <c r="B717" s="19"/>
    </row>
    <row r="718" spans="1:2">
      <c r="A718" s="19"/>
      <c r="B718" s="19"/>
    </row>
    <row r="719" spans="1:2">
      <c r="A719" s="19"/>
      <c r="B719" s="19"/>
    </row>
    <row r="720" spans="1:2">
      <c r="A720" s="19"/>
      <c r="B720" s="19"/>
    </row>
    <row r="721" spans="1:2">
      <c r="A721" s="19"/>
      <c r="B721" s="19"/>
    </row>
    <row r="722" spans="1:2">
      <c r="A722" s="19"/>
      <c r="B722" s="19"/>
    </row>
    <row r="723" spans="1:2">
      <c r="A723" s="19"/>
      <c r="B723" s="19"/>
    </row>
    <row r="724" spans="1:2">
      <c r="A724" s="19"/>
      <c r="B724" s="19"/>
    </row>
    <row r="725" spans="1:2">
      <c r="A725" s="19"/>
      <c r="B725" s="19"/>
    </row>
    <row r="726" spans="1:2">
      <c r="A726" s="19"/>
      <c r="B726" s="19"/>
    </row>
    <row r="727" spans="1:2">
      <c r="A727" s="19"/>
      <c r="B727" s="19"/>
    </row>
    <row r="728" spans="1:2">
      <c r="A728" s="19"/>
      <c r="B728" s="19"/>
    </row>
    <row r="729" spans="1:2">
      <c r="A729" s="19"/>
      <c r="B729" s="19"/>
    </row>
    <row r="730" spans="1:2">
      <c r="A730" s="19"/>
      <c r="B730" s="19"/>
    </row>
    <row r="731" spans="1:2">
      <c r="A731" s="19"/>
      <c r="B731" s="19"/>
    </row>
    <row r="732" spans="1:2">
      <c r="A732" s="19"/>
      <c r="B732" s="19"/>
    </row>
    <row r="733" spans="1:2">
      <c r="A733" s="19"/>
      <c r="B733" s="19"/>
    </row>
    <row r="734" spans="1:2">
      <c r="A734" s="19"/>
      <c r="B734" s="19"/>
    </row>
    <row r="735" spans="1:2">
      <c r="A735" s="19"/>
      <c r="B735" s="19"/>
    </row>
    <row r="736" spans="1:2">
      <c r="A736" s="19"/>
      <c r="B736" s="19"/>
    </row>
    <row r="737" spans="1:2">
      <c r="A737" s="19"/>
      <c r="B737" s="19"/>
    </row>
    <row r="738" spans="1:2">
      <c r="A738" s="19"/>
      <c r="B738" s="19"/>
    </row>
    <row r="739" spans="1:2">
      <c r="A739" s="19"/>
      <c r="B739" s="19"/>
    </row>
    <row r="740" spans="1:2">
      <c r="A740" s="19"/>
      <c r="B740" s="19"/>
    </row>
    <row r="741" spans="1:2">
      <c r="A741" s="19"/>
      <c r="B741" s="19"/>
    </row>
    <row r="742" spans="1:2">
      <c r="A742" s="19"/>
      <c r="B742" s="19"/>
    </row>
    <row r="743" spans="1:2">
      <c r="A743" s="19"/>
      <c r="B743" s="19"/>
    </row>
    <row r="744" spans="1:2">
      <c r="A744" s="19"/>
      <c r="B744" s="19"/>
    </row>
    <row r="745" spans="1:2">
      <c r="A745" s="19"/>
      <c r="B745" s="19"/>
    </row>
    <row r="746" spans="1:2">
      <c r="A746" s="19"/>
      <c r="B746" s="19"/>
    </row>
    <row r="747" spans="1:2">
      <c r="A747" s="19"/>
      <c r="B747" s="19"/>
    </row>
    <row r="748" spans="1:2">
      <c r="A748" s="19"/>
      <c r="B748" s="19"/>
    </row>
    <row r="749" spans="1:2">
      <c r="A749" s="19"/>
      <c r="B749" s="19"/>
    </row>
    <row r="750" spans="1:2">
      <c r="A750" s="19"/>
      <c r="B750" s="19"/>
    </row>
    <row r="751" spans="1:2">
      <c r="A751" s="19"/>
      <c r="B751" s="19"/>
    </row>
    <row r="752" spans="1:2">
      <c r="A752" s="19"/>
      <c r="B752" s="19"/>
    </row>
    <row r="753" spans="1:2">
      <c r="A753" s="19"/>
      <c r="B753" s="19"/>
    </row>
    <row r="754" spans="1:2">
      <c r="A754" s="19"/>
      <c r="B754" s="19"/>
    </row>
    <row r="755" spans="1:2">
      <c r="A755" s="19"/>
      <c r="B755" s="19"/>
    </row>
    <row r="756" spans="1:2">
      <c r="A756" s="19"/>
      <c r="B756" s="19"/>
    </row>
    <row r="757" spans="1:2">
      <c r="A757" s="19"/>
      <c r="B757" s="19"/>
    </row>
    <row r="758" spans="1:2">
      <c r="A758" s="19"/>
      <c r="B758" s="19"/>
    </row>
    <row r="759" spans="1:2">
      <c r="A759" s="19"/>
      <c r="B759" s="19"/>
    </row>
    <row r="760" spans="1:2">
      <c r="A760" s="19"/>
      <c r="B760" s="19"/>
    </row>
    <row r="761" spans="1:2">
      <c r="A761" s="19"/>
      <c r="B761" s="19"/>
    </row>
    <row r="762" spans="1:2">
      <c r="A762" s="19"/>
      <c r="B762" s="19"/>
    </row>
    <row r="763" spans="1:2">
      <c r="A763" s="19"/>
      <c r="B763" s="19"/>
    </row>
    <row r="764" spans="1:2">
      <c r="A764" s="19"/>
      <c r="B764" s="19"/>
    </row>
    <row r="765" spans="1:2">
      <c r="A765" s="19"/>
      <c r="B765" s="19"/>
    </row>
    <row r="766" spans="1:2">
      <c r="A766" s="19"/>
      <c r="B766" s="19"/>
    </row>
    <row r="767" spans="1:2">
      <c r="A767" s="19"/>
      <c r="B767" s="19"/>
    </row>
    <row r="768" spans="1:2">
      <c r="A768" s="19"/>
      <c r="B768" s="19"/>
    </row>
    <row r="769" spans="1:2">
      <c r="A769" s="19"/>
      <c r="B769" s="19"/>
    </row>
    <row r="770" spans="1:2">
      <c r="A770" s="19"/>
      <c r="B770" s="19"/>
    </row>
    <row r="771" spans="1:2">
      <c r="A771" s="19"/>
      <c r="B771" s="19"/>
    </row>
    <row r="772" spans="1:2">
      <c r="A772" s="19"/>
      <c r="B772" s="19"/>
    </row>
    <row r="773" spans="1:2">
      <c r="A773" s="19"/>
      <c r="B773" s="19"/>
    </row>
    <row r="774" spans="1:2">
      <c r="A774" s="19"/>
      <c r="B774" s="19"/>
    </row>
    <row r="775" spans="1:2">
      <c r="A775" s="19"/>
      <c r="B775" s="19"/>
    </row>
    <row r="776" spans="1:2">
      <c r="A776" s="19"/>
      <c r="B776" s="19"/>
    </row>
    <row r="777" spans="1:2">
      <c r="A777" s="19"/>
      <c r="B777" s="19"/>
    </row>
    <row r="778" spans="1:2">
      <c r="A778" s="19"/>
      <c r="B778" s="19"/>
    </row>
    <row r="779" spans="1:2">
      <c r="A779" s="19"/>
      <c r="B779" s="19"/>
    </row>
    <row r="780" spans="1:2">
      <c r="A780" s="19"/>
      <c r="B780" s="19"/>
    </row>
    <row r="781" spans="1:2">
      <c r="A781" s="19"/>
      <c r="B781" s="19"/>
    </row>
    <row r="782" spans="1:2">
      <c r="A782" s="19"/>
      <c r="B782" s="19"/>
    </row>
    <row r="783" spans="1:2">
      <c r="A783" s="19"/>
      <c r="B783" s="19"/>
    </row>
    <row r="784" spans="1:2">
      <c r="A784" s="19"/>
      <c r="B784" s="19"/>
    </row>
    <row r="785" spans="1:2">
      <c r="A785" s="19"/>
      <c r="B785" s="19"/>
    </row>
    <row r="786" spans="1:2">
      <c r="A786" s="19"/>
      <c r="B786" s="19"/>
    </row>
    <row r="787" spans="1:2">
      <c r="A787" s="19"/>
      <c r="B787" s="19"/>
    </row>
    <row r="788" spans="1:2">
      <c r="A788" s="19"/>
      <c r="B788" s="19"/>
    </row>
    <row r="789" spans="1:2">
      <c r="A789" s="19"/>
      <c r="B789" s="19"/>
    </row>
    <row r="790" spans="1:2">
      <c r="A790" s="19"/>
      <c r="B790" s="19"/>
    </row>
    <row r="791" spans="1:2">
      <c r="A791" s="19"/>
      <c r="B791" s="19"/>
    </row>
    <row r="792" spans="1:2">
      <c r="A792" s="19"/>
      <c r="B792" s="19"/>
    </row>
    <row r="793" spans="1:2">
      <c r="A793" s="19"/>
      <c r="B793" s="19"/>
    </row>
    <row r="794" spans="1:2">
      <c r="A794" s="19"/>
      <c r="B794" s="19"/>
    </row>
    <row r="795" spans="1:2">
      <c r="A795" s="19"/>
      <c r="B795" s="19"/>
    </row>
    <row r="796" spans="1:2">
      <c r="A796" s="19"/>
      <c r="B796" s="19"/>
    </row>
    <row r="797" spans="1:2">
      <c r="A797" s="19"/>
      <c r="B797" s="19"/>
    </row>
    <row r="798" spans="1:2">
      <c r="A798" s="19"/>
      <c r="B798" s="19"/>
    </row>
    <row r="799" spans="1:2">
      <c r="A799" s="19"/>
      <c r="B799" s="19"/>
    </row>
    <row r="800" spans="1:2">
      <c r="A800" s="19"/>
      <c r="B800" s="19"/>
    </row>
    <row r="801" spans="1:2">
      <c r="A801" s="19"/>
      <c r="B801" s="19"/>
    </row>
    <row r="802" spans="1:2">
      <c r="A802" s="19"/>
      <c r="B802" s="19"/>
    </row>
    <row r="803" spans="1:2">
      <c r="A803" s="19"/>
      <c r="B803" s="19"/>
    </row>
    <row r="804" spans="1:2">
      <c r="A804" s="19"/>
      <c r="B804" s="19"/>
    </row>
    <row r="805" spans="1:2">
      <c r="A805" s="19"/>
      <c r="B805" s="19"/>
    </row>
    <row r="806" spans="1:2">
      <c r="A806" s="19"/>
      <c r="B806" s="19"/>
    </row>
    <row r="807" spans="1:2">
      <c r="A807" s="19"/>
      <c r="B807" s="19"/>
    </row>
    <row r="808" spans="1:2">
      <c r="A808" s="19"/>
      <c r="B808" s="19"/>
    </row>
    <row r="809" spans="1:2">
      <c r="A809" s="19"/>
      <c r="B809" s="19"/>
    </row>
    <row r="810" spans="1:2">
      <c r="A810" s="19"/>
      <c r="B810" s="19"/>
    </row>
    <row r="811" spans="1:2">
      <c r="A811" s="19"/>
      <c r="B811" s="19"/>
    </row>
    <row r="812" spans="1:2">
      <c r="A812" s="19"/>
      <c r="B812" s="19"/>
    </row>
    <row r="813" spans="1:2">
      <c r="A813" s="19"/>
      <c r="B813" s="19"/>
    </row>
    <row r="814" spans="1:2">
      <c r="A814" s="19"/>
      <c r="B814" s="19"/>
    </row>
    <row r="815" spans="1:2">
      <c r="A815" s="19"/>
      <c r="B815" s="19"/>
    </row>
    <row r="816" spans="1:2">
      <c r="A816" s="19"/>
      <c r="B816" s="19"/>
    </row>
    <row r="817" spans="1:2">
      <c r="A817" s="19"/>
      <c r="B817" s="19"/>
    </row>
    <row r="818" spans="1:2">
      <c r="A818" s="19"/>
      <c r="B818" s="19"/>
    </row>
    <row r="819" spans="1:2">
      <c r="A819" s="19"/>
      <c r="B819" s="19"/>
    </row>
    <row r="820" spans="1:2">
      <c r="A820" s="19"/>
      <c r="B820" s="19"/>
    </row>
    <row r="821" spans="1:2">
      <c r="A821" s="19"/>
      <c r="B821" s="19"/>
    </row>
    <row r="822" spans="1:2">
      <c r="A822" s="19"/>
      <c r="B822" s="19"/>
    </row>
    <row r="823" spans="1:2">
      <c r="A823" s="19"/>
      <c r="B823" s="19"/>
    </row>
    <row r="824" spans="1:2">
      <c r="A824" s="19"/>
      <c r="B824" s="19"/>
    </row>
    <row r="825" spans="1:2">
      <c r="A825" s="19"/>
      <c r="B825" s="19"/>
    </row>
    <row r="826" spans="1:2">
      <c r="A826" s="19"/>
      <c r="B826" s="19"/>
    </row>
    <row r="827" spans="1:2">
      <c r="A827" s="19"/>
      <c r="B827" s="19"/>
    </row>
    <row r="828" spans="1:2">
      <c r="A828" s="19"/>
      <c r="B828" s="19"/>
    </row>
    <row r="829" spans="1:2">
      <c r="A829" s="19"/>
      <c r="B829" s="19"/>
    </row>
    <row r="830" spans="1:2">
      <c r="A830" s="19"/>
      <c r="B830" s="19"/>
    </row>
    <row r="831" spans="1:2">
      <c r="A831" s="19"/>
      <c r="B831" s="19"/>
    </row>
    <row r="832" spans="1:2">
      <c r="A832" s="19"/>
      <c r="B832" s="19"/>
    </row>
    <row r="833" spans="1:2">
      <c r="A833" s="19"/>
      <c r="B833" s="19"/>
    </row>
    <row r="834" spans="1:2">
      <c r="A834" s="19"/>
      <c r="B834" s="19"/>
    </row>
    <row r="835" spans="1:2">
      <c r="A835" s="19"/>
      <c r="B835" s="19"/>
    </row>
    <row r="836" spans="1:2">
      <c r="A836" s="19"/>
      <c r="B836" s="19"/>
    </row>
    <row r="837" spans="1:2">
      <c r="A837" s="19"/>
      <c r="B837" s="19"/>
    </row>
    <row r="838" spans="1:2">
      <c r="A838" s="19"/>
      <c r="B838" s="19"/>
    </row>
    <row r="839" spans="1:2">
      <c r="A839" s="19"/>
      <c r="B839" s="19"/>
    </row>
    <row r="840" spans="1:2">
      <c r="A840" s="19"/>
      <c r="B840" s="19"/>
    </row>
    <row r="841" spans="1:2">
      <c r="A841" s="19"/>
      <c r="B841" s="19"/>
    </row>
    <row r="842" spans="1:2">
      <c r="A842" s="19"/>
      <c r="B842" s="19"/>
    </row>
    <row r="843" spans="1:2">
      <c r="A843" s="19"/>
      <c r="B843" s="19"/>
    </row>
    <row r="844" spans="1:2">
      <c r="A844" s="19"/>
      <c r="B844" s="19"/>
    </row>
    <row r="845" spans="1:2">
      <c r="A845" s="19"/>
      <c r="B845" s="19"/>
    </row>
    <row r="846" spans="1:2">
      <c r="A846" s="19"/>
      <c r="B846" s="19"/>
    </row>
    <row r="847" spans="1:2">
      <c r="A847" s="19"/>
      <c r="B847" s="19"/>
    </row>
    <row r="848" spans="1:2">
      <c r="A848" s="19"/>
      <c r="B848" s="19"/>
    </row>
    <row r="849" spans="1:2">
      <c r="A849" s="19"/>
      <c r="B849" s="19"/>
    </row>
    <row r="850" spans="1:2">
      <c r="A850" s="19"/>
      <c r="B850" s="19"/>
    </row>
    <row r="851" spans="1:2">
      <c r="A851" s="19"/>
      <c r="B851" s="19"/>
    </row>
    <row r="852" spans="1:2">
      <c r="A852" s="19"/>
      <c r="B852" s="19"/>
    </row>
    <row r="853" spans="1:2">
      <c r="A853" s="19"/>
      <c r="B853" s="19"/>
    </row>
    <row r="854" spans="1:2">
      <c r="A854" s="19"/>
      <c r="B854" s="19"/>
    </row>
    <row r="855" spans="1:2">
      <c r="A855" s="19"/>
      <c r="B855" s="19"/>
    </row>
    <row r="856" spans="1:2">
      <c r="A856" s="19"/>
      <c r="B856" s="19"/>
    </row>
    <row r="857" spans="1:2">
      <c r="A857" s="19"/>
      <c r="B857" s="19"/>
    </row>
    <row r="858" spans="1:2">
      <c r="A858" s="19"/>
      <c r="B858" s="19"/>
    </row>
    <row r="859" spans="1:2">
      <c r="A859" s="19"/>
      <c r="B859" s="19"/>
    </row>
    <row r="860" spans="1:2">
      <c r="A860" s="19"/>
      <c r="B860" s="19"/>
    </row>
    <row r="861" spans="1:2">
      <c r="A861" s="19"/>
      <c r="B861" s="19"/>
    </row>
    <row r="862" spans="1:2">
      <c r="A862" s="19"/>
      <c r="B862" s="19"/>
    </row>
    <row r="863" spans="1:2">
      <c r="A863" s="19"/>
      <c r="B863" s="19"/>
    </row>
    <row r="864" spans="1:2">
      <c r="A864" s="19"/>
      <c r="B864" s="19"/>
    </row>
    <row r="865" spans="1:2">
      <c r="A865" s="19"/>
      <c r="B865" s="19"/>
    </row>
    <row r="866" spans="1:2">
      <c r="A866" s="19"/>
      <c r="B866" s="19"/>
    </row>
    <row r="867" spans="1:2">
      <c r="A867" s="19"/>
      <c r="B867" s="19"/>
    </row>
    <row r="868" spans="1:2">
      <c r="A868" s="19"/>
      <c r="B868" s="19"/>
    </row>
    <row r="869" spans="1:2">
      <c r="A869" s="19"/>
      <c r="B869" s="19"/>
    </row>
    <row r="870" spans="1:2">
      <c r="A870" s="19"/>
      <c r="B870" s="19"/>
    </row>
    <row r="871" spans="1:2">
      <c r="A871" s="19"/>
      <c r="B871" s="19"/>
    </row>
    <row r="872" spans="1:2">
      <c r="A872" s="19"/>
      <c r="B872" s="19"/>
    </row>
    <row r="873" spans="1:2">
      <c r="A873" s="19"/>
      <c r="B873" s="19"/>
    </row>
    <row r="874" spans="1:2">
      <c r="A874" s="19"/>
      <c r="B874" s="19"/>
    </row>
    <row r="875" spans="1:2">
      <c r="A875" s="19"/>
      <c r="B875" s="19"/>
    </row>
    <row r="876" spans="1:2">
      <c r="A876" s="19"/>
      <c r="B876" s="19"/>
    </row>
    <row r="877" spans="1:2">
      <c r="A877" s="19"/>
      <c r="B877" s="19"/>
    </row>
    <row r="878" spans="1:2">
      <c r="A878" s="19"/>
      <c r="B878" s="19"/>
    </row>
    <row r="879" spans="1:2">
      <c r="A879" s="19"/>
      <c r="B879" s="19"/>
    </row>
    <row r="880" spans="1:2">
      <c r="A880" s="19"/>
      <c r="B880" s="19"/>
    </row>
    <row r="881" spans="1:2">
      <c r="A881" s="19"/>
      <c r="B881" s="19"/>
    </row>
    <row r="882" spans="1:2">
      <c r="A882" s="19"/>
      <c r="B882" s="19"/>
    </row>
    <row r="883" spans="1:2">
      <c r="A883" s="19"/>
      <c r="B883" s="19"/>
    </row>
    <row r="884" spans="1:2">
      <c r="A884" s="19"/>
      <c r="B884" s="19"/>
    </row>
    <row r="885" spans="1:2">
      <c r="A885" s="19"/>
      <c r="B885" s="19"/>
    </row>
    <row r="886" spans="1:2">
      <c r="A886" s="19"/>
      <c r="B886" s="19"/>
    </row>
    <row r="887" spans="1:2">
      <c r="A887" s="19"/>
      <c r="B887" s="19"/>
    </row>
    <row r="888" spans="1:2">
      <c r="A888" s="19"/>
      <c r="B888" s="19"/>
    </row>
    <row r="889" spans="1:2">
      <c r="A889" s="19"/>
      <c r="B889" s="19"/>
    </row>
    <row r="890" spans="1:2">
      <c r="A890" s="19"/>
      <c r="B890" s="19"/>
    </row>
    <row r="891" spans="1:2">
      <c r="A891" s="19"/>
      <c r="B891" s="19"/>
    </row>
    <row r="892" spans="1:2">
      <c r="A892" s="19"/>
      <c r="B892" s="19"/>
    </row>
    <row r="893" spans="1:2">
      <c r="A893" s="19"/>
      <c r="B893" s="19"/>
    </row>
    <row r="894" spans="1:2">
      <c r="A894" s="19"/>
      <c r="B894" s="19"/>
    </row>
    <row r="895" spans="1:2">
      <c r="A895" s="19"/>
      <c r="B895" s="19"/>
    </row>
    <row r="896" spans="1:2">
      <c r="A896" s="19"/>
      <c r="B896" s="19"/>
    </row>
    <row r="897" spans="1:2">
      <c r="A897" s="19"/>
      <c r="B897" s="19"/>
    </row>
    <row r="898" spans="1:2">
      <c r="A898" s="19"/>
      <c r="B898" s="19"/>
    </row>
    <row r="899" spans="1:2">
      <c r="A899" s="19"/>
      <c r="B899" s="19"/>
    </row>
    <row r="900" spans="1:2">
      <c r="A900" s="19"/>
      <c r="B900" s="19"/>
    </row>
    <row r="901" spans="1:2">
      <c r="A901" s="19"/>
      <c r="B901" s="19"/>
    </row>
    <row r="902" spans="1:2">
      <c r="A902" s="19"/>
      <c r="B902" s="19"/>
    </row>
    <row r="903" spans="1:2">
      <c r="A903" s="19"/>
      <c r="B903" s="19"/>
    </row>
    <row r="904" spans="1:2">
      <c r="A904" s="19"/>
      <c r="B904" s="19"/>
    </row>
    <row r="905" spans="1:2">
      <c r="A905" s="19"/>
      <c r="B905" s="19"/>
    </row>
    <row r="906" spans="1:2">
      <c r="A906" s="19"/>
      <c r="B906" s="19"/>
    </row>
    <row r="907" spans="1:2">
      <c r="A907" s="19"/>
      <c r="B907" s="19"/>
    </row>
    <row r="908" spans="1:2">
      <c r="A908" s="19"/>
      <c r="B908" s="19"/>
    </row>
    <row r="909" spans="1:2">
      <c r="A909" s="19"/>
      <c r="B909" s="19"/>
    </row>
    <row r="910" spans="1:2">
      <c r="A910" s="19"/>
      <c r="B910" s="19"/>
    </row>
    <row r="911" spans="1:2">
      <c r="A911" s="19"/>
      <c r="B911" s="19"/>
    </row>
    <row r="912" spans="1:2">
      <c r="A912" s="19"/>
      <c r="B912" s="19"/>
    </row>
    <row r="913" spans="1:2">
      <c r="A913" s="19"/>
      <c r="B913" s="19"/>
    </row>
    <row r="914" spans="1:2">
      <c r="A914" s="19"/>
      <c r="B914" s="19"/>
    </row>
    <row r="915" spans="1:2">
      <c r="A915" s="19"/>
      <c r="B915" s="19"/>
    </row>
    <row r="916" spans="1:2">
      <c r="A916" s="19"/>
      <c r="B916" s="19"/>
    </row>
    <row r="917" spans="1:2">
      <c r="A917" s="19"/>
      <c r="B917" s="19"/>
    </row>
    <row r="918" spans="1:2">
      <c r="A918" s="19"/>
      <c r="B918" s="19"/>
    </row>
    <row r="919" spans="1:2">
      <c r="A919" s="19"/>
      <c r="B919" s="19"/>
    </row>
    <row r="920" spans="1:2">
      <c r="A920" s="19"/>
      <c r="B920" s="19"/>
    </row>
    <row r="921" spans="1:2">
      <c r="A921" s="19"/>
      <c r="B921" s="19"/>
    </row>
    <row r="922" spans="1:2">
      <c r="A922" s="19"/>
      <c r="B922" s="19"/>
    </row>
    <row r="923" spans="1:2">
      <c r="A923" s="19"/>
      <c r="B923" s="19"/>
    </row>
    <row r="924" spans="1:2">
      <c r="A924" s="19"/>
      <c r="B924" s="19"/>
    </row>
    <row r="925" spans="1:2">
      <c r="A925" s="19"/>
      <c r="B925" s="19"/>
    </row>
    <row r="926" spans="1:2">
      <c r="A926" s="19"/>
      <c r="B926" s="19"/>
    </row>
    <row r="927" spans="1:2">
      <c r="A927" s="19"/>
      <c r="B927" s="19"/>
    </row>
    <row r="928" spans="1:2">
      <c r="A928" s="19"/>
      <c r="B928" s="19"/>
    </row>
    <row r="929" spans="1:2">
      <c r="A929" s="19"/>
      <c r="B929" s="19"/>
    </row>
    <row r="930" spans="1:2">
      <c r="A930" s="19"/>
      <c r="B930" s="19"/>
    </row>
    <row r="931" spans="1:2">
      <c r="A931" s="19"/>
      <c r="B931" s="19"/>
    </row>
    <row r="932" spans="1:2">
      <c r="A932" s="19"/>
      <c r="B932" s="19"/>
    </row>
    <row r="933" spans="1:2">
      <c r="A933" s="19"/>
      <c r="B933" s="19"/>
    </row>
    <row r="934" spans="1:2">
      <c r="A934" s="19"/>
      <c r="B934" s="19"/>
    </row>
    <row r="935" spans="1:2">
      <c r="A935" s="19"/>
      <c r="B935" s="19"/>
    </row>
    <row r="936" spans="1:2">
      <c r="A936" s="19"/>
      <c r="B936" s="19"/>
    </row>
    <row r="937" spans="1:2">
      <c r="A937" s="19"/>
      <c r="B937" s="19"/>
    </row>
    <row r="938" spans="1:2">
      <c r="A938" s="19"/>
      <c r="B938" s="19"/>
    </row>
    <row r="939" spans="1:2">
      <c r="A939" s="19"/>
      <c r="B939" s="19"/>
    </row>
    <row r="940" spans="1:2">
      <c r="A940" s="19"/>
      <c r="B940" s="19"/>
    </row>
    <row r="941" spans="1:2">
      <c r="A941" s="19"/>
      <c r="B941" s="19"/>
    </row>
    <row r="942" spans="1:2">
      <c r="A942" s="19"/>
      <c r="B942" s="19"/>
    </row>
    <row r="943" spans="1:2">
      <c r="A943" s="19"/>
      <c r="B943" s="19"/>
    </row>
    <row r="944" spans="1:2">
      <c r="A944" s="19"/>
      <c r="B944" s="19"/>
    </row>
    <row r="945" spans="1:2">
      <c r="A945" s="19"/>
      <c r="B945" s="19"/>
    </row>
    <row r="946" spans="1:2">
      <c r="A946" s="19"/>
      <c r="B946" s="19"/>
    </row>
    <row r="947" spans="1:2">
      <c r="A947" s="19"/>
      <c r="B947" s="19"/>
    </row>
    <row r="948" spans="1:2">
      <c r="A948" s="19"/>
      <c r="B948" s="19"/>
    </row>
    <row r="949" spans="1:2">
      <c r="A949" s="19"/>
      <c r="B949" s="19"/>
    </row>
    <row r="950" spans="1:2">
      <c r="A950" s="19"/>
      <c r="B950" s="19"/>
    </row>
    <row r="951" spans="1:2">
      <c r="A951" s="19"/>
      <c r="B951" s="19"/>
    </row>
    <row r="952" spans="1:2">
      <c r="A952" s="19"/>
      <c r="B952" s="19"/>
    </row>
    <row r="953" spans="1:2">
      <c r="A953" s="19"/>
      <c r="B953" s="19"/>
    </row>
    <row r="954" spans="1:2">
      <c r="A954" s="19"/>
      <c r="B954" s="19"/>
    </row>
    <row r="955" spans="1:2">
      <c r="A955" s="19"/>
      <c r="B955" s="19"/>
    </row>
    <row r="956" spans="1:2">
      <c r="A956" s="19"/>
      <c r="B956" s="19"/>
    </row>
    <row r="957" spans="1:2">
      <c r="A957" s="19"/>
      <c r="B957" s="19"/>
    </row>
    <row r="958" spans="1:2">
      <c r="A958" s="19"/>
      <c r="B958" s="19"/>
    </row>
    <row r="959" spans="1:2">
      <c r="A959" s="19"/>
      <c r="B959" s="19"/>
    </row>
    <row r="960" spans="1:2">
      <c r="A960" s="19"/>
      <c r="B960" s="19"/>
    </row>
    <row r="961" spans="1:2">
      <c r="A961" s="19"/>
      <c r="B961" s="19"/>
    </row>
    <row r="962" spans="1:2">
      <c r="A962" s="19"/>
      <c r="B962" s="19"/>
    </row>
    <row r="963" spans="1:2">
      <c r="A963" s="19"/>
      <c r="B963" s="19"/>
    </row>
    <row r="964" spans="1:2">
      <c r="A964" s="19"/>
      <c r="B964" s="19"/>
    </row>
    <row r="965" spans="1:2">
      <c r="A965" s="19"/>
      <c r="B965" s="19"/>
    </row>
    <row r="966" spans="1:2">
      <c r="A966" s="19"/>
      <c r="B966" s="19"/>
    </row>
    <row r="967" spans="1:2">
      <c r="A967" s="19"/>
      <c r="B967" s="19"/>
    </row>
    <row r="968" spans="1:2">
      <c r="A968" s="19"/>
      <c r="B968" s="19"/>
    </row>
    <row r="969" spans="1:2">
      <c r="A969" s="19"/>
      <c r="B969" s="19"/>
    </row>
    <row r="970" spans="1:2">
      <c r="A970" s="19"/>
      <c r="B970" s="19"/>
    </row>
    <row r="971" spans="1:2">
      <c r="A971" s="19"/>
      <c r="B971" s="19"/>
    </row>
    <row r="972" spans="1:2">
      <c r="A972" s="19"/>
      <c r="B972" s="19"/>
    </row>
    <row r="973" spans="1:2">
      <c r="A973" s="19"/>
      <c r="B973" s="19"/>
    </row>
    <row r="974" spans="1:2">
      <c r="A974" s="19"/>
      <c r="B974" s="19"/>
    </row>
    <row r="975" spans="1:2">
      <c r="A975" s="19"/>
      <c r="B975" s="19"/>
    </row>
    <row r="976" spans="1:2">
      <c r="A976" s="19"/>
      <c r="B976" s="19"/>
    </row>
    <row r="977" spans="1:2">
      <c r="A977" s="19"/>
      <c r="B977" s="19"/>
    </row>
    <row r="978" spans="1:2">
      <c r="A978" s="19"/>
      <c r="B978" s="19"/>
    </row>
    <row r="979" spans="1:2">
      <c r="A979" s="19"/>
      <c r="B979" s="19"/>
    </row>
    <row r="980" spans="1:2">
      <c r="A980" s="19"/>
      <c r="B980" s="19"/>
    </row>
    <row r="981" spans="1:2">
      <c r="A981" s="19"/>
      <c r="B981" s="19"/>
    </row>
    <row r="982" spans="1:2">
      <c r="A982" s="19"/>
      <c r="B982" s="19"/>
    </row>
    <row r="983" spans="1:2">
      <c r="A983" s="19"/>
      <c r="B983" s="19"/>
    </row>
    <row r="984" spans="1:2">
      <c r="A984" s="19"/>
      <c r="B984" s="19"/>
    </row>
    <row r="985" spans="1:2">
      <c r="A985" s="19"/>
      <c r="B985" s="19"/>
    </row>
    <row r="986" spans="1:2">
      <c r="A986" s="19"/>
      <c r="B986" s="19"/>
    </row>
    <row r="987" spans="1:2">
      <c r="A987" s="19"/>
      <c r="B987" s="19"/>
    </row>
    <row r="988" spans="1:2">
      <c r="A988" s="19"/>
      <c r="B988" s="19"/>
    </row>
    <row r="989" spans="1:2">
      <c r="A989" s="19"/>
      <c r="B989" s="19"/>
    </row>
    <row r="990" spans="1:2">
      <c r="A990" s="19"/>
      <c r="B990" s="19"/>
    </row>
    <row r="991" spans="1:2">
      <c r="A991" s="19"/>
      <c r="B991" s="19"/>
    </row>
    <row r="992" spans="1:2">
      <c r="A992" s="19"/>
      <c r="B992" s="19"/>
    </row>
    <row r="993" spans="1:2">
      <c r="A993" s="19"/>
      <c r="B993" s="19"/>
    </row>
    <row r="994" spans="1:2">
      <c r="A994" s="19"/>
      <c r="B994" s="19"/>
    </row>
    <row r="995" spans="1:2">
      <c r="A995" s="19"/>
      <c r="B995" s="19"/>
    </row>
    <row r="996" spans="1:2">
      <c r="A996" s="19"/>
      <c r="B996" s="19"/>
    </row>
    <row r="997" spans="1:2">
      <c r="A997" s="19"/>
      <c r="B997" s="19"/>
    </row>
    <row r="998" spans="1:2">
      <c r="A998" s="19"/>
      <c r="B998" s="19"/>
    </row>
    <row r="999" spans="1:2">
      <c r="A999" s="19"/>
      <c r="B999" s="19"/>
    </row>
    <row r="1000" spans="1:2">
      <c r="A1000" s="19"/>
      <c r="B1000" s="19"/>
    </row>
    <row r="1001" spans="1:2">
      <c r="A1001" s="19"/>
      <c r="B1001" s="19"/>
    </row>
    <row r="1002" spans="1:2">
      <c r="A1002" s="19"/>
      <c r="B1002" s="19"/>
    </row>
    <row r="1003" spans="1:2">
      <c r="A1003" s="19"/>
      <c r="B1003" s="19"/>
    </row>
    <row r="1004" spans="1:2">
      <c r="A1004" s="19"/>
      <c r="B1004" s="19"/>
    </row>
    <row r="1005" spans="1:2">
      <c r="A1005" s="19"/>
      <c r="B1005" s="19"/>
    </row>
    <row r="1006" spans="1:2">
      <c r="A1006" s="19"/>
      <c r="B1006" s="19"/>
    </row>
    <row r="1007" spans="1:2">
      <c r="A1007" s="19"/>
      <c r="B1007" s="19"/>
    </row>
    <row r="1008" spans="1:2">
      <c r="A1008" s="19"/>
      <c r="B1008" s="19"/>
    </row>
    <row r="1009" spans="1:2">
      <c r="A1009" s="19"/>
      <c r="B1009" s="19"/>
    </row>
    <row r="1010" spans="1:2">
      <c r="A1010" s="19"/>
      <c r="B1010" s="19"/>
    </row>
    <row r="1011" spans="1:2">
      <c r="A1011" s="19"/>
      <c r="B1011" s="19"/>
    </row>
    <row r="1012" spans="1:2">
      <c r="A1012" s="19"/>
      <c r="B1012" s="19"/>
    </row>
    <row r="1013" spans="1:2">
      <c r="A1013" s="19"/>
      <c r="B1013" s="19"/>
    </row>
    <row r="1014" spans="1:2">
      <c r="A1014" s="19"/>
      <c r="B1014" s="19"/>
    </row>
    <row r="1015" spans="1:2">
      <c r="A1015" s="19"/>
      <c r="B1015" s="19"/>
    </row>
    <row r="1016" spans="1:2">
      <c r="A1016" s="19"/>
      <c r="B1016" s="19"/>
    </row>
    <row r="1017" spans="1:2">
      <c r="A1017" s="19"/>
      <c r="B1017" s="19"/>
    </row>
    <row r="1018" spans="1:2">
      <c r="A1018" s="19"/>
      <c r="B1018" s="19"/>
    </row>
    <row r="1019" spans="1:2">
      <c r="A1019" s="19"/>
      <c r="B1019" s="19"/>
    </row>
    <row r="1020" spans="1:2">
      <c r="A1020" s="19"/>
      <c r="B1020" s="19"/>
    </row>
    <row r="1021" spans="1:2">
      <c r="A1021" s="19"/>
      <c r="B1021" s="19"/>
    </row>
    <row r="1022" spans="1:2">
      <c r="A1022" s="19"/>
      <c r="B1022" s="19"/>
    </row>
    <row r="1023" spans="1:2">
      <c r="A1023" s="19"/>
      <c r="B1023" s="19"/>
    </row>
    <row r="1024" spans="1:2">
      <c r="A1024" s="19"/>
      <c r="B1024" s="19"/>
    </row>
    <row r="1025" spans="1:2">
      <c r="A1025" s="19"/>
      <c r="B1025" s="19"/>
    </row>
    <row r="1026" spans="1:2">
      <c r="A1026" s="19"/>
      <c r="B1026" s="19"/>
    </row>
    <row r="1027" spans="1:2">
      <c r="A1027" s="19"/>
      <c r="B1027" s="19"/>
    </row>
    <row r="1028" spans="1:2">
      <c r="A1028" s="19"/>
      <c r="B1028" s="19"/>
    </row>
    <row r="1029" spans="1:2">
      <c r="A1029" s="19"/>
      <c r="B1029" s="19"/>
    </row>
    <row r="1030" spans="1:2">
      <c r="A1030" s="19"/>
      <c r="B1030" s="19"/>
    </row>
    <row r="1031" spans="1:2">
      <c r="A1031" s="19"/>
      <c r="B1031" s="19"/>
    </row>
    <row r="1032" spans="1:2">
      <c r="A1032" s="19"/>
      <c r="B1032" s="19"/>
    </row>
    <row r="1033" spans="1:2">
      <c r="A1033" s="19"/>
      <c r="B1033" s="19"/>
    </row>
    <row r="1034" spans="1:2">
      <c r="A1034" s="19"/>
      <c r="B1034" s="19"/>
    </row>
    <row r="1035" spans="1:2">
      <c r="A1035" s="19"/>
      <c r="B1035" s="19"/>
    </row>
    <row r="1036" spans="1:2">
      <c r="A1036" s="19"/>
      <c r="B1036" s="19"/>
    </row>
    <row r="1037" spans="1:2">
      <c r="A1037" s="19"/>
      <c r="B1037" s="19"/>
    </row>
    <row r="1038" spans="1:2">
      <c r="A1038" s="19"/>
      <c r="B1038" s="19"/>
    </row>
    <row r="1039" spans="1:2">
      <c r="A1039" s="19"/>
      <c r="B1039" s="19"/>
    </row>
    <row r="1040" spans="1:2">
      <c r="A1040" s="19"/>
      <c r="B1040" s="19"/>
    </row>
    <row r="1041" spans="1:2">
      <c r="A1041" s="19"/>
      <c r="B1041" s="19"/>
    </row>
    <row r="1042" spans="1:2">
      <c r="A1042" s="19"/>
      <c r="B1042" s="19"/>
    </row>
    <row r="1043" spans="1:2">
      <c r="A1043" s="19"/>
      <c r="B1043" s="19"/>
    </row>
    <row r="1044" spans="1:2">
      <c r="A1044" s="19"/>
      <c r="B1044" s="19"/>
    </row>
    <row r="1045" spans="1:2">
      <c r="A1045" s="19"/>
      <c r="B1045" s="19"/>
    </row>
    <row r="1046" spans="1:2">
      <c r="A1046" s="19"/>
      <c r="B1046" s="19"/>
    </row>
    <row r="1047" spans="1:2">
      <c r="A1047" s="19"/>
      <c r="B1047" s="19"/>
    </row>
    <row r="1048" spans="1:2">
      <c r="A1048" s="19"/>
      <c r="B1048" s="19"/>
    </row>
    <row r="1049" spans="1:2">
      <c r="A1049" s="19"/>
      <c r="B1049" s="19"/>
    </row>
    <row r="1050" spans="1:2">
      <c r="A1050" s="19"/>
      <c r="B1050" s="19"/>
    </row>
    <row r="1051" spans="1:2">
      <c r="A1051" s="19"/>
      <c r="B1051" s="19"/>
    </row>
    <row r="1052" spans="1:2">
      <c r="A1052" s="19"/>
      <c r="B1052" s="19"/>
    </row>
    <row r="1053" spans="1:2">
      <c r="A1053" s="19"/>
      <c r="B1053" s="19"/>
    </row>
    <row r="1054" spans="1:2">
      <c r="A1054" s="19"/>
      <c r="B1054" s="19"/>
    </row>
    <row r="1055" spans="1:2">
      <c r="A1055" s="19"/>
      <c r="B1055" s="19"/>
    </row>
    <row r="1056" spans="1:2">
      <c r="A1056" s="19"/>
      <c r="B1056" s="19"/>
    </row>
    <row r="1057" spans="1:2">
      <c r="A1057" s="19"/>
      <c r="B1057" s="19"/>
    </row>
    <row r="1058" spans="1:2">
      <c r="A1058" s="19"/>
      <c r="B1058" s="19"/>
    </row>
    <row r="1059" spans="1:2">
      <c r="A1059" s="19"/>
      <c r="B1059" s="19"/>
    </row>
    <row r="1060" spans="1:2">
      <c r="A1060" s="19"/>
      <c r="B1060" s="19"/>
    </row>
    <row r="1061" spans="1:2">
      <c r="A1061" s="19"/>
      <c r="B1061" s="19"/>
    </row>
    <row r="1062" spans="1:2">
      <c r="A1062" s="19"/>
      <c r="B1062" s="19"/>
    </row>
    <row r="1063" spans="1:2">
      <c r="A1063" s="19"/>
      <c r="B1063" s="19"/>
    </row>
    <row r="1064" spans="1:2">
      <c r="A1064" s="19"/>
      <c r="B1064" s="19"/>
    </row>
    <row r="1065" spans="1:2">
      <c r="A1065" s="19"/>
      <c r="B1065" s="19"/>
    </row>
    <row r="1066" spans="1:2">
      <c r="A1066" s="19"/>
      <c r="B1066" s="19"/>
    </row>
    <row r="1067" spans="1:2">
      <c r="A1067" s="19"/>
      <c r="B1067" s="19"/>
    </row>
    <row r="1068" spans="1:2">
      <c r="A1068" s="19"/>
      <c r="B1068" s="19"/>
    </row>
    <row r="1069" spans="1:2">
      <c r="A1069" s="19"/>
      <c r="B1069" s="19"/>
    </row>
    <row r="1070" spans="1:2">
      <c r="A1070" s="19"/>
      <c r="B1070" s="19"/>
    </row>
    <row r="1071" spans="1:2">
      <c r="A1071" s="19"/>
      <c r="B1071" s="19"/>
    </row>
    <row r="1072" spans="1:2">
      <c r="A1072" s="19"/>
      <c r="B1072" s="19"/>
    </row>
    <row r="1073" spans="1:2">
      <c r="A1073" s="19"/>
      <c r="B1073" s="19"/>
    </row>
    <row r="1074" spans="1:2">
      <c r="A1074" s="19"/>
      <c r="B1074" s="19"/>
    </row>
    <row r="1075" spans="1:2">
      <c r="A1075" s="19"/>
      <c r="B1075" s="19"/>
    </row>
    <row r="1076" spans="1:2">
      <c r="A1076" s="19"/>
      <c r="B1076" s="19"/>
    </row>
    <row r="1077" spans="1:2">
      <c r="A1077" s="19"/>
      <c r="B1077" s="19"/>
    </row>
    <row r="1078" spans="1:2">
      <c r="A1078" s="19"/>
      <c r="B1078" s="19"/>
    </row>
    <row r="1079" spans="1:2">
      <c r="A1079" s="19"/>
      <c r="B1079" s="19"/>
    </row>
    <row r="1080" spans="1:2">
      <c r="A1080" s="19"/>
      <c r="B1080" s="19"/>
    </row>
    <row r="1081" spans="1:2">
      <c r="A1081" s="19"/>
      <c r="B1081" s="19"/>
    </row>
    <row r="1082" spans="1:2">
      <c r="A1082" s="19"/>
      <c r="B1082" s="19"/>
    </row>
    <row r="1083" spans="1:2">
      <c r="A1083" s="19"/>
      <c r="B1083" s="19"/>
    </row>
    <row r="1084" spans="1:2">
      <c r="A1084" s="19"/>
      <c r="B1084" s="19"/>
    </row>
    <row r="1085" spans="1:2">
      <c r="A1085" s="19"/>
      <c r="B1085" s="19"/>
    </row>
    <row r="1086" spans="1:2">
      <c r="A1086" s="19"/>
      <c r="B1086" s="19"/>
    </row>
    <row r="1087" spans="1:2">
      <c r="A1087" s="19"/>
      <c r="B1087" s="19"/>
    </row>
    <row r="1088" spans="1:2">
      <c r="A1088" s="19"/>
      <c r="B1088" s="19"/>
    </row>
    <row r="1089" spans="1:2">
      <c r="A1089" s="19"/>
      <c r="B1089" s="19"/>
    </row>
    <row r="1090" spans="1:2">
      <c r="A1090" s="19"/>
      <c r="B1090" s="19"/>
    </row>
    <row r="1091" spans="1:2">
      <c r="A1091" s="19"/>
      <c r="B1091" s="19"/>
    </row>
    <row r="1092" spans="1:2">
      <c r="A1092" s="19"/>
      <c r="B1092" s="19"/>
    </row>
    <row r="1093" spans="1:2">
      <c r="A1093" s="19"/>
      <c r="B1093" s="19"/>
    </row>
    <row r="1094" spans="1:2">
      <c r="A1094" s="19"/>
      <c r="B1094" s="19"/>
    </row>
    <row r="1095" spans="1:2">
      <c r="A1095" s="19"/>
      <c r="B1095" s="19"/>
    </row>
    <row r="1096" spans="1:2">
      <c r="A1096" s="19"/>
      <c r="B1096" s="19"/>
    </row>
    <row r="1097" spans="1:2">
      <c r="A1097" s="19"/>
      <c r="B1097" s="19"/>
    </row>
    <row r="1098" spans="1:2">
      <c r="A1098" s="19"/>
      <c r="B1098" s="19"/>
    </row>
    <row r="1099" spans="1:2">
      <c r="A1099" s="19"/>
      <c r="B1099" s="19"/>
    </row>
    <row r="1100" spans="1:2">
      <c r="A1100" s="19"/>
      <c r="B1100" s="19"/>
    </row>
    <row r="1101" spans="1:2">
      <c r="A1101" s="19"/>
      <c r="B1101" s="19"/>
    </row>
    <row r="1102" spans="1:2">
      <c r="A1102" s="19"/>
      <c r="B1102" s="19"/>
    </row>
    <row r="1103" spans="1:2">
      <c r="A1103" s="19"/>
      <c r="B1103" s="19"/>
    </row>
    <row r="1104" spans="1:2">
      <c r="A1104" s="19"/>
      <c r="B1104" s="19"/>
    </row>
    <row r="1105" spans="1:2">
      <c r="A1105" s="19"/>
      <c r="B1105" s="19"/>
    </row>
    <row r="1106" spans="1:2">
      <c r="A1106" s="19"/>
      <c r="B1106" s="19"/>
    </row>
    <row r="1107" spans="1:2">
      <c r="A1107" s="19"/>
      <c r="B1107" s="19"/>
    </row>
    <row r="1108" spans="1:2">
      <c r="A1108" s="19"/>
      <c r="B1108" s="19"/>
    </row>
    <row r="1109" spans="1:2">
      <c r="A1109" s="19"/>
      <c r="B1109" s="19"/>
    </row>
    <row r="1110" spans="1:2">
      <c r="A1110" s="19"/>
      <c r="B1110" s="19"/>
    </row>
    <row r="1111" spans="1:2">
      <c r="A1111" s="19"/>
      <c r="B1111" s="19"/>
    </row>
    <row r="1112" spans="1:2">
      <c r="A1112" s="19"/>
      <c r="B1112" s="19"/>
    </row>
    <row r="1113" spans="1:2">
      <c r="A1113" s="19"/>
      <c r="B1113" s="19"/>
    </row>
    <row r="1114" spans="1:2">
      <c r="A1114" s="19"/>
      <c r="B1114" s="19"/>
    </row>
    <row r="1115" spans="1:2">
      <c r="A1115" s="19"/>
      <c r="B1115" s="19"/>
    </row>
    <row r="1116" spans="1:2">
      <c r="A1116" s="19"/>
      <c r="B1116" s="19"/>
    </row>
    <row r="1117" spans="1:2">
      <c r="A1117" s="19"/>
      <c r="B1117" s="19"/>
    </row>
    <row r="1118" spans="1:2">
      <c r="A1118" s="19"/>
      <c r="B1118" s="19"/>
    </row>
    <row r="1119" spans="1:2">
      <c r="A1119" s="19"/>
      <c r="B1119" s="19"/>
    </row>
    <row r="1120" spans="1:2">
      <c r="A1120" s="19"/>
      <c r="B1120" s="19"/>
    </row>
    <row r="1121" spans="1:2">
      <c r="A1121" s="19"/>
      <c r="B1121" s="19"/>
    </row>
    <row r="1122" spans="1:2">
      <c r="A1122" s="19"/>
      <c r="B1122" s="19"/>
    </row>
    <row r="1123" spans="1:2">
      <c r="A1123" s="19"/>
      <c r="B1123" s="19"/>
    </row>
    <row r="1124" spans="1:2">
      <c r="A1124" s="19"/>
      <c r="B1124" s="19"/>
    </row>
    <row r="1125" spans="1:2">
      <c r="A1125" s="19"/>
      <c r="B1125" s="19"/>
    </row>
    <row r="1126" spans="1:2">
      <c r="A1126" s="19"/>
      <c r="B1126" s="19"/>
    </row>
    <row r="1127" spans="1:2">
      <c r="A1127" s="19"/>
      <c r="B1127" s="19"/>
    </row>
    <row r="1128" spans="1:2">
      <c r="A1128" s="19"/>
      <c r="B1128" s="19"/>
    </row>
    <row r="1129" spans="1:2">
      <c r="A1129" s="19"/>
      <c r="B1129" s="19"/>
    </row>
    <row r="1130" spans="1:2">
      <c r="A1130" s="19"/>
      <c r="B1130" s="19"/>
    </row>
    <row r="1131" spans="1:2">
      <c r="A1131" s="19"/>
      <c r="B1131" s="19"/>
    </row>
    <row r="1132" spans="1:2">
      <c r="A1132" s="19"/>
      <c r="B1132" s="19"/>
    </row>
    <row r="1133" spans="1:2">
      <c r="A1133" s="19"/>
      <c r="B1133" s="19"/>
    </row>
    <row r="1134" spans="1:2">
      <c r="A1134" s="19"/>
      <c r="B1134" s="19"/>
    </row>
    <row r="1135" spans="1:2">
      <c r="A1135" s="19"/>
      <c r="B1135" s="19"/>
    </row>
    <row r="1136" spans="1:2">
      <c r="A1136" s="19"/>
      <c r="B1136" s="19"/>
    </row>
    <row r="1137" spans="1:2">
      <c r="A1137" s="19"/>
      <c r="B1137" s="19"/>
    </row>
    <row r="1138" spans="1:2">
      <c r="A1138" s="19"/>
      <c r="B1138" s="19"/>
    </row>
    <row r="1139" spans="1:2">
      <c r="A1139" s="19"/>
      <c r="B1139" s="19"/>
    </row>
    <row r="1140" spans="1:2">
      <c r="A1140" s="19"/>
      <c r="B1140" s="19"/>
    </row>
    <row r="1141" spans="1:2">
      <c r="A1141" s="19"/>
      <c r="B1141" s="19"/>
    </row>
    <row r="1142" spans="1:2">
      <c r="A1142" s="19"/>
      <c r="B1142" s="19"/>
    </row>
    <row r="1143" spans="1:2">
      <c r="A1143" s="19"/>
      <c r="B1143" s="19"/>
    </row>
    <row r="1144" spans="1:2">
      <c r="A1144" s="19"/>
      <c r="B1144" s="19"/>
    </row>
    <row r="1145" spans="1:2">
      <c r="A1145" s="19"/>
      <c r="B1145" s="19"/>
    </row>
    <row r="1146" spans="1:2">
      <c r="A1146" s="19"/>
      <c r="B1146" s="19"/>
    </row>
    <row r="1147" spans="1:2">
      <c r="A1147" s="19"/>
      <c r="B1147" s="19"/>
    </row>
    <row r="1148" spans="1:2">
      <c r="A1148" s="19"/>
      <c r="B1148" s="19"/>
    </row>
    <row r="1149" spans="1:2">
      <c r="A1149" s="19"/>
      <c r="B1149" s="19"/>
    </row>
    <row r="1150" spans="1:2">
      <c r="A1150" s="19"/>
      <c r="B1150" s="19"/>
    </row>
    <row r="1151" spans="1:2">
      <c r="A1151" s="19"/>
      <c r="B1151" s="19"/>
    </row>
    <row r="1152" spans="1:2">
      <c r="A1152" s="19"/>
      <c r="B1152" s="19"/>
    </row>
    <row r="1153" spans="1:2">
      <c r="A1153" s="19"/>
      <c r="B1153" s="19"/>
    </row>
    <row r="1154" spans="1:2">
      <c r="A1154" s="19"/>
      <c r="B1154" s="19"/>
    </row>
    <row r="1155" spans="1:2">
      <c r="A1155" s="19"/>
      <c r="B1155" s="19"/>
    </row>
    <row r="1156" spans="1:2">
      <c r="A1156" s="19"/>
      <c r="B1156" s="19"/>
    </row>
    <row r="1157" spans="1:2">
      <c r="A1157" s="19"/>
      <c r="B1157" s="19"/>
    </row>
    <row r="1158" spans="1:2">
      <c r="A1158" s="19"/>
      <c r="B1158" s="19"/>
    </row>
    <row r="1159" spans="1:2">
      <c r="A1159" s="19"/>
      <c r="B1159" s="19"/>
    </row>
    <row r="1160" spans="1:2">
      <c r="A1160" s="19"/>
      <c r="B1160" s="19"/>
    </row>
    <row r="1161" spans="1:2">
      <c r="A1161" s="19"/>
      <c r="B1161" s="19"/>
    </row>
    <row r="1162" spans="1:2">
      <c r="A1162" s="19"/>
      <c r="B1162" s="19"/>
    </row>
    <row r="1163" spans="1:2">
      <c r="A1163" s="19"/>
      <c r="B1163" s="19"/>
    </row>
    <row r="1164" spans="1:2">
      <c r="A1164" s="19"/>
      <c r="B1164" s="19"/>
    </row>
    <row r="1165" spans="1:2">
      <c r="A1165" s="19"/>
      <c r="B1165" s="19"/>
    </row>
    <row r="1166" spans="1:2">
      <c r="A1166" s="19"/>
      <c r="B1166" s="19"/>
    </row>
    <row r="1167" spans="1:2">
      <c r="A1167" s="19"/>
      <c r="B1167" s="19"/>
    </row>
    <row r="1168" spans="1:2">
      <c r="A1168" s="19"/>
      <c r="B1168" s="19"/>
    </row>
    <row r="1169" spans="1:2">
      <c r="A1169" s="19"/>
      <c r="B1169" s="19"/>
    </row>
    <row r="1170" spans="1:2">
      <c r="A1170" s="19"/>
      <c r="B1170" s="19"/>
    </row>
    <row r="1171" spans="1:2">
      <c r="A1171" s="19"/>
      <c r="B1171" s="19"/>
    </row>
    <row r="1172" spans="1:2">
      <c r="A1172" s="19"/>
      <c r="B1172" s="19"/>
    </row>
    <row r="1173" spans="1:2">
      <c r="A1173" s="19"/>
      <c r="B1173" s="19"/>
    </row>
    <row r="1174" spans="1:2">
      <c r="A1174" s="19"/>
      <c r="B1174" s="19"/>
    </row>
    <row r="1175" spans="1:2">
      <c r="A1175" s="19"/>
      <c r="B1175" s="19"/>
    </row>
    <row r="1176" spans="1:2">
      <c r="A1176" s="19"/>
      <c r="B1176" s="19"/>
    </row>
    <row r="1177" spans="1:2">
      <c r="A1177" s="19"/>
      <c r="B1177" s="19"/>
    </row>
    <row r="1178" spans="1:2">
      <c r="A1178" s="19"/>
      <c r="B1178" s="19"/>
    </row>
    <row r="1179" spans="1:2">
      <c r="A1179" s="19"/>
      <c r="B1179" s="19"/>
    </row>
    <row r="1180" spans="1:2">
      <c r="A1180" s="19"/>
      <c r="B1180" s="19"/>
    </row>
    <row r="1181" spans="1:2">
      <c r="A1181" s="19"/>
      <c r="B1181" s="19"/>
    </row>
    <row r="1182" spans="1:2">
      <c r="A1182" s="19"/>
      <c r="B1182" s="19"/>
    </row>
    <row r="1183" spans="1:2">
      <c r="A1183" s="19"/>
      <c r="B1183" s="19"/>
    </row>
    <row r="1184" spans="1:2">
      <c r="A1184" s="19"/>
      <c r="B1184" s="19"/>
    </row>
    <row r="1185" spans="1:2">
      <c r="A1185" s="19"/>
      <c r="B1185" s="19"/>
    </row>
    <row r="1186" spans="1:2">
      <c r="A1186" s="19"/>
      <c r="B1186" s="19"/>
    </row>
    <row r="1187" spans="1:2">
      <c r="A1187" s="19"/>
      <c r="B1187" s="19"/>
    </row>
    <row r="1188" spans="1:2">
      <c r="A1188" s="19"/>
      <c r="B1188" s="19"/>
    </row>
    <row r="1189" spans="1:2">
      <c r="A1189" s="19"/>
      <c r="B1189" s="19"/>
    </row>
    <row r="1190" spans="1:2">
      <c r="A1190" s="19"/>
      <c r="B1190" s="19"/>
    </row>
    <row r="1191" spans="1:2">
      <c r="A1191" s="19"/>
      <c r="B1191" s="19"/>
    </row>
    <row r="1192" spans="1:2">
      <c r="A1192" s="19"/>
      <c r="B1192" s="19"/>
    </row>
    <row r="1193" spans="1:2">
      <c r="A1193" s="19"/>
      <c r="B1193" s="19"/>
    </row>
    <row r="1194" spans="1:2">
      <c r="A1194" s="19"/>
      <c r="B1194" s="19"/>
    </row>
    <row r="1195" spans="1:2">
      <c r="A1195" s="19"/>
      <c r="B1195" s="19"/>
    </row>
    <row r="1196" spans="1:2">
      <c r="A1196" s="19"/>
      <c r="B1196" s="19"/>
    </row>
    <row r="1197" spans="1:2">
      <c r="A1197" s="19"/>
      <c r="B1197" s="19"/>
    </row>
    <row r="1198" spans="1:2">
      <c r="A1198" s="19"/>
      <c r="B1198" s="19"/>
    </row>
    <row r="1199" spans="1:2">
      <c r="A1199" s="19"/>
      <c r="B1199" s="19"/>
    </row>
    <row r="1200" spans="1:2">
      <c r="A1200" s="19"/>
      <c r="B1200" s="19"/>
    </row>
    <row r="1201" spans="1:2">
      <c r="A1201" s="19"/>
      <c r="B1201" s="19"/>
    </row>
    <row r="1202" spans="1:2">
      <c r="A1202" s="19"/>
      <c r="B1202" s="19"/>
    </row>
    <row r="1203" spans="1:2">
      <c r="A1203" s="19"/>
      <c r="B1203" s="19"/>
    </row>
    <row r="1204" spans="1:2">
      <c r="A1204" s="19"/>
      <c r="B1204" s="19"/>
    </row>
    <row r="1205" spans="1:2">
      <c r="A1205" s="19"/>
      <c r="B1205" s="19"/>
    </row>
    <row r="1206" spans="1:2">
      <c r="A1206" s="19"/>
      <c r="B1206" s="19"/>
    </row>
    <row r="1207" spans="1:2">
      <c r="A1207" s="19"/>
      <c r="B1207" s="19"/>
    </row>
    <row r="1208" spans="1:2">
      <c r="A1208" s="19"/>
      <c r="B1208" s="19"/>
    </row>
    <row r="1209" spans="1:2">
      <c r="A1209" s="19"/>
      <c r="B1209" s="19"/>
    </row>
    <row r="1210" spans="1:2">
      <c r="A1210" s="19"/>
      <c r="B1210" s="19"/>
    </row>
    <row r="1211" spans="1:2">
      <c r="A1211" s="19"/>
      <c r="B1211" s="19"/>
    </row>
    <row r="1212" spans="1:2">
      <c r="A1212" s="19"/>
      <c r="B1212" s="19"/>
    </row>
    <row r="1213" spans="1:2">
      <c r="A1213" s="19"/>
      <c r="B1213" s="19"/>
    </row>
    <row r="1214" spans="1:2">
      <c r="A1214" s="19"/>
      <c r="B1214" s="19"/>
    </row>
    <row r="1215" spans="1:2">
      <c r="A1215" s="19"/>
      <c r="B1215" s="19"/>
    </row>
    <row r="1216" spans="1:2">
      <c r="A1216" s="19"/>
      <c r="B1216" s="19"/>
    </row>
    <row r="1217" spans="1:2">
      <c r="A1217" s="19"/>
      <c r="B1217" s="19"/>
    </row>
    <row r="1218" spans="1:2">
      <c r="A1218" s="19"/>
      <c r="B1218" s="19"/>
    </row>
    <row r="1219" spans="1:2">
      <c r="A1219" s="19"/>
      <c r="B1219" s="19"/>
    </row>
    <row r="1220" spans="1:2">
      <c r="A1220" s="19"/>
      <c r="B1220" s="19"/>
    </row>
    <row r="1221" spans="1:2">
      <c r="A1221" s="19"/>
      <c r="B1221" s="19"/>
    </row>
    <row r="1222" spans="1:2">
      <c r="A1222" s="19"/>
      <c r="B1222" s="19"/>
    </row>
    <row r="1223" spans="1:2">
      <c r="A1223" s="19"/>
      <c r="B1223" s="19"/>
    </row>
    <row r="1224" spans="1:2">
      <c r="A1224" s="19"/>
      <c r="B1224" s="19"/>
    </row>
    <row r="1225" spans="1:2">
      <c r="A1225" s="19"/>
      <c r="B1225" s="19"/>
    </row>
    <row r="1226" spans="1:2">
      <c r="A1226" s="19"/>
      <c r="B1226" s="19"/>
    </row>
    <row r="1227" spans="1:2">
      <c r="A1227" s="19"/>
      <c r="B1227" s="19"/>
    </row>
    <row r="1228" spans="1:2">
      <c r="A1228" s="19"/>
      <c r="B1228" s="19"/>
    </row>
    <row r="1229" spans="1:2">
      <c r="A1229" s="19"/>
      <c r="B1229" s="19"/>
    </row>
    <row r="1230" spans="1:2">
      <c r="A1230" s="19"/>
      <c r="B1230" s="19"/>
    </row>
    <row r="1231" spans="1:2">
      <c r="A1231" s="19"/>
      <c r="B1231" s="19"/>
    </row>
    <row r="1232" spans="1:2">
      <c r="A1232" s="19"/>
      <c r="B1232" s="19"/>
    </row>
    <row r="1233" spans="1:2">
      <c r="A1233" s="19"/>
      <c r="B1233" s="19"/>
    </row>
    <row r="1234" spans="1:2">
      <c r="A1234" s="19"/>
      <c r="B1234" s="19"/>
    </row>
    <row r="1235" spans="1:2">
      <c r="A1235" s="19"/>
      <c r="B1235" s="19"/>
    </row>
    <row r="1236" spans="1:2">
      <c r="A1236" s="19"/>
      <c r="B1236" s="19"/>
    </row>
    <row r="1237" spans="1:2">
      <c r="A1237" s="19"/>
      <c r="B1237" s="19"/>
    </row>
    <row r="1238" spans="1:2">
      <c r="A1238" s="19"/>
      <c r="B1238" s="19"/>
    </row>
    <row r="1239" spans="1:2">
      <c r="A1239" s="19"/>
      <c r="B1239" s="19"/>
    </row>
    <row r="1240" spans="1:2">
      <c r="A1240" s="19"/>
      <c r="B1240" s="19"/>
    </row>
    <row r="1241" spans="1:2">
      <c r="A1241" s="19"/>
      <c r="B1241" s="19"/>
    </row>
    <row r="1242" spans="1:2">
      <c r="A1242" s="19"/>
      <c r="B1242" s="19"/>
    </row>
    <row r="1243" spans="1:2">
      <c r="A1243" s="19"/>
      <c r="B1243" s="19"/>
    </row>
    <row r="1244" spans="1:2">
      <c r="A1244" s="19"/>
      <c r="B1244" s="19"/>
    </row>
    <row r="1245" spans="1:2">
      <c r="A1245" s="19"/>
      <c r="B1245" s="19"/>
    </row>
    <row r="1246" spans="1:2">
      <c r="A1246" s="19"/>
      <c r="B1246" s="19"/>
    </row>
    <row r="1247" spans="1:2">
      <c r="A1247" s="19"/>
      <c r="B1247" s="19"/>
    </row>
    <row r="1248" spans="1:2">
      <c r="A1248" s="19"/>
      <c r="B1248" s="19"/>
    </row>
    <row r="1249" spans="1:2">
      <c r="A1249" s="19"/>
      <c r="B1249" s="19"/>
    </row>
    <row r="1250" spans="1:2">
      <c r="A1250" s="19"/>
      <c r="B1250" s="19"/>
    </row>
    <row r="1251" spans="1:2">
      <c r="A1251" s="19"/>
      <c r="B1251" s="19"/>
    </row>
    <row r="1252" spans="1:2">
      <c r="A1252" s="19"/>
      <c r="B1252" s="19"/>
    </row>
    <row r="1253" spans="1:2">
      <c r="A1253" s="19"/>
      <c r="B1253" s="19"/>
    </row>
    <row r="1254" spans="1:2">
      <c r="A1254" s="19"/>
      <c r="B1254" s="19"/>
    </row>
    <row r="1255" spans="1:2">
      <c r="A1255" s="19"/>
      <c r="B1255" s="19"/>
    </row>
    <row r="1256" spans="1:2">
      <c r="A1256" s="19"/>
      <c r="B1256" s="19"/>
    </row>
    <row r="1257" spans="1:2">
      <c r="A1257" s="19"/>
      <c r="B1257" s="19"/>
    </row>
    <row r="1258" spans="1:2">
      <c r="A1258" s="19"/>
      <c r="B1258" s="19"/>
    </row>
    <row r="1259" spans="1:2">
      <c r="A1259" s="19"/>
      <c r="B1259" s="19"/>
    </row>
    <row r="1260" spans="1:2">
      <c r="A1260" s="19"/>
      <c r="B1260" s="19"/>
    </row>
    <row r="1261" spans="1:2">
      <c r="A1261" s="19"/>
      <c r="B1261" s="19"/>
    </row>
    <row r="1262" spans="1:2">
      <c r="A1262" s="19"/>
      <c r="B1262" s="19"/>
    </row>
    <row r="1263" spans="1:2">
      <c r="A1263" s="19"/>
      <c r="B1263" s="19"/>
    </row>
    <row r="1264" spans="1:2">
      <c r="A1264" s="19"/>
      <c r="B1264" s="19"/>
    </row>
    <row r="1265" spans="1:2">
      <c r="A1265" s="19"/>
      <c r="B1265" s="19"/>
    </row>
    <row r="1266" spans="1:2">
      <c r="A1266" s="19"/>
      <c r="B1266" s="19"/>
    </row>
    <row r="1267" spans="1:2">
      <c r="A1267" s="19"/>
      <c r="B1267" s="19"/>
    </row>
    <row r="1268" spans="1:2">
      <c r="A1268" s="19"/>
      <c r="B1268" s="19"/>
    </row>
    <row r="1269" spans="1:2">
      <c r="A1269" s="19"/>
      <c r="B1269" s="19"/>
    </row>
    <row r="1270" spans="1:2">
      <c r="A1270" s="19"/>
      <c r="B1270" s="19"/>
    </row>
    <row r="1271" spans="1:2">
      <c r="A1271" s="19"/>
      <c r="B1271" s="19"/>
    </row>
    <row r="1272" spans="1:2">
      <c r="A1272" s="19"/>
      <c r="B1272" s="19"/>
    </row>
    <row r="1273" spans="1:2">
      <c r="A1273" s="19"/>
      <c r="B1273" s="19"/>
    </row>
    <row r="1274" spans="1:2">
      <c r="A1274" s="19"/>
      <c r="B1274" s="19"/>
    </row>
    <row r="1275" spans="1:2">
      <c r="A1275" s="19"/>
      <c r="B1275" s="19"/>
    </row>
    <row r="1276" spans="1:2">
      <c r="A1276" s="19"/>
      <c r="B1276" s="19"/>
    </row>
    <row r="1277" spans="1:2">
      <c r="A1277" s="19"/>
      <c r="B1277" s="19"/>
    </row>
    <row r="1278" spans="1:2">
      <c r="A1278" s="19"/>
      <c r="B1278" s="19"/>
    </row>
    <row r="1279" spans="1:2">
      <c r="A1279" s="19"/>
      <c r="B1279" s="19"/>
    </row>
    <row r="1280" spans="1:2">
      <c r="A1280" s="19"/>
      <c r="B1280" s="19"/>
    </row>
    <row r="1281" spans="1:2">
      <c r="A1281" s="19"/>
      <c r="B1281" s="19"/>
    </row>
    <row r="1282" spans="1:2">
      <c r="A1282" s="19"/>
      <c r="B1282" s="19"/>
    </row>
    <row r="1283" spans="1:2">
      <c r="A1283" s="19"/>
      <c r="B1283" s="19"/>
    </row>
    <row r="1284" spans="1:2">
      <c r="A1284" s="19"/>
      <c r="B1284" s="19"/>
    </row>
    <row r="1285" spans="1:2">
      <c r="A1285" s="19"/>
      <c r="B1285" s="19"/>
    </row>
    <row r="1286" spans="1:2">
      <c r="A1286" s="19"/>
      <c r="B1286" s="19"/>
    </row>
    <row r="1287" spans="1:2">
      <c r="A1287" s="19"/>
      <c r="B1287" s="19"/>
    </row>
    <row r="1288" spans="1:2">
      <c r="A1288" s="19"/>
      <c r="B1288" s="19"/>
    </row>
    <row r="1289" spans="1:2">
      <c r="A1289" s="19"/>
      <c r="B1289" s="19"/>
    </row>
    <row r="1290" spans="1:2">
      <c r="A1290" s="19"/>
      <c r="B1290" s="19"/>
    </row>
    <row r="1291" spans="1:2">
      <c r="A1291" s="19"/>
      <c r="B1291" s="19"/>
    </row>
    <row r="1292" spans="1:2">
      <c r="A1292" s="19"/>
      <c r="B1292" s="19"/>
    </row>
    <row r="1293" spans="1:2">
      <c r="A1293" s="19"/>
      <c r="B1293" s="19"/>
    </row>
    <row r="1294" spans="1:2">
      <c r="A1294" s="19"/>
      <c r="B1294" s="19"/>
    </row>
    <row r="1295" spans="1:2">
      <c r="A1295" s="19"/>
      <c r="B1295" s="19"/>
    </row>
    <row r="1296" spans="1:2">
      <c r="A1296" s="19"/>
      <c r="B1296" s="19"/>
    </row>
    <row r="1297" spans="1:2">
      <c r="A1297" s="19"/>
      <c r="B1297" s="19"/>
    </row>
    <row r="1298" spans="1:2">
      <c r="A1298" s="19"/>
      <c r="B1298" s="19"/>
    </row>
    <row r="1299" spans="1:2">
      <c r="A1299" s="19"/>
      <c r="B1299" s="19"/>
    </row>
    <row r="1300" spans="1:2">
      <c r="A1300" s="19"/>
      <c r="B1300" s="19"/>
    </row>
    <row r="1301" spans="1:2">
      <c r="A1301" s="19"/>
      <c r="B1301" s="19"/>
    </row>
    <row r="1302" spans="1:2">
      <c r="A1302" s="19"/>
      <c r="B1302" s="19"/>
    </row>
    <row r="1303" spans="1:2">
      <c r="A1303" s="19"/>
      <c r="B1303" s="19"/>
    </row>
    <row r="1304" spans="1:2">
      <c r="A1304" s="19"/>
      <c r="B1304" s="19"/>
    </row>
  </sheetData>
  <mergeCells count="118">
    <mergeCell ref="FF2:FO2"/>
    <mergeCell ref="FF4:FG4"/>
    <mergeCell ref="FH4:FI4"/>
    <mergeCell ref="FJ4:FK4"/>
    <mergeCell ref="FL4:FM4"/>
    <mergeCell ref="FN4:FO4"/>
    <mergeCell ref="EV2:FE2"/>
    <mergeCell ref="EV4:EW4"/>
    <mergeCell ref="EX4:EY4"/>
    <mergeCell ref="EZ4:FA4"/>
    <mergeCell ref="FB4:FC4"/>
    <mergeCell ref="FD4:FE4"/>
    <mergeCell ref="EV3:FE3"/>
    <mergeCell ref="FF3:FO3"/>
    <mergeCell ref="EL2:EU2"/>
    <mergeCell ref="EL4:EM4"/>
    <mergeCell ref="EN4:EO4"/>
    <mergeCell ref="EP4:EQ4"/>
    <mergeCell ref="ER4:ES4"/>
    <mergeCell ref="ET4:EU4"/>
    <mergeCell ref="EB2:EK2"/>
    <mergeCell ref="EB4:EC4"/>
    <mergeCell ref="ED4:EE4"/>
    <mergeCell ref="EF4:EG4"/>
    <mergeCell ref="EH4:EI4"/>
    <mergeCell ref="EJ4:EK4"/>
    <mergeCell ref="EB3:EK3"/>
    <mergeCell ref="EL3:EU3"/>
    <mergeCell ref="DR2:EA2"/>
    <mergeCell ref="DR4:DS4"/>
    <mergeCell ref="DT4:DU4"/>
    <mergeCell ref="DV4:DW4"/>
    <mergeCell ref="DX4:DY4"/>
    <mergeCell ref="DZ4:EA4"/>
    <mergeCell ref="DH2:DQ2"/>
    <mergeCell ref="DH4:DI4"/>
    <mergeCell ref="DJ4:DK4"/>
    <mergeCell ref="DL4:DM4"/>
    <mergeCell ref="DN4:DO4"/>
    <mergeCell ref="DP4:DQ4"/>
    <mergeCell ref="DH3:DQ3"/>
    <mergeCell ref="DR3:EA3"/>
    <mergeCell ref="CX2:DG2"/>
    <mergeCell ref="CX4:CY4"/>
    <mergeCell ref="CZ4:DA4"/>
    <mergeCell ref="DB4:DC4"/>
    <mergeCell ref="DD4:DE4"/>
    <mergeCell ref="DF4:DG4"/>
    <mergeCell ref="CN2:CW2"/>
    <mergeCell ref="CN4:CO4"/>
    <mergeCell ref="CP4:CQ4"/>
    <mergeCell ref="CR4:CS4"/>
    <mergeCell ref="CT4:CU4"/>
    <mergeCell ref="CV4:CW4"/>
    <mergeCell ref="CN3:CW3"/>
    <mergeCell ref="CX3:DG3"/>
    <mergeCell ref="CD2:CM2"/>
    <mergeCell ref="CD4:CE4"/>
    <mergeCell ref="CF4:CG4"/>
    <mergeCell ref="CH4:CI4"/>
    <mergeCell ref="CJ4:CK4"/>
    <mergeCell ref="CL4:CM4"/>
    <mergeCell ref="BT2:CC2"/>
    <mergeCell ref="BT4:BU4"/>
    <mergeCell ref="BV4:BW4"/>
    <mergeCell ref="BX4:BY4"/>
    <mergeCell ref="BZ4:CA4"/>
    <mergeCell ref="CB4:CC4"/>
    <mergeCell ref="BT3:CC3"/>
    <mergeCell ref="CD3:CM3"/>
    <mergeCell ref="BJ2:BS2"/>
    <mergeCell ref="BJ4:BK4"/>
    <mergeCell ref="BL4:BM4"/>
    <mergeCell ref="BN4:BO4"/>
    <mergeCell ref="BP4:BQ4"/>
    <mergeCell ref="BR4:BS4"/>
    <mergeCell ref="AZ2:BI2"/>
    <mergeCell ref="AZ4:BA4"/>
    <mergeCell ref="BB4:BC4"/>
    <mergeCell ref="BD4:BE4"/>
    <mergeCell ref="BF4:BG4"/>
    <mergeCell ref="BH4:BI4"/>
    <mergeCell ref="AZ3:BI3"/>
    <mergeCell ref="BJ3:BS3"/>
    <mergeCell ref="A48:C49"/>
    <mergeCell ref="AV4:AW4"/>
    <mergeCell ref="AX4:AY4"/>
    <mergeCell ref="AH4:AI4"/>
    <mergeCell ref="AJ4:AK4"/>
    <mergeCell ref="AL4:AM4"/>
    <mergeCell ref="AN4:AO4"/>
    <mergeCell ref="AP4:AQ4"/>
    <mergeCell ref="AR4:AS4"/>
    <mergeCell ref="X4:Y4"/>
    <mergeCell ref="Z4:AA4"/>
    <mergeCell ref="AB4:AC4"/>
    <mergeCell ref="AD4:AE4"/>
    <mergeCell ref="AT4:AU4"/>
    <mergeCell ref="AF4:AG4"/>
    <mergeCell ref="D4:E4"/>
    <mergeCell ref="F4:G4"/>
    <mergeCell ref="H4:I4"/>
    <mergeCell ref="J4:K4"/>
    <mergeCell ref="L4:M4"/>
    <mergeCell ref="N4:O4"/>
    <mergeCell ref="P4:Q4"/>
    <mergeCell ref="R4:S4"/>
    <mergeCell ref="T4:U4"/>
    <mergeCell ref="V4:W4"/>
    <mergeCell ref="AP2:AY2"/>
    <mergeCell ref="D3:I3"/>
    <mergeCell ref="L3:U3"/>
    <mergeCell ref="V3:AE3"/>
    <mergeCell ref="AF3:AO3"/>
    <mergeCell ref="J2:K3"/>
    <mergeCell ref="V2:AE2"/>
    <mergeCell ref="AF2:AO2"/>
    <mergeCell ref="AP3:AY3"/>
  </mergeCells>
  <printOptions horizontalCentered="1"/>
  <pageMargins left="0.39370078740157483" right="0.39370078740157483" top="0.59055118110236227" bottom="0.39370078740157483" header="0.39370078740157483" footer="0.39370078740157483"/>
  <pageSetup scale="51" orientation="portrait" horizontalDpi="300" verticalDpi="300" r:id="rId1"/>
  <headerFooter alignWithMargins="0"/>
  <colBreaks count="16" manualBreakCount="16">
    <brk id="11" max="48" man="1"/>
    <brk id="21" max="48" man="1"/>
    <brk id="31" max="48" man="1"/>
    <brk id="41" max="48" man="1"/>
    <brk id="51" max="48" man="1"/>
    <brk id="61" max="48" man="1"/>
    <brk id="71" max="48" man="1"/>
    <brk id="81" max="48" man="1"/>
    <brk id="91" max="48" man="1"/>
    <brk id="101" max="48" man="1"/>
    <brk id="111" max="48" man="1"/>
    <brk id="121" max="48" man="1"/>
    <brk id="131" max="48" man="1"/>
    <brk id="141" max="48" man="1"/>
    <brk id="151" max="48" man="1"/>
    <brk id="161" max="48" man="1"/>
  </colBreaks>
  <ignoredErrors>
    <ignoredError sqref="D4:G4 I4:K4 M4:FO4" unlockedFormula="1"/>
    <ignoredError sqref="H4" formula="1"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rgb="FFFF0000"/>
  </sheetPr>
  <dimension ref="A1:CJ36"/>
  <sheetViews>
    <sheetView zoomScaleNormal="100" workbookViewId="0">
      <pane xSplit="4" ySplit="5" topLeftCell="E6" activePane="bottomRight" state="frozen"/>
      <selection activeCell="B4" sqref="B4"/>
      <selection pane="topRight" activeCell="B4" sqref="B4"/>
      <selection pane="bottomLeft" activeCell="B4" sqref="B4"/>
      <selection pane="bottomRight"/>
    </sheetView>
  </sheetViews>
  <sheetFormatPr baseColWidth="10" defaultColWidth="6.85546875" defaultRowHeight="15"/>
  <cols>
    <col min="1" max="1" width="3.85546875" style="585" customWidth="1"/>
    <col min="2" max="2" width="6.42578125" style="585" customWidth="1"/>
    <col min="3" max="3" width="64.7109375" style="585" customWidth="1"/>
    <col min="4" max="4" width="4.5703125" style="585" customWidth="1"/>
    <col min="5" max="5" width="11" style="588" customWidth="1"/>
    <col min="6" max="88" width="11" style="585" customWidth="1"/>
    <col min="89" max="16384" width="6.85546875" style="585"/>
  </cols>
  <sheetData>
    <row r="1" spans="1:88" s="12" customFormat="1">
      <c r="A1" s="8" t="s">
        <v>434</v>
      </c>
      <c r="B1" s="9"/>
      <c r="C1" s="9"/>
      <c r="D1" s="9"/>
      <c r="E1" s="102"/>
      <c r="F1" s="102"/>
      <c r="G1" s="102"/>
      <c r="H1" s="102" t="s">
        <v>424</v>
      </c>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row>
    <row r="2" spans="1:88" s="12" customFormat="1">
      <c r="A2" s="8"/>
      <c r="B2" s="9"/>
      <c r="C2" s="9"/>
      <c r="D2" s="9"/>
      <c r="E2" s="102"/>
      <c r="F2" s="102"/>
      <c r="G2" s="102"/>
      <c r="H2" s="102" t="s">
        <v>425</v>
      </c>
      <c r="I2" s="102"/>
      <c r="J2" s="102"/>
      <c r="K2" s="102"/>
      <c r="L2" s="102"/>
      <c r="M2" s="102"/>
      <c r="N2" s="103"/>
      <c r="O2" s="104"/>
      <c r="P2" s="105" t="s">
        <v>418</v>
      </c>
      <c r="Q2" s="106"/>
      <c r="R2" s="107"/>
      <c r="S2" s="103"/>
      <c r="T2" s="104"/>
      <c r="U2" s="105" t="s">
        <v>419</v>
      </c>
      <c r="V2" s="106"/>
      <c r="W2" s="107"/>
      <c r="X2" s="103"/>
      <c r="Y2" s="104"/>
      <c r="Z2" s="105" t="s">
        <v>420</v>
      </c>
      <c r="AA2" s="105"/>
      <c r="AB2" s="108"/>
      <c r="AC2" s="103"/>
      <c r="AD2" s="104"/>
      <c r="AE2" s="105" t="s">
        <v>447</v>
      </c>
      <c r="AF2" s="105"/>
      <c r="AG2" s="108"/>
      <c r="AH2" s="103"/>
      <c r="AI2" s="104"/>
      <c r="AJ2" s="105" t="s">
        <v>448</v>
      </c>
      <c r="AK2" s="105"/>
      <c r="AL2" s="108"/>
      <c r="AM2" s="103"/>
      <c r="AN2" s="104"/>
      <c r="AO2" s="105" t="s">
        <v>449</v>
      </c>
      <c r="AP2" s="105"/>
      <c r="AQ2" s="108"/>
      <c r="AR2" s="103"/>
      <c r="AS2" s="104"/>
      <c r="AT2" s="105" t="s">
        <v>450</v>
      </c>
      <c r="AU2" s="105"/>
      <c r="AV2" s="108"/>
      <c r="AW2" s="103"/>
      <c r="AX2" s="104"/>
      <c r="AY2" s="105" t="s">
        <v>451</v>
      </c>
      <c r="AZ2" s="105"/>
      <c r="BA2" s="108"/>
      <c r="BB2" s="103"/>
      <c r="BC2" s="104"/>
      <c r="BD2" s="105" t="s">
        <v>452</v>
      </c>
      <c r="BE2" s="105"/>
      <c r="BF2" s="108"/>
      <c r="BG2" s="103"/>
      <c r="BH2" s="104"/>
      <c r="BI2" s="105" t="s">
        <v>453</v>
      </c>
      <c r="BJ2" s="105"/>
      <c r="BK2" s="108"/>
      <c r="BL2" s="103"/>
      <c r="BM2" s="104"/>
      <c r="BN2" s="105" t="s">
        <v>454</v>
      </c>
      <c r="BO2" s="105"/>
      <c r="BP2" s="108"/>
      <c r="BQ2" s="103"/>
      <c r="BR2" s="104"/>
      <c r="BS2" s="105" t="s">
        <v>455</v>
      </c>
      <c r="BT2" s="105"/>
      <c r="BU2" s="108"/>
      <c r="BV2" s="103"/>
      <c r="BW2" s="104"/>
      <c r="BX2" s="105" t="s">
        <v>456</v>
      </c>
      <c r="BY2" s="105"/>
      <c r="BZ2" s="108"/>
      <c r="CA2" s="103"/>
      <c r="CB2" s="104"/>
      <c r="CC2" s="105" t="s">
        <v>457</v>
      </c>
      <c r="CD2" s="105"/>
      <c r="CE2" s="108"/>
      <c r="CF2" s="103"/>
      <c r="CG2" s="104"/>
      <c r="CH2" s="105" t="s">
        <v>458</v>
      </c>
      <c r="CI2" s="105"/>
      <c r="CJ2" s="108"/>
    </row>
    <row r="3" spans="1:88" s="12" customFormat="1" ht="15" customHeight="1">
      <c r="A3" s="8"/>
      <c r="B3" s="9"/>
      <c r="C3" s="9"/>
      <c r="D3" s="9"/>
      <c r="E3" s="102"/>
      <c r="F3" s="102"/>
      <c r="G3" s="102"/>
      <c r="H3" s="102" t="s">
        <v>426</v>
      </c>
      <c r="I3" s="102"/>
      <c r="J3" s="102"/>
      <c r="K3" s="102"/>
      <c r="L3" s="102"/>
      <c r="M3" s="102"/>
      <c r="N3" s="621" t="str">
        <f>'20.10'!$V$3</f>
        <v>Description : Please inscribe a brief description of the scenario (including assumptions) in tab 20.10</v>
      </c>
      <c r="O3" s="622"/>
      <c r="P3" s="622"/>
      <c r="Q3" s="622"/>
      <c r="R3" s="623"/>
      <c r="S3" s="621" t="str">
        <f>'20.10'!$AF$3</f>
        <v>Description : Please inscribe a brief description of the scenario (including assumptions) in tab 20.10</v>
      </c>
      <c r="T3" s="622"/>
      <c r="U3" s="622"/>
      <c r="V3" s="622"/>
      <c r="W3" s="623"/>
      <c r="X3" s="621" t="str">
        <f>'20.10'!$AP$3</f>
        <v>Description : Please inscribe a brief description of the scenario (including assumptions) in tab 20.10</v>
      </c>
      <c r="Y3" s="622"/>
      <c r="Z3" s="622"/>
      <c r="AA3" s="622"/>
      <c r="AB3" s="623"/>
      <c r="AC3" s="621" t="str">
        <f>'20.10'!$AZ$3</f>
        <v>Description : Please inscribe a brief description of the scenario (including assumptions) in tab 20.10</v>
      </c>
      <c r="AD3" s="622"/>
      <c r="AE3" s="622"/>
      <c r="AF3" s="622"/>
      <c r="AG3" s="623"/>
      <c r="AH3" s="621" t="str">
        <f>'20.10'!$BJ$3</f>
        <v>Description : Please inscribe a brief description of the scenario (including assumptions) in tab 20.10</v>
      </c>
      <c r="AI3" s="622"/>
      <c r="AJ3" s="622"/>
      <c r="AK3" s="622"/>
      <c r="AL3" s="623"/>
      <c r="AM3" s="621" t="str">
        <f>'20.10'!$BT$3</f>
        <v>Description : Please inscribe a brief description of the scenario (including assumptions) in tab 20.10</v>
      </c>
      <c r="AN3" s="622"/>
      <c r="AO3" s="622"/>
      <c r="AP3" s="622"/>
      <c r="AQ3" s="623"/>
      <c r="AR3" s="621" t="str">
        <f>'20.10'!$CD$3</f>
        <v>Description : Please inscribe a brief description of the scenario (including assumptions) in tab 20.10</v>
      </c>
      <c r="AS3" s="622"/>
      <c r="AT3" s="622"/>
      <c r="AU3" s="622"/>
      <c r="AV3" s="623"/>
      <c r="AW3" s="621" t="str">
        <f>'20.10'!$CN$3</f>
        <v>Description : Please inscribe a brief description of the scenario (including assumptions) in tab 20.10</v>
      </c>
      <c r="AX3" s="622"/>
      <c r="AY3" s="622"/>
      <c r="AZ3" s="622"/>
      <c r="BA3" s="623"/>
      <c r="BB3" s="621" t="str">
        <f>'20.10'!$CX$3</f>
        <v>Description : Please inscribe a brief description of the scenario (including assumptions) in tab 20.10</v>
      </c>
      <c r="BC3" s="622"/>
      <c r="BD3" s="622"/>
      <c r="BE3" s="622"/>
      <c r="BF3" s="623"/>
      <c r="BG3" s="621" t="str">
        <f>'20.10'!$DH$3</f>
        <v>Description : Please inscribe a brief description of the scenario (including assumptions) in tab 20.10</v>
      </c>
      <c r="BH3" s="622"/>
      <c r="BI3" s="622"/>
      <c r="BJ3" s="622"/>
      <c r="BK3" s="623"/>
      <c r="BL3" s="621" t="str">
        <f>'20.10'!$DR$3</f>
        <v>Description : Please inscribe a brief description of the scenario (including assumptions) in tab 20.10</v>
      </c>
      <c r="BM3" s="622"/>
      <c r="BN3" s="622"/>
      <c r="BO3" s="622"/>
      <c r="BP3" s="623"/>
      <c r="BQ3" s="621" t="str">
        <f>'20.10'!$EB$3</f>
        <v>Description : Please inscribe a brief description of the scenario (including assumptions) in tab 20.10</v>
      </c>
      <c r="BR3" s="622"/>
      <c r="BS3" s="622"/>
      <c r="BT3" s="622"/>
      <c r="BU3" s="623"/>
      <c r="BV3" s="621" t="str">
        <f>'20.10'!$EL$3</f>
        <v>Description : Please inscribe a brief description of the scenario (including assumptions) in tab 20.10</v>
      </c>
      <c r="BW3" s="622"/>
      <c r="BX3" s="622"/>
      <c r="BY3" s="622"/>
      <c r="BZ3" s="623"/>
      <c r="CA3" s="621" t="str">
        <f>'20.10'!$EV$3</f>
        <v>Description : Please inscribe a brief description of the scenario (including assumptions) in tab 20.10</v>
      </c>
      <c r="CB3" s="622"/>
      <c r="CC3" s="622"/>
      <c r="CD3" s="622"/>
      <c r="CE3" s="623"/>
      <c r="CF3" s="621" t="str">
        <f>'20.10'!$FF$3</f>
        <v>Description : Please inscribe a brief description of the scenario (including assumptions) in tab 20.10</v>
      </c>
      <c r="CG3" s="622"/>
      <c r="CH3" s="622"/>
      <c r="CI3" s="622"/>
      <c r="CJ3" s="623"/>
    </row>
    <row r="4" spans="1:88" s="12" customFormat="1">
      <c r="A4" s="8"/>
      <c r="B4" s="9"/>
      <c r="C4" s="9"/>
      <c r="D4" s="9"/>
      <c r="E4" s="102"/>
      <c r="F4" s="102" t="s">
        <v>421</v>
      </c>
      <c r="G4" s="102"/>
      <c r="H4" s="102" t="s">
        <v>427</v>
      </c>
      <c r="I4" s="8"/>
      <c r="J4" s="109"/>
      <c r="K4" s="102" t="s">
        <v>422</v>
      </c>
      <c r="L4" s="110"/>
      <c r="M4" s="110"/>
      <c r="N4" s="621"/>
      <c r="O4" s="622"/>
      <c r="P4" s="622"/>
      <c r="Q4" s="622"/>
      <c r="R4" s="623"/>
      <c r="S4" s="621"/>
      <c r="T4" s="622"/>
      <c r="U4" s="622"/>
      <c r="V4" s="622"/>
      <c r="W4" s="623"/>
      <c r="X4" s="621"/>
      <c r="Y4" s="622"/>
      <c r="Z4" s="622"/>
      <c r="AA4" s="622"/>
      <c r="AB4" s="623"/>
      <c r="AC4" s="621"/>
      <c r="AD4" s="622"/>
      <c r="AE4" s="622"/>
      <c r="AF4" s="622"/>
      <c r="AG4" s="623"/>
      <c r="AH4" s="621"/>
      <c r="AI4" s="622"/>
      <c r="AJ4" s="622"/>
      <c r="AK4" s="622"/>
      <c r="AL4" s="623"/>
      <c r="AM4" s="621"/>
      <c r="AN4" s="622"/>
      <c r="AO4" s="622"/>
      <c r="AP4" s="622"/>
      <c r="AQ4" s="623"/>
      <c r="AR4" s="621"/>
      <c r="AS4" s="622"/>
      <c r="AT4" s="622"/>
      <c r="AU4" s="622"/>
      <c r="AV4" s="623"/>
      <c r="AW4" s="621"/>
      <c r="AX4" s="622"/>
      <c r="AY4" s="622"/>
      <c r="AZ4" s="622"/>
      <c r="BA4" s="623"/>
      <c r="BB4" s="621"/>
      <c r="BC4" s="622"/>
      <c r="BD4" s="622"/>
      <c r="BE4" s="622"/>
      <c r="BF4" s="623"/>
      <c r="BG4" s="621"/>
      <c r="BH4" s="622"/>
      <c r="BI4" s="622"/>
      <c r="BJ4" s="622"/>
      <c r="BK4" s="623"/>
      <c r="BL4" s="621"/>
      <c r="BM4" s="622"/>
      <c r="BN4" s="622"/>
      <c r="BO4" s="622"/>
      <c r="BP4" s="623"/>
      <c r="BQ4" s="621"/>
      <c r="BR4" s="622"/>
      <c r="BS4" s="622"/>
      <c r="BT4" s="622"/>
      <c r="BU4" s="623"/>
      <c r="BV4" s="621"/>
      <c r="BW4" s="622"/>
      <c r="BX4" s="622"/>
      <c r="BY4" s="622"/>
      <c r="BZ4" s="623"/>
      <c r="CA4" s="621"/>
      <c r="CB4" s="622"/>
      <c r="CC4" s="622"/>
      <c r="CD4" s="622"/>
      <c r="CE4" s="623"/>
      <c r="CF4" s="621"/>
      <c r="CG4" s="622"/>
      <c r="CH4" s="622"/>
      <c r="CI4" s="622"/>
      <c r="CJ4" s="623"/>
    </row>
    <row r="5" spans="1:88" s="12" customFormat="1">
      <c r="A5" s="14" t="s">
        <v>1</v>
      </c>
      <c r="B5" s="14"/>
      <c r="C5" s="14"/>
      <c r="D5" s="14"/>
      <c r="E5" s="207">
        <f>F5-1</f>
        <v>2016</v>
      </c>
      <c r="F5" s="207">
        <f>G5-1</f>
        <v>2017</v>
      </c>
      <c r="G5" s="207">
        <f>I5-1</f>
        <v>2018</v>
      </c>
      <c r="H5" s="207">
        <f>I5-1</f>
        <v>2018</v>
      </c>
      <c r="I5" s="207">
        <f>'20.10'!L4</f>
        <v>2019</v>
      </c>
      <c r="J5" s="207">
        <f>I5+1</f>
        <v>2020</v>
      </c>
      <c r="K5" s="207">
        <f t="shared" ref="K5:L5" si="0">J5+1</f>
        <v>2021</v>
      </c>
      <c r="L5" s="207">
        <f t="shared" si="0"/>
        <v>2022</v>
      </c>
      <c r="M5" s="207">
        <f>L5+1</f>
        <v>2023</v>
      </c>
      <c r="N5" s="208">
        <f>I5</f>
        <v>2019</v>
      </c>
      <c r="O5" s="207">
        <f>J5</f>
        <v>2020</v>
      </c>
      <c r="P5" s="207">
        <f>K5</f>
        <v>2021</v>
      </c>
      <c r="Q5" s="207">
        <f>L5</f>
        <v>2022</v>
      </c>
      <c r="R5" s="209">
        <f>M5</f>
        <v>2023</v>
      </c>
      <c r="S5" s="208">
        <f t="shared" ref="S5:CD5" si="1">N5</f>
        <v>2019</v>
      </c>
      <c r="T5" s="207">
        <f t="shared" si="1"/>
        <v>2020</v>
      </c>
      <c r="U5" s="207">
        <f t="shared" si="1"/>
        <v>2021</v>
      </c>
      <c r="V5" s="207">
        <f t="shared" si="1"/>
        <v>2022</v>
      </c>
      <c r="W5" s="209">
        <f t="shared" si="1"/>
        <v>2023</v>
      </c>
      <c r="X5" s="208">
        <f t="shared" si="1"/>
        <v>2019</v>
      </c>
      <c r="Y5" s="207">
        <f t="shared" si="1"/>
        <v>2020</v>
      </c>
      <c r="Z5" s="207">
        <f t="shared" si="1"/>
        <v>2021</v>
      </c>
      <c r="AA5" s="207">
        <f t="shared" si="1"/>
        <v>2022</v>
      </c>
      <c r="AB5" s="209">
        <f t="shared" si="1"/>
        <v>2023</v>
      </c>
      <c r="AC5" s="208">
        <f t="shared" si="1"/>
        <v>2019</v>
      </c>
      <c r="AD5" s="207">
        <f t="shared" si="1"/>
        <v>2020</v>
      </c>
      <c r="AE5" s="207">
        <f t="shared" si="1"/>
        <v>2021</v>
      </c>
      <c r="AF5" s="207">
        <f t="shared" si="1"/>
        <v>2022</v>
      </c>
      <c r="AG5" s="209">
        <f t="shared" si="1"/>
        <v>2023</v>
      </c>
      <c r="AH5" s="208">
        <f t="shared" si="1"/>
        <v>2019</v>
      </c>
      <c r="AI5" s="207">
        <f t="shared" si="1"/>
        <v>2020</v>
      </c>
      <c r="AJ5" s="207">
        <f t="shared" si="1"/>
        <v>2021</v>
      </c>
      <c r="AK5" s="207">
        <f t="shared" si="1"/>
        <v>2022</v>
      </c>
      <c r="AL5" s="209">
        <f t="shared" si="1"/>
        <v>2023</v>
      </c>
      <c r="AM5" s="208">
        <f t="shared" si="1"/>
        <v>2019</v>
      </c>
      <c r="AN5" s="207">
        <f t="shared" si="1"/>
        <v>2020</v>
      </c>
      <c r="AO5" s="207">
        <f t="shared" si="1"/>
        <v>2021</v>
      </c>
      <c r="AP5" s="207">
        <f t="shared" si="1"/>
        <v>2022</v>
      </c>
      <c r="AQ5" s="209">
        <f t="shared" si="1"/>
        <v>2023</v>
      </c>
      <c r="AR5" s="208">
        <f t="shared" si="1"/>
        <v>2019</v>
      </c>
      <c r="AS5" s="207">
        <f t="shared" si="1"/>
        <v>2020</v>
      </c>
      <c r="AT5" s="207">
        <f t="shared" si="1"/>
        <v>2021</v>
      </c>
      <c r="AU5" s="207">
        <f t="shared" si="1"/>
        <v>2022</v>
      </c>
      <c r="AV5" s="209">
        <f t="shared" si="1"/>
        <v>2023</v>
      </c>
      <c r="AW5" s="208">
        <f t="shared" si="1"/>
        <v>2019</v>
      </c>
      <c r="AX5" s="207">
        <f t="shared" si="1"/>
        <v>2020</v>
      </c>
      <c r="AY5" s="207">
        <f t="shared" si="1"/>
        <v>2021</v>
      </c>
      <c r="AZ5" s="207">
        <f t="shared" si="1"/>
        <v>2022</v>
      </c>
      <c r="BA5" s="209">
        <f t="shared" si="1"/>
        <v>2023</v>
      </c>
      <c r="BB5" s="208">
        <f t="shared" si="1"/>
        <v>2019</v>
      </c>
      <c r="BC5" s="207">
        <f t="shared" si="1"/>
        <v>2020</v>
      </c>
      <c r="BD5" s="207">
        <f t="shared" si="1"/>
        <v>2021</v>
      </c>
      <c r="BE5" s="207">
        <f t="shared" si="1"/>
        <v>2022</v>
      </c>
      <c r="BF5" s="209">
        <f t="shared" si="1"/>
        <v>2023</v>
      </c>
      <c r="BG5" s="208">
        <f t="shared" si="1"/>
        <v>2019</v>
      </c>
      <c r="BH5" s="207">
        <f t="shared" si="1"/>
        <v>2020</v>
      </c>
      <c r="BI5" s="207">
        <f t="shared" si="1"/>
        <v>2021</v>
      </c>
      <c r="BJ5" s="207">
        <f t="shared" si="1"/>
        <v>2022</v>
      </c>
      <c r="BK5" s="209">
        <f t="shared" si="1"/>
        <v>2023</v>
      </c>
      <c r="BL5" s="208">
        <f t="shared" si="1"/>
        <v>2019</v>
      </c>
      <c r="BM5" s="207">
        <f t="shared" si="1"/>
        <v>2020</v>
      </c>
      <c r="BN5" s="207">
        <f t="shared" si="1"/>
        <v>2021</v>
      </c>
      <c r="BO5" s="207">
        <f t="shared" si="1"/>
        <v>2022</v>
      </c>
      <c r="BP5" s="209">
        <f t="shared" si="1"/>
        <v>2023</v>
      </c>
      <c r="BQ5" s="208">
        <f t="shared" si="1"/>
        <v>2019</v>
      </c>
      <c r="BR5" s="207">
        <f t="shared" si="1"/>
        <v>2020</v>
      </c>
      <c r="BS5" s="207">
        <f t="shared" si="1"/>
        <v>2021</v>
      </c>
      <c r="BT5" s="207">
        <f t="shared" si="1"/>
        <v>2022</v>
      </c>
      <c r="BU5" s="209">
        <f t="shared" si="1"/>
        <v>2023</v>
      </c>
      <c r="BV5" s="208">
        <f t="shared" si="1"/>
        <v>2019</v>
      </c>
      <c r="BW5" s="207">
        <f t="shared" si="1"/>
        <v>2020</v>
      </c>
      <c r="BX5" s="207">
        <f t="shared" si="1"/>
        <v>2021</v>
      </c>
      <c r="BY5" s="207">
        <f t="shared" si="1"/>
        <v>2022</v>
      </c>
      <c r="BZ5" s="209">
        <f t="shared" si="1"/>
        <v>2023</v>
      </c>
      <c r="CA5" s="208">
        <f t="shared" si="1"/>
        <v>2019</v>
      </c>
      <c r="CB5" s="207">
        <f t="shared" si="1"/>
        <v>2020</v>
      </c>
      <c r="CC5" s="207">
        <f t="shared" si="1"/>
        <v>2021</v>
      </c>
      <c r="CD5" s="207">
        <f t="shared" si="1"/>
        <v>2022</v>
      </c>
      <c r="CE5" s="209">
        <f t="shared" ref="CE5:CJ5" si="2">BZ5</f>
        <v>2023</v>
      </c>
      <c r="CF5" s="208">
        <f t="shared" si="2"/>
        <v>2019</v>
      </c>
      <c r="CG5" s="207">
        <f t="shared" si="2"/>
        <v>2020</v>
      </c>
      <c r="CH5" s="207">
        <f t="shared" si="2"/>
        <v>2021</v>
      </c>
      <c r="CI5" s="207">
        <f t="shared" si="2"/>
        <v>2022</v>
      </c>
      <c r="CJ5" s="209">
        <f t="shared" si="2"/>
        <v>2023</v>
      </c>
    </row>
    <row r="6" spans="1:88" ht="18" customHeight="1">
      <c r="A6" s="210"/>
      <c r="B6" s="211" t="s">
        <v>341</v>
      </c>
      <c r="C6" s="210"/>
      <c r="D6" s="212" t="s">
        <v>21</v>
      </c>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row>
    <row r="7" spans="1:88" ht="18" customHeight="1">
      <c r="A7" s="214"/>
      <c r="B7" s="215" t="s">
        <v>342</v>
      </c>
      <c r="C7" s="214"/>
      <c r="D7" s="216" t="s">
        <v>96</v>
      </c>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row>
    <row r="8" spans="1:88" ht="18" customHeight="1">
      <c r="A8" s="214"/>
      <c r="B8" s="214" t="s">
        <v>277</v>
      </c>
      <c r="C8" s="214" t="s">
        <v>343</v>
      </c>
      <c r="D8" s="218" t="s">
        <v>47</v>
      </c>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row>
    <row r="9" spans="1:88" ht="18" customHeight="1">
      <c r="A9" s="214"/>
      <c r="B9" s="214"/>
      <c r="C9" s="214" t="s">
        <v>344</v>
      </c>
      <c r="D9" s="218" t="s">
        <v>103</v>
      </c>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row>
    <row r="10" spans="1:88" ht="30.6" customHeight="1">
      <c r="A10" s="214"/>
      <c r="B10" s="214"/>
      <c r="C10" s="219" t="s">
        <v>345</v>
      </c>
      <c r="D10" s="218" t="s">
        <v>55</v>
      </c>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row>
    <row r="11" spans="1:88" ht="18" customHeight="1">
      <c r="A11" s="214"/>
      <c r="B11" s="214"/>
      <c r="C11" s="220" t="s">
        <v>346</v>
      </c>
      <c r="D11" s="218">
        <v>45</v>
      </c>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row>
    <row r="12" spans="1:88" ht="18" customHeight="1">
      <c r="A12" s="214"/>
      <c r="B12" s="214"/>
      <c r="C12" s="214" t="s">
        <v>347</v>
      </c>
      <c r="D12" s="218" t="s">
        <v>159</v>
      </c>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row>
    <row r="13" spans="1:88" ht="28.9" customHeight="1">
      <c r="A13" s="214"/>
      <c r="B13" s="214"/>
      <c r="C13" s="221" t="s">
        <v>348</v>
      </c>
      <c r="D13" s="218">
        <v>54</v>
      </c>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row>
    <row r="14" spans="1:88" ht="18" customHeight="1">
      <c r="A14" s="214"/>
      <c r="B14" s="214"/>
      <c r="C14" s="214" t="s">
        <v>349</v>
      </c>
      <c r="D14" s="218">
        <v>55</v>
      </c>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row>
    <row r="15" spans="1:88" ht="18" customHeight="1">
      <c r="A15" s="214"/>
      <c r="B15" s="215" t="s">
        <v>350</v>
      </c>
      <c r="C15" s="214"/>
      <c r="D15" s="216" t="s">
        <v>202</v>
      </c>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row>
    <row r="16" spans="1:88" ht="18" customHeight="1">
      <c r="A16" s="215" t="s">
        <v>351</v>
      </c>
      <c r="B16" s="215"/>
      <c r="C16" s="215"/>
      <c r="D16" s="216" t="s">
        <v>63</v>
      </c>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row>
    <row r="17" spans="1:88" ht="18" customHeight="1">
      <c r="A17" s="222" t="s">
        <v>352</v>
      </c>
      <c r="B17" s="223"/>
      <c r="C17" s="222"/>
      <c r="D17" s="224"/>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row>
    <row r="18" spans="1:88" ht="18" customHeight="1">
      <c r="A18" s="210"/>
      <c r="B18" s="210" t="s">
        <v>280</v>
      </c>
      <c r="C18" s="210" t="s">
        <v>353</v>
      </c>
      <c r="D18" s="226" t="s">
        <v>192</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row>
    <row r="19" spans="1:88" ht="18" customHeight="1">
      <c r="A19" s="214"/>
      <c r="B19" s="214"/>
      <c r="C19" s="228" t="s">
        <v>354</v>
      </c>
      <c r="D19" s="229" t="s">
        <v>322</v>
      </c>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row>
    <row r="20" spans="1:88" ht="18" customHeight="1">
      <c r="A20" s="214"/>
      <c r="B20" s="214"/>
      <c r="C20" s="230" t="s">
        <v>355</v>
      </c>
      <c r="D20" s="229" t="s">
        <v>132</v>
      </c>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row>
    <row r="21" spans="1:88" ht="18" customHeight="1">
      <c r="A21" s="214"/>
      <c r="B21" s="214"/>
      <c r="C21" s="230" t="s">
        <v>554</v>
      </c>
      <c r="D21" s="229" t="s">
        <v>197</v>
      </c>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row>
    <row r="22" spans="1:88" ht="35.25" customHeight="1">
      <c r="A22" s="214"/>
      <c r="B22" s="214"/>
      <c r="C22" s="219" t="s">
        <v>507</v>
      </c>
      <c r="D22" s="229" t="s">
        <v>325</v>
      </c>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row>
    <row r="23" spans="1:88" ht="30" customHeight="1">
      <c r="A23" s="214"/>
      <c r="B23" s="232" t="s">
        <v>277</v>
      </c>
      <c r="C23" s="219" t="s">
        <v>415</v>
      </c>
      <c r="D23" s="233" t="s">
        <v>356</v>
      </c>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row>
    <row r="24" spans="1:88" ht="30">
      <c r="A24" s="214"/>
      <c r="B24" s="214"/>
      <c r="C24" s="219" t="s">
        <v>357</v>
      </c>
      <c r="D24" s="229" t="s">
        <v>134</v>
      </c>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row>
    <row r="25" spans="1:88" ht="18" customHeight="1">
      <c r="A25" s="214"/>
      <c r="B25" s="214"/>
      <c r="C25" s="230" t="s">
        <v>358</v>
      </c>
      <c r="D25" s="229" t="s">
        <v>359</v>
      </c>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row>
    <row r="26" spans="1:88" ht="18" customHeight="1">
      <c r="A26" s="214"/>
      <c r="B26" s="214"/>
      <c r="C26" s="230" t="s">
        <v>360</v>
      </c>
      <c r="D26" s="229" t="s">
        <v>138</v>
      </c>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row>
    <row r="27" spans="1:88" ht="18" customHeight="1">
      <c r="A27" s="214"/>
      <c r="B27" s="228" t="s">
        <v>104</v>
      </c>
      <c r="C27" s="214"/>
      <c r="D27" s="229" t="s">
        <v>361</v>
      </c>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row>
    <row r="28" spans="1:88" ht="18" customHeight="1">
      <c r="A28" s="215" t="s">
        <v>362</v>
      </c>
      <c r="B28" s="215"/>
      <c r="C28" s="234"/>
      <c r="D28" s="235" t="s">
        <v>196</v>
      </c>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row>
    <row r="29" spans="1:88" ht="18" customHeight="1">
      <c r="A29" s="236" t="s">
        <v>363</v>
      </c>
      <c r="B29" s="237"/>
      <c r="C29" s="237"/>
      <c r="D29" s="238">
        <v>99</v>
      </c>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row>
    <row r="35" spans="5:5">
      <c r="E35" s="586"/>
    </row>
    <row r="36" spans="5:5">
      <c r="E36" s="587"/>
    </row>
  </sheetData>
  <mergeCells count="15">
    <mergeCell ref="BL3:BP4"/>
    <mergeCell ref="BQ3:BU4"/>
    <mergeCell ref="BV3:BZ4"/>
    <mergeCell ref="CA3:CE4"/>
    <mergeCell ref="CF3:CJ4"/>
    <mergeCell ref="AM3:AQ4"/>
    <mergeCell ref="AR3:AV4"/>
    <mergeCell ref="AW3:BA4"/>
    <mergeCell ref="BB3:BF4"/>
    <mergeCell ref="BG3:BK4"/>
    <mergeCell ref="X3:AB4"/>
    <mergeCell ref="N3:R4"/>
    <mergeCell ref="S3:W4"/>
    <mergeCell ref="AC3:AG4"/>
    <mergeCell ref="AH3:AL4"/>
  </mergeCells>
  <printOptions horizontalCentered="1"/>
  <pageMargins left="0.39370078740157483" right="0.39370078740157483" top="0.59055118110236227" bottom="0.39370078740157483" header="0.39370078740157483" footer="0.39370078740157483"/>
  <pageSetup scale="73" orientation="portrait" r:id="rId1"/>
  <headerFooter alignWithMargins="0"/>
  <colBreaks count="16" manualBreakCount="16">
    <brk id="8" max="1048575" man="1"/>
    <brk id="13" max="1048575" man="1"/>
    <brk id="18" max="1048575" man="1"/>
    <brk id="23" max="1048575" man="1"/>
    <brk id="28" max="1048575" man="1"/>
    <brk id="33" max="1048575" man="1"/>
    <brk id="38" max="1048575" man="1"/>
    <brk id="43" max="1048575" man="1"/>
    <brk id="48" max="1048575" man="1"/>
    <brk id="53" max="1048575" man="1"/>
    <brk id="58" max="1048575" man="1"/>
    <brk id="63" max="1048575" man="1"/>
    <brk id="68" max="1048575" man="1"/>
    <brk id="73" max="1048575" man="1"/>
    <brk id="78" max="1048575" man="1"/>
    <brk id="83" max="1048575" man="1"/>
  </colBreaks>
  <ignoredErrors>
    <ignoredError sqref="E5:F5 H5:I5 J5:CJ5" unlockedFormula="1"/>
    <ignoredError sqref="G5" formula="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rgb="FFFFFF00"/>
  </sheetPr>
  <dimension ref="A1:CL52"/>
  <sheetViews>
    <sheetView zoomScaleNormal="100" workbookViewId="0">
      <pane xSplit="6" ySplit="5" topLeftCell="G30" activePane="bottomRight" state="frozen"/>
      <selection activeCell="B4" sqref="B4"/>
      <selection pane="topRight" activeCell="B4" sqref="B4"/>
      <selection pane="bottomLeft" activeCell="B4" sqref="B4"/>
      <selection pane="bottomRight"/>
    </sheetView>
  </sheetViews>
  <sheetFormatPr baseColWidth="10" defaultColWidth="5.5703125" defaultRowHeight="15"/>
  <cols>
    <col min="1" max="1" width="3.42578125" style="164" customWidth="1"/>
    <col min="2" max="2" width="4.28515625" style="164" customWidth="1"/>
    <col min="3" max="3" width="4.140625" style="164" customWidth="1"/>
    <col min="4" max="4" width="24.42578125" style="164" customWidth="1"/>
    <col min="5" max="5" width="28.5703125" style="164" customWidth="1"/>
    <col min="6" max="6" width="3.7109375" style="175" customWidth="1"/>
    <col min="7" max="7" width="11" style="206" customWidth="1"/>
    <col min="8" max="90" width="11" style="164" customWidth="1"/>
    <col min="91" max="16384" width="5.5703125" style="164"/>
  </cols>
  <sheetData>
    <row r="1" spans="1:90" s="12" customFormat="1">
      <c r="A1" s="8" t="s">
        <v>435</v>
      </c>
      <c r="B1" s="9"/>
      <c r="C1" s="9"/>
      <c r="D1" s="9"/>
      <c r="G1" s="102"/>
      <c r="H1" s="102"/>
      <c r="I1" s="102"/>
      <c r="J1" s="102" t="s">
        <v>424</v>
      </c>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row>
    <row r="2" spans="1:90" s="12" customFormat="1">
      <c r="A2" s="8"/>
      <c r="B2" s="9"/>
      <c r="C2" s="9"/>
      <c r="D2" s="9"/>
      <c r="G2" s="102"/>
      <c r="H2" s="102"/>
      <c r="I2" s="102"/>
      <c r="J2" s="102" t="s">
        <v>425</v>
      </c>
      <c r="K2" s="102"/>
      <c r="L2" s="102"/>
      <c r="M2" s="102"/>
      <c r="N2" s="102"/>
      <c r="O2" s="102"/>
      <c r="P2" s="103"/>
      <c r="Q2" s="104"/>
      <c r="R2" s="105" t="s">
        <v>418</v>
      </c>
      <c r="S2" s="106"/>
      <c r="T2" s="107"/>
      <c r="U2" s="103"/>
      <c r="V2" s="104"/>
      <c r="W2" s="105" t="s">
        <v>419</v>
      </c>
      <c r="X2" s="106"/>
      <c r="Y2" s="107"/>
      <c r="Z2" s="103"/>
      <c r="AA2" s="104"/>
      <c r="AB2" s="105" t="s">
        <v>420</v>
      </c>
      <c r="AC2" s="105"/>
      <c r="AD2" s="108"/>
      <c r="AE2" s="103"/>
      <c r="AF2" s="104"/>
      <c r="AG2" s="105" t="s">
        <v>447</v>
      </c>
      <c r="AH2" s="105"/>
      <c r="AI2" s="108"/>
      <c r="AJ2" s="103"/>
      <c r="AK2" s="104"/>
      <c r="AL2" s="105" t="s">
        <v>448</v>
      </c>
      <c r="AM2" s="105"/>
      <c r="AN2" s="108"/>
      <c r="AO2" s="103"/>
      <c r="AP2" s="104"/>
      <c r="AQ2" s="105" t="s">
        <v>449</v>
      </c>
      <c r="AR2" s="105"/>
      <c r="AS2" s="108"/>
      <c r="AT2" s="103"/>
      <c r="AU2" s="104"/>
      <c r="AV2" s="105" t="s">
        <v>450</v>
      </c>
      <c r="AW2" s="105"/>
      <c r="AX2" s="108"/>
      <c r="AY2" s="103"/>
      <c r="AZ2" s="104"/>
      <c r="BA2" s="105" t="s">
        <v>451</v>
      </c>
      <c r="BB2" s="105"/>
      <c r="BC2" s="108"/>
      <c r="BD2" s="103"/>
      <c r="BE2" s="104"/>
      <c r="BF2" s="105" t="s">
        <v>452</v>
      </c>
      <c r="BG2" s="105"/>
      <c r="BH2" s="108"/>
      <c r="BI2" s="103"/>
      <c r="BJ2" s="104"/>
      <c r="BK2" s="105" t="s">
        <v>453</v>
      </c>
      <c r="BL2" s="105"/>
      <c r="BM2" s="108"/>
      <c r="BN2" s="103"/>
      <c r="BO2" s="104"/>
      <c r="BP2" s="105" t="s">
        <v>454</v>
      </c>
      <c r="BQ2" s="105"/>
      <c r="BR2" s="108"/>
      <c r="BS2" s="103"/>
      <c r="BT2" s="104"/>
      <c r="BU2" s="105" t="s">
        <v>455</v>
      </c>
      <c r="BV2" s="105"/>
      <c r="BW2" s="108"/>
      <c r="BX2" s="103"/>
      <c r="BY2" s="104"/>
      <c r="BZ2" s="105" t="s">
        <v>456</v>
      </c>
      <c r="CA2" s="105"/>
      <c r="CB2" s="108"/>
      <c r="CC2" s="103"/>
      <c r="CD2" s="104"/>
      <c r="CE2" s="105" t="s">
        <v>457</v>
      </c>
      <c r="CF2" s="105"/>
      <c r="CG2" s="108"/>
      <c r="CH2" s="103"/>
      <c r="CI2" s="104"/>
      <c r="CJ2" s="105" t="s">
        <v>458</v>
      </c>
      <c r="CK2" s="105"/>
      <c r="CL2" s="108"/>
    </row>
    <row r="3" spans="1:90" s="12" customFormat="1" ht="15" customHeight="1">
      <c r="A3" s="8"/>
      <c r="B3" s="9"/>
      <c r="C3" s="9"/>
      <c r="D3" s="9"/>
      <c r="G3" s="102"/>
      <c r="H3" s="102"/>
      <c r="I3" s="102"/>
      <c r="J3" s="102" t="s">
        <v>426</v>
      </c>
      <c r="K3" s="102"/>
      <c r="L3" s="102"/>
      <c r="M3" s="102"/>
      <c r="N3" s="102"/>
      <c r="O3" s="102"/>
      <c r="P3" s="621" t="str">
        <f>'20.10'!$V$3</f>
        <v>Description : Please inscribe a brief description of the scenario (including assumptions) in tab 20.10</v>
      </c>
      <c r="Q3" s="622"/>
      <c r="R3" s="622"/>
      <c r="S3" s="622"/>
      <c r="T3" s="623"/>
      <c r="U3" s="621" t="str">
        <f>'20.10'!$AF$3</f>
        <v>Description : Please inscribe a brief description of the scenario (including assumptions) in tab 20.10</v>
      </c>
      <c r="V3" s="622"/>
      <c r="W3" s="622"/>
      <c r="X3" s="622"/>
      <c r="Y3" s="623"/>
      <c r="Z3" s="621" t="str">
        <f>'20.10'!$AP$3</f>
        <v>Description : Please inscribe a brief description of the scenario (including assumptions) in tab 20.10</v>
      </c>
      <c r="AA3" s="622"/>
      <c r="AB3" s="622"/>
      <c r="AC3" s="622"/>
      <c r="AD3" s="623"/>
      <c r="AE3" s="621" t="str">
        <f>'20.10'!$AZ$3</f>
        <v>Description : Please inscribe a brief description of the scenario (including assumptions) in tab 20.10</v>
      </c>
      <c r="AF3" s="622"/>
      <c r="AG3" s="622"/>
      <c r="AH3" s="622"/>
      <c r="AI3" s="623"/>
      <c r="AJ3" s="621" t="str">
        <f>'20.10'!$BJ$3</f>
        <v>Description : Please inscribe a brief description of the scenario (including assumptions) in tab 20.10</v>
      </c>
      <c r="AK3" s="622"/>
      <c r="AL3" s="622"/>
      <c r="AM3" s="622"/>
      <c r="AN3" s="623"/>
      <c r="AO3" s="621" t="str">
        <f>'20.10'!$BT$3</f>
        <v>Description : Please inscribe a brief description of the scenario (including assumptions) in tab 20.10</v>
      </c>
      <c r="AP3" s="622"/>
      <c r="AQ3" s="622"/>
      <c r="AR3" s="622"/>
      <c r="AS3" s="623"/>
      <c r="AT3" s="621" t="str">
        <f>'20.10'!$CD$3</f>
        <v>Description : Please inscribe a brief description of the scenario (including assumptions) in tab 20.10</v>
      </c>
      <c r="AU3" s="622"/>
      <c r="AV3" s="622"/>
      <c r="AW3" s="622"/>
      <c r="AX3" s="623"/>
      <c r="AY3" s="621" t="str">
        <f>'20.10'!$CN$3</f>
        <v>Description : Please inscribe a brief description of the scenario (including assumptions) in tab 20.10</v>
      </c>
      <c r="AZ3" s="622"/>
      <c r="BA3" s="622"/>
      <c r="BB3" s="622"/>
      <c r="BC3" s="623"/>
      <c r="BD3" s="621" t="str">
        <f>'20.10'!$CX$3</f>
        <v>Description : Please inscribe a brief description of the scenario (including assumptions) in tab 20.10</v>
      </c>
      <c r="BE3" s="622"/>
      <c r="BF3" s="622"/>
      <c r="BG3" s="622"/>
      <c r="BH3" s="623"/>
      <c r="BI3" s="621" t="str">
        <f>'20.10'!$DH$3</f>
        <v>Description : Please inscribe a brief description of the scenario (including assumptions) in tab 20.10</v>
      </c>
      <c r="BJ3" s="622"/>
      <c r="BK3" s="622"/>
      <c r="BL3" s="622"/>
      <c r="BM3" s="623"/>
      <c r="BN3" s="621" t="str">
        <f>'20.10'!$DR$3</f>
        <v>Description : Please inscribe a brief description of the scenario (including assumptions) in tab 20.10</v>
      </c>
      <c r="BO3" s="622"/>
      <c r="BP3" s="622"/>
      <c r="BQ3" s="622"/>
      <c r="BR3" s="623"/>
      <c r="BS3" s="621" t="str">
        <f>'20.10'!$EB$3</f>
        <v>Description : Please inscribe a brief description of the scenario (including assumptions) in tab 20.10</v>
      </c>
      <c r="BT3" s="622"/>
      <c r="BU3" s="622"/>
      <c r="BV3" s="622"/>
      <c r="BW3" s="623"/>
      <c r="BX3" s="621" t="str">
        <f>'20.10'!$EL$3</f>
        <v>Description : Please inscribe a brief description of the scenario (including assumptions) in tab 20.10</v>
      </c>
      <c r="BY3" s="622"/>
      <c r="BZ3" s="622"/>
      <c r="CA3" s="622"/>
      <c r="CB3" s="623"/>
      <c r="CC3" s="621" t="str">
        <f>'20.10'!$EV$3</f>
        <v>Description : Please inscribe a brief description of the scenario (including assumptions) in tab 20.10</v>
      </c>
      <c r="CD3" s="622"/>
      <c r="CE3" s="622"/>
      <c r="CF3" s="622"/>
      <c r="CG3" s="623"/>
      <c r="CH3" s="621" t="str">
        <f>'20.10'!$FF$3</f>
        <v>Description : Please inscribe a brief description of the scenario (including assumptions) in tab 20.10</v>
      </c>
      <c r="CI3" s="622"/>
      <c r="CJ3" s="622"/>
      <c r="CK3" s="622"/>
      <c r="CL3" s="623"/>
    </row>
    <row r="4" spans="1:90" s="12" customFormat="1">
      <c r="A4" s="8"/>
      <c r="B4" s="9"/>
      <c r="C4" s="9"/>
      <c r="D4" s="9"/>
      <c r="G4" s="102"/>
      <c r="H4" s="102" t="s">
        <v>421</v>
      </c>
      <c r="I4" s="102"/>
      <c r="J4" s="102" t="s">
        <v>427</v>
      </c>
      <c r="K4" s="8"/>
      <c r="L4" s="109"/>
      <c r="M4" s="102" t="s">
        <v>422</v>
      </c>
      <c r="N4" s="110"/>
      <c r="O4" s="110"/>
      <c r="P4" s="621"/>
      <c r="Q4" s="622"/>
      <c r="R4" s="622"/>
      <c r="S4" s="622"/>
      <c r="T4" s="623"/>
      <c r="U4" s="621"/>
      <c r="V4" s="622"/>
      <c r="W4" s="622"/>
      <c r="X4" s="622"/>
      <c r="Y4" s="623"/>
      <c r="Z4" s="621"/>
      <c r="AA4" s="622"/>
      <c r="AB4" s="622"/>
      <c r="AC4" s="622"/>
      <c r="AD4" s="623"/>
      <c r="AE4" s="621"/>
      <c r="AF4" s="622"/>
      <c r="AG4" s="622"/>
      <c r="AH4" s="622"/>
      <c r="AI4" s="623"/>
      <c r="AJ4" s="621"/>
      <c r="AK4" s="622"/>
      <c r="AL4" s="622"/>
      <c r="AM4" s="622"/>
      <c r="AN4" s="623"/>
      <c r="AO4" s="621"/>
      <c r="AP4" s="622"/>
      <c r="AQ4" s="622"/>
      <c r="AR4" s="622"/>
      <c r="AS4" s="623"/>
      <c r="AT4" s="621"/>
      <c r="AU4" s="622"/>
      <c r="AV4" s="622"/>
      <c r="AW4" s="622"/>
      <c r="AX4" s="623"/>
      <c r="AY4" s="621"/>
      <c r="AZ4" s="622"/>
      <c r="BA4" s="622"/>
      <c r="BB4" s="622"/>
      <c r="BC4" s="623"/>
      <c r="BD4" s="621"/>
      <c r="BE4" s="622"/>
      <c r="BF4" s="622"/>
      <c r="BG4" s="622"/>
      <c r="BH4" s="623"/>
      <c r="BI4" s="621"/>
      <c r="BJ4" s="622"/>
      <c r="BK4" s="622"/>
      <c r="BL4" s="622"/>
      <c r="BM4" s="623"/>
      <c r="BN4" s="621"/>
      <c r="BO4" s="622"/>
      <c r="BP4" s="622"/>
      <c r="BQ4" s="622"/>
      <c r="BR4" s="623"/>
      <c r="BS4" s="621"/>
      <c r="BT4" s="622"/>
      <c r="BU4" s="622"/>
      <c r="BV4" s="622"/>
      <c r="BW4" s="623"/>
      <c r="BX4" s="621"/>
      <c r="BY4" s="622"/>
      <c r="BZ4" s="622"/>
      <c r="CA4" s="622"/>
      <c r="CB4" s="623"/>
      <c r="CC4" s="621"/>
      <c r="CD4" s="622"/>
      <c r="CE4" s="622"/>
      <c r="CF4" s="622"/>
      <c r="CG4" s="623"/>
      <c r="CH4" s="621"/>
      <c r="CI4" s="622"/>
      <c r="CJ4" s="622"/>
      <c r="CK4" s="622"/>
      <c r="CL4" s="623"/>
    </row>
    <row r="5" spans="1:90" s="12" customFormat="1">
      <c r="A5" s="8" t="s">
        <v>1</v>
      </c>
      <c r="B5" s="8"/>
      <c r="C5" s="8"/>
      <c r="D5" s="8"/>
      <c r="F5" s="11"/>
      <c r="G5" s="102">
        <f>H5-1</f>
        <v>2016</v>
      </c>
      <c r="H5" s="102">
        <f>I5-1</f>
        <v>2017</v>
      </c>
      <c r="I5" s="102">
        <f>K5-1</f>
        <v>2018</v>
      </c>
      <c r="J5" s="102">
        <f>K5-1</f>
        <v>2018</v>
      </c>
      <c r="K5" s="102">
        <f>'20.10'!L4</f>
        <v>2019</v>
      </c>
      <c r="L5" s="102">
        <f>K5+1</f>
        <v>2020</v>
      </c>
      <c r="M5" s="102">
        <f t="shared" ref="M5:N5" si="0">L5+1</f>
        <v>2021</v>
      </c>
      <c r="N5" s="102">
        <f t="shared" si="0"/>
        <v>2022</v>
      </c>
      <c r="O5" s="102">
        <f>N5+1</f>
        <v>2023</v>
      </c>
      <c r="P5" s="111">
        <f>K5</f>
        <v>2019</v>
      </c>
      <c r="Q5" s="102">
        <f>L5</f>
        <v>2020</v>
      </c>
      <c r="R5" s="102">
        <f>M5</f>
        <v>2021</v>
      </c>
      <c r="S5" s="102">
        <f>N5</f>
        <v>2022</v>
      </c>
      <c r="T5" s="112">
        <f>O5</f>
        <v>2023</v>
      </c>
      <c r="U5" s="111">
        <f t="shared" ref="U5:CF5" si="1">P5</f>
        <v>2019</v>
      </c>
      <c r="V5" s="102">
        <f t="shared" si="1"/>
        <v>2020</v>
      </c>
      <c r="W5" s="102">
        <f t="shared" si="1"/>
        <v>2021</v>
      </c>
      <c r="X5" s="102">
        <f t="shared" si="1"/>
        <v>2022</v>
      </c>
      <c r="Y5" s="112">
        <f t="shared" si="1"/>
        <v>2023</v>
      </c>
      <c r="Z5" s="111">
        <f t="shared" si="1"/>
        <v>2019</v>
      </c>
      <c r="AA5" s="102">
        <f t="shared" si="1"/>
        <v>2020</v>
      </c>
      <c r="AB5" s="102">
        <f t="shared" si="1"/>
        <v>2021</v>
      </c>
      <c r="AC5" s="102">
        <f t="shared" si="1"/>
        <v>2022</v>
      </c>
      <c r="AD5" s="112">
        <f t="shared" si="1"/>
        <v>2023</v>
      </c>
      <c r="AE5" s="111">
        <f t="shared" si="1"/>
        <v>2019</v>
      </c>
      <c r="AF5" s="102">
        <f t="shared" si="1"/>
        <v>2020</v>
      </c>
      <c r="AG5" s="102">
        <f t="shared" si="1"/>
        <v>2021</v>
      </c>
      <c r="AH5" s="102">
        <f t="shared" si="1"/>
        <v>2022</v>
      </c>
      <c r="AI5" s="112">
        <f t="shared" si="1"/>
        <v>2023</v>
      </c>
      <c r="AJ5" s="111">
        <f t="shared" si="1"/>
        <v>2019</v>
      </c>
      <c r="AK5" s="102">
        <f t="shared" si="1"/>
        <v>2020</v>
      </c>
      <c r="AL5" s="102">
        <f t="shared" si="1"/>
        <v>2021</v>
      </c>
      <c r="AM5" s="102">
        <f t="shared" si="1"/>
        <v>2022</v>
      </c>
      <c r="AN5" s="112">
        <f t="shared" si="1"/>
        <v>2023</v>
      </c>
      <c r="AO5" s="111">
        <f t="shared" si="1"/>
        <v>2019</v>
      </c>
      <c r="AP5" s="102">
        <f t="shared" si="1"/>
        <v>2020</v>
      </c>
      <c r="AQ5" s="102">
        <f t="shared" si="1"/>
        <v>2021</v>
      </c>
      <c r="AR5" s="102">
        <f t="shared" si="1"/>
        <v>2022</v>
      </c>
      <c r="AS5" s="112">
        <f t="shared" si="1"/>
        <v>2023</v>
      </c>
      <c r="AT5" s="111">
        <f t="shared" si="1"/>
        <v>2019</v>
      </c>
      <c r="AU5" s="102">
        <f t="shared" si="1"/>
        <v>2020</v>
      </c>
      <c r="AV5" s="102">
        <f t="shared" si="1"/>
        <v>2021</v>
      </c>
      <c r="AW5" s="102">
        <f t="shared" si="1"/>
        <v>2022</v>
      </c>
      <c r="AX5" s="112">
        <f t="shared" si="1"/>
        <v>2023</v>
      </c>
      <c r="AY5" s="111">
        <f t="shared" si="1"/>
        <v>2019</v>
      </c>
      <c r="AZ5" s="102">
        <f t="shared" si="1"/>
        <v>2020</v>
      </c>
      <c r="BA5" s="102">
        <f t="shared" si="1"/>
        <v>2021</v>
      </c>
      <c r="BB5" s="102">
        <f t="shared" si="1"/>
        <v>2022</v>
      </c>
      <c r="BC5" s="112">
        <f t="shared" si="1"/>
        <v>2023</v>
      </c>
      <c r="BD5" s="111">
        <f t="shared" si="1"/>
        <v>2019</v>
      </c>
      <c r="BE5" s="102">
        <f t="shared" si="1"/>
        <v>2020</v>
      </c>
      <c r="BF5" s="102">
        <f t="shared" si="1"/>
        <v>2021</v>
      </c>
      <c r="BG5" s="102">
        <f t="shared" si="1"/>
        <v>2022</v>
      </c>
      <c r="BH5" s="112">
        <f t="shared" si="1"/>
        <v>2023</v>
      </c>
      <c r="BI5" s="111">
        <f t="shared" si="1"/>
        <v>2019</v>
      </c>
      <c r="BJ5" s="102">
        <f t="shared" si="1"/>
        <v>2020</v>
      </c>
      <c r="BK5" s="102">
        <f t="shared" si="1"/>
        <v>2021</v>
      </c>
      <c r="BL5" s="102">
        <f t="shared" si="1"/>
        <v>2022</v>
      </c>
      <c r="BM5" s="112">
        <f t="shared" si="1"/>
        <v>2023</v>
      </c>
      <c r="BN5" s="111">
        <f t="shared" si="1"/>
        <v>2019</v>
      </c>
      <c r="BO5" s="102">
        <f t="shared" si="1"/>
        <v>2020</v>
      </c>
      <c r="BP5" s="102">
        <f t="shared" si="1"/>
        <v>2021</v>
      </c>
      <c r="BQ5" s="102">
        <f t="shared" si="1"/>
        <v>2022</v>
      </c>
      <c r="BR5" s="112">
        <f t="shared" si="1"/>
        <v>2023</v>
      </c>
      <c r="BS5" s="111">
        <f t="shared" si="1"/>
        <v>2019</v>
      </c>
      <c r="BT5" s="102">
        <f t="shared" si="1"/>
        <v>2020</v>
      </c>
      <c r="BU5" s="102">
        <f t="shared" si="1"/>
        <v>2021</v>
      </c>
      <c r="BV5" s="102">
        <f t="shared" si="1"/>
        <v>2022</v>
      </c>
      <c r="BW5" s="112">
        <f t="shared" si="1"/>
        <v>2023</v>
      </c>
      <c r="BX5" s="111">
        <f t="shared" si="1"/>
        <v>2019</v>
      </c>
      <c r="BY5" s="102">
        <f t="shared" si="1"/>
        <v>2020</v>
      </c>
      <c r="BZ5" s="102">
        <f t="shared" si="1"/>
        <v>2021</v>
      </c>
      <c r="CA5" s="102">
        <f t="shared" si="1"/>
        <v>2022</v>
      </c>
      <c r="CB5" s="112">
        <f t="shared" si="1"/>
        <v>2023</v>
      </c>
      <c r="CC5" s="111">
        <f t="shared" si="1"/>
        <v>2019</v>
      </c>
      <c r="CD5" s="102">
        <f t="shared" si="1"/>
        <v>2020</v>
      </c>
      <c r="CE5" s="102">
        <f t="shared" si="1"/>
        <v>2021</v>
      </c>
      <c r="CF5" s="102">
        <f t="shared" si="1"/>
        <v>2022</v>
      </c>
      <c r="CG5" s="112">
        <f t="shared" ref="CG5:CL5" si="2">CB5</f>
        <v>2023</v>
      </c>
      <c r="CH5" s="111">
        <f t="shared" si="2"/>
        <v>2019</v>
      </c>
      <c r="CI5" s="102">
        <f t="shared" si="2"/>
        <v>2020</v>
      </c>
      <c r="CJ5" s="102">
        <f t="shared" si="2"/>
        <v>2021</v>
      </c>
      <c r="CK5" s="102">
        <f t="shared" si="2"/>
        <v>2022</v>
      </c>
      <c r="CL5" s="112">
        <f t="shared" si="2"/>
        <v>2023</v>
      </c>
    </row>
    <row r="6" spans="1:90" s="189" customFormat="1">
      <c r="A6" s="113" t="s">
        <v>409</v>
      </c>
      <c r="B6" s="114"/>
      <c r="C6" s="114"/>
      <c r="D6" s="114"/>
      <c r="E6" s="114"/>
      <c r="F6" s="115"/>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row>
    <row r="7" spans="1:90" s="163" customFormat="1" ht="18" customHeight="1">
      <c r="A7" s="122" t="s">
        <v>364</v>
      </c>
      <c r="B7" s="122"/>
      <c r="C7" s="122"/>
      <c r="D7" s="123"/>
      <c r="E7" s="123"/>
      <c r="F7" s="124" t="s">
        <v>4</v>
      </c>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row>
    <row r="8" spans="1:90" s="163" customFormat="1" ht="18" customHeight="1">
      <c r="A8" s="159" t="s">
        <v>365</v>
      </c>
      <c r="B8" s="159"/>
      <c r="C8" s="159"/>
      <c r="D8" s="155"/>
      <c r="E8" s="155"/>
      <c r="F8" s="134" t="s">
        <v>19</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row>
    <row r="9" spans="1:90" s="163" customFormat="1" ht="18" customHeight="1">
      <c r="A9" s="126" t="s">
        <v>366</v>
      </c>
      <c r="B9" s="126"/>
      <c r="C9" s="126"/>
      <c r="D9" s="127"/>
      <c r="E9" s="127"/>
      <c r="F9" s="128" t="s">
        <v>6</v>
      </c>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row>
    <row r="10" spans="1:90" s="163" customFormat="1" ht="18" customHeight="1">
      <c r="A10" s="130" t="s">
        <v>9</v>
      </c>
      <c r="B10" s="183"/>
      <c r="C10" s="130"/>
      <c r="D10" s="130"/>
      <c r="E10" s="130"/>
      <c r="F10" s="131"/>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row>
    <row r="11" spans="1:90" s="140" customFormat="1" ht="27.75" customHeight="1">
      <c r="A11" s="133"/>
      <c r="B11" s="630" t="s">
        <v>367</v>
      </c>
      <c r="C11" s="630"/>
      <c r="D11" s="630"/>
      <c r="E11" s="630"/>
      <c r="F11" s="134" t="s">
        <v>15</v>
      </c>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row>
    <row r="12" spans="1:90" s="140" customFormat="1" ht="18" customHeight="1">
      <c r="A12" s="135"/>
      <c r="B12" s="136" t="s">
        <v>368</v>
      </c>
      <c r="C12" s="126"/>
      <c r="D12" s="126"/>
      <c r="E12" s="126"/>
      <c r="F12" s="128" t="s">
        <v>17</v>
      </c>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row>
    <row r="13" spans="1:90" s="140" customFormat="1" ht="18" customHeight="1">
      <c r="A13" s="135"/>
      <c r="B13" s="136" t="s">
        <v>555</v>
      </c>
      <c r="C13" s="126"/>
      <c r="D13" s="126"/>
      <c r="E13" s="126"/>
      <c r="F13" s="128" t="s">
        <v>21</v>
      </c>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row>
    <row r="14" spans="1:90" s="163" customFormat="1" ht="18" customHeight="1">
      <c r="A14" s="138"/>
      <c r="B14" s="139" t="s">
        <v>369</v>
      </c>
      <c r="C14" s="140"/>
      <c r="D14" s="140"/>
      <c r="E14" s="140"/>
      <c r="F14" s="131"/>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row>
    <row r="15" spans="1:90" s="140" customFormat="1" ht="18" customHeight="1">
      <c r="A15" s="143"/>
      <c r="B15" s="143"/>
      <c r="C15" s="630" t="s">
        <v>370</v>
      </c>
      <c r="D15" s="630"/>
      <c r="E15" s="630"/>
      <c r="F15" s="144">
        <v>14</v>
      </c>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row>
    <row r="16" spans="1:90" s="163" customFormat="1" ht="27.6" customHeight="1">
      <c r="A16" s="165"/>
      <c r="B16" s="165"/>
      <c r="C16" s="632" t="s">
        <v>371</v>
      </c>
      <c r="D16" s="632"/>
      <c r="E16" s="632"/>
      <c r="F16" s="167">
        <v>15</v>
      </c>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row>
    <row r="17" spans="1:90" s="163" customFormat="1" ht="18" customHeight="1">
      <c r="A17" s="135"/>
      <c r="B17" s="135"/>
      <c r="C17" s="126" t="s">
        <v>372</v>
      </c>
      <c r="D17" s="126"/>
      <c r="E17" s="126"/>
      <c r="F17" s="145">
        <v>16</v>
      </c>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row>
    <row r="18" spans="1:90" s="140" customFormat="1" ht="18" customHeight="1">
      <c r="A18" s="135"/>
      <c r="B18" s="135"/>
      <c r="C18" s="136" t="s">
        <v>373</v>
      </c>
      <c r="D18" s="126"/>
      <c r="E18" s="126"/>
      <c r="F18" s="128" t="s">
        <v>34</v>
      </c>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row>
    <row r="19" spans="1:90" s="140" customFormat="1" ht="18" customHeight="1">
      <c r="A19" s="133"/>
      <c r="B19" s="133"/>
      <c r="C19" s="136" t="s">
        <v>374</v>
      </c>
      <c r="D19" s="126"/>
      <c r="E19" s="126"/>
      <c r="F19" s="134">
        <v>17</v>
      </c>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row>
    <row r="20" spans="1:90" s="163" customFormat="1" ht="28.9" customHeight="1">
      <c r="A20" s="146"/>
      <c r="B20" s="146"/>
      <c r="C20" s="633" t="s">
        <v>375</v>
      </c>
      <c r="D20" s="633"/>
      <c r="E20" s="633"/>
      <c r="F20" s="144">
        <v>19</v>
      </c>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row>
    <row r="21" spans="1:90" s="163" customFormat="1" ht="18" customHeight="1">
      <c r="A21" s="135"/>
      <c r="B21" s="126" t="s">
        <v>16</v>
      </c>
      <c r="C21" s="127"/>
      <c r="D21" s="127"/>
      <c r="E21" s="127"/>
      <c r="F21" s="128" t="s">
        <v>38</v>
      </c>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row>
    <row r="22" spans="1:90" s="163" customFormat="1" ht="18" customHeight="1">
      <c r="A22" s="135"/>
      <c r="B22" s="126" t="s">
        <v>376</v>
      </c>
      <c r="C22" s="127"/>
      <c r="D22" s="127"/>
      <c r="E22" s="127"/>
      <c r="F22" s="145" t="s">
        <v>231</v>
      </c>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row>
    <row r="23" spans="1:90" s="163" customFormat="1" ht="18" customHeight="1">
      <c r="A23" s="139" t="s">
        <v>377</v>
      </c>
      <c r="B23" s="139"/>
      <c r="C23" s="139"/>
      <c r="D23" s="139"/>
      <c r="E23" s="139"/>
      <c r="F23" s="141"/>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row>
    <row r="24" spans="1:90" s="163" customFormat="1" ht="18" customHeight="1">
      <c r="A24" s="146"/>
      <c r="B24" s="122" t="s">
        <v>378</v>
      </c>
      <c r="C24" s="146"/>
      <c r="D24" s="122"/>
      <c r="E24" s="122"/>
      <c r="F24" s="195" t="s">
        <v>8</v>
      </c>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row>
    <row r="25" spans="1:90" s="163" customFormat="1" ht="18" customHeight="1">
      <c r="A25" s="165"/>
      <c r="B25" s="166" t="s">
        <v>35</v>
      </c>
      <c r="C25" s="165"/>
      <c r="D25" s="161"/>
      <c r="E25" s="161"/>
      <c r="F25" s="167" t="s">
        <v>198</v>
      </c>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row>
    <row r="26" spans="1:90" s="163" customFormat="1" ht="28.15" customHeight="1">
      <c r="A26" s="138"/>
      <c r="B26" s="634" t="s">
        <v>443</v>
      </c>
      <c r="C26" s="634"/>
      <c r="D26" s="634"/>
      <c r="E26" s="634"/>
      <c r="F26" s="141"/>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row>
    <row r="27" spans="1:90" s="140" customFormat="1" ht="18" customHeight="1">
      <c r="A27" s="133"/>
      <c r="B27" s="159" t="s">
        <v>379</v>
      </c>
      <c r="C27" s="133"/>
      <c r="D27" s="159"/>
      <c r="E27" s="159"/>
      <c r="F27" s="144">
        <v>54</v>
      </c>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row>
    <row r="28" spans="1:90" s="163" customFormat="1" ht="18" customHeight="1">
      <c r="A28" s="165"/>
      <c r="B28" s="166" t="s">
        <v>380</v>
      </c>
      <c r="C28" s="165"/>
      <c r="D28" s="166"/>
      <c r="E28" s="166"/>
      <c r="F28" s="167" t="s">
        <v>381</v>
      </c>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row>
    <row r="29" spans="1:90" s="163" customFormat="1" ht="18" customHeight="1">
      <c r="A29" s="165"/>
      <c r="B29" s="166" t="s">
        <v>382</v>
      </c>
      <c r="C29" s="165"/>
      <c r="D29" s="166"/>
      <c r="E29" s="166"/>
      <c r="F29" s="167" t="s">
        <v>59</v>
      </c>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row>
    <row r="30" spans="1:90" s="163" customFormat="1" ht="18" customHeight="1">
      <c r="A30" s="594"/>
      <c r="B30" s="595" t="s">
        <v>383</v>
      </c>
      <c r="C30" s="594"/>
      <c r="D30" s="596"/>
      <c r="E30" s="596"/>
      <c r="F30" s="597"/>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row>
    <row r="31" spans="1:90" s="163" customFormat="1" ht="29.25" customHeight="1">
      <c r="A31" s="133"/>
      <c r="B31" s="154"/>
      <c r="C31" s="133"/>
      <c r="D31" s="636" t="s">
        <v>556</v>
      </c>
      <c r="E31" s="636"/>
      <c r="F31" s="134">
        <v>43</v>
      </c>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row>
    <row r="32" spans="1:90" s="163" customFormat="1" ht="29.25" customHeight="1">
      <c r="A32" s="135"/>
      <c r="B32" s="136"/>
      <c r="C32" s="135"/>
      <c r="D32" s="637" t="s">
        <v>557</v>
      </c>
      <c r="E32" s="637"/>
      <c r="F32" s="128">
        <v>44</v>
      </c>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row>
    <row r="33" spans="1:90" s="140" customFormat="1" ht="18" customHeight="1">
      <c r="A33" s="135"/>
      <c r="B33" s="136"/>
      <c r="C33" s="135"/>
      <c r="D33" s="126" t="s">
        <v>385</v>
      </c>
      <c r="E33" s="126"/>
      <c r="F33" s="145">
        <v>57</v>
      </c>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row>
    <row r="34" spans="1:90" s="163" customFormat="1" ht="18" customHeight="1">
      <c r="A34" s="165"/>
      <c r="B34" s="165"/>
      <c r="C34" s="166"/>
      <c r="D34" s="166" t="s">
        <v>386</v>
      </c>
      <c r="E34" s="166"/>
      <c r="F34" s="167">
        <v>58</v>
      </c>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row>
    <row r="35" spans="1:90" s="163" customFormat="1" ht="18" customHeight="1">
      <c r="A35" s="130" t="s">
        <v>387</v>
      </c>
      <c r="B35" s="130"/>
      <c r="C35" s="130"/>
      <c r="D35" s="130"/>
      <c r="E35" s="130"/>
      <c r="F35" s="131"/>
      <c r="G35" s="201"/>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2"/>
    </row>
    <row r="36" spans="1:90" s="163" customFormat="1" ht="18" customHeight="1">
      <c r="A36" s="139"/>
      <c r="B36" s="139"/>
      <c r="C36" s="139"/>
      <c r="D36" s="139" t="s">
        <v>384</v>
      </c>
      <c r="E36" s="139"/>
      <c r="F36" s="599"/>
      <c r="G36" s="201"/>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202"/>
    </row>
    <row r="37" spans="1:90" s="163" customFormat="1" ht="45.75" customHeight="1">
      <c r="A37" s="159"/>
      <c r="B37" s="159"/>
      <c r="C37" s="159"/>
      <c r="D37" s="159"/>
      <c r="E37" s="598" t="s">
        <v>558</v>
      </c>
      <c r="F37" s="134">
        <v>71</v>
      </c>
      <c r="G37" s="203"/>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row>
    <row r="38" spans="1:90" s="163" customFormat="1" ht="45.75" customHeight="1">
      <c r="A38" s="159"/>
      <c r="B38" s="159"/>
      <c r="C38" s="159"/>
      <c r="D38" s="159"/>
      <c r="E38" s="598" t="s">
        <v>559</v>
      </c>
      <c r="F38" s="134">
        <v>72</v>
      </c>
      <c r="G38" s="203"/>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row>
    <row r="39" spans="1:90" s="163" customFormat="1" ht="45.75" customHeight="1">
      <c r="A39" s="159"/>
      <c r="B39" s="159"/>
      <c r="C39" s="159"/>
      <c r="D39" s="159"/>
      <c r="E39" s="598" t="s">
        <v>560</v>
      </c>
      <c r="F39" s="134">
        <v>73</v>
      </c>
      <c r="G39" s="203"/>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row>
    <row r="40" spans="1:90" s="163" customFormat="1" ht="45.75" customHeight="1">
      <c r="A40" s="159"/>
      <c r="B40" s="159"/>
      <c r="C40" s="159"/>
      <c r="D40" s="159"/>
      <c r="E40" s="598" t="s">
        <v>561</v>
      </c>
      <c r="F40" s="134">
        <v>74</v>
      </c>
      <c r="G40" s="203"/>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row>
    <row r="41" spans="1:90" s="163" customFormat="1" ht="18" customHeight="1">
      <c r="A41" s="596" t="s">
        <v>269</v>
      </c>
      <c r="B41" s="596"/>
      <c r="C41" s="596"/>
      <c r="D41" s="596" t="s">
        <v>385</v>
      </c>
      <c r="E41" s="596"/>
      <c r="F41" s="600"/>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1"/>
      <c r="AP41" s="601"/>
      <c r="AQ41" s="601"/>
      <c r="AR41" s="601"/>
      <c r="AS41" s="601"/>
      <c r="AT41" s="601"/>
      <c r="AU41" s="601"/>
      <c r="AV41" s="601"/>
      <c r="AW41" s="601"/>
      <c r="AX41" s="601"/>
      <c r="AY41" s="601"/>
      <c r="AZ41" s="601"/>
      <c r="BA41" s="601"/>
      <c r="BB41" s="601"/>
      <c r="BC41" s="601"/>
      <c r="BD41" s="601"/>
      <c r="BE41" s="601"/>
      <c r="BF41" s="601"/>
      <c r="BG41" s="601"/>
      <c r="BH41" s="601"/>
      <c r="BI41" s="601"/>
      <c r="BJ41" s="601"/>
      <c r="BK41" s="601"/>
      <c r="BL41" s="601"/>
      <c r="BM41" s="601"/>
      <c r="BN41" s="601"/>
      <c r="BO41" s="601"/>
      <c r="BP41" s="601"/>
      <c r="BQ41" s="601"/>
      <c r="BR41" s="601"/>
      <c r="BS41" s="601"/>
      <c r="BT41" s="601"/>
      <c r="BU41" s="601"/>
      <c r="BV41" s="601"/>
      <c r="BW41" s="601"/>
      <c r="BX41" s="601"/>
      <c r="BY41" s="601"/>
      <c r="BZ41" s="601"/>
      <c r="CA41" s="601"/>
      <c r="CB41" s="601"/>
      <c r="CC41" s="601"/>
      <c r="CD41" s="601"/>
      <c r="CE41" s="601"/>
      <c r="CF41" s="601"/>
      <c r="CG41" s="601"/>
      <c r="CH41" s="601"/>
      <c r="CI41" s="601"/>
      <c r="CJ41" s="601"/>
      <c r="CK41" s="601"/>
      <c r="CL41" s="601"/>
    </row>
    <row r="42" spans="1:90" s="163" customFormat="1" ht="18" customHeight="1">
      <c r="A42" s="159"/>
      <c r="B42" s="159"/>
      <c r="C42" s="159"/>
      <c r="D42" s="159"/>
      <c r="E42" s="159" t="s">
        <v>388</v>
      </c>
      <c r="F42" s="144">
        <v>60</v>
      </c>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row>
    <row r="43" spans="1:90" s="163" customFormat="1" ht="18" customHeight="1">
      <c r="A43" s="166" t="s">
        <v>390</v>
      </c>
      <c r="B43" s="166"/>
      <c r="C43" s="166"/>
      <c r="D43" s="166"/>
      <c r="E43" s="166" t="s">
        <v>389</v>
      </c>
      <c r="F43" s="167">
        <v>61</v>
      </c>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row>
    <row r="44" spans="1:90" s="163" customFormat="1" ht="18" customHeight="1">
      <c r="A44" s="166"/>
      <c r="B44" s="166"/>
      <c r="C44" s="166"/>
      <c r="D44" s="166" t="s">
        <v>386</v>
      </c>
      <c r="E44" s="166"/>
      <c r="F44" s="167">
        <v>63</v>
      </c>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row>
    <row r="45" spans="1:90" s="140" customFormat="1" ht="29.45" customHeight="1">
      <c r="A45" s="635" t="s">
        <v>391</v>
      </c>
      <c r="B45" s="632"/>
      <c r="C45" s="632"/>
      <c r="D45" s="632"/>
      <c r="E45" s="632"/>
      <c r="F45" s="144">
        <v>65</v>
      </c>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row>
    <row r="46" spans="1:90" s="163" customFormat="1" ht="30" customHeight="1">
      <c r="A46" s="629" t="s">
        <v>414</v>
      </c>
      <c r="B46" s="630"/>
      <c r="C46" s="630"/>
      <c r="D46" s="630"/>
      <c r="E46" s="630"/>
      <c r="F46" s="144">
        <v>66</v>
      </c>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row>
    <row r="47" spans="1:90" s="163" customFormat="1" ht="18" customHeight="1">
      <c r="A47" s="198" t="s">
        <v>392</v>
      </c>
      <c r="B47" s="126"/>
      <c r="C47" s="135"/>
      <c r="D47" s="127"/>
      <c r="E47" s="127"/>
      <c r="F47" s="145">
        <v>67</v>
      </c>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row>
    <row r="48" spans="1:90" s="140" customFormat="1" ht="18" customHeight="1">
      <c r="A48" s="159" t="s">
        <v>393</v>
      </c>
      <c r="C48" s="155"/>
      <c r="D48" s="155"/>
      <c r="E48" s="155"/>
      <c r="F48" s="144">
        <v>86</v>
      </c>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row>
    <row r="49" spans="1:90" s="140" customFormat="1" ht="18" customHeight="1">
      <c r="A49" s="126" t="s">
        <v>104</v>
      </c>
      <c r="B49" s="136"/>
      <c r="C49" s="127"/>
      <c r="D49" s="631"/>
      <c r="E49" s="631"/>
      <c r="F49" s="145" t="s">
        <v>394</v>
      </c>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row>
    <row r="50" spans="1:90" s="163" customFormat="1" ht="18" customHeight="1">
      <c r="A50" s="169" t="s">
        <v>395</v>
      </c>
      <c r="B50" s="170"/>
      <c r="C50" s="171"/>
      <c r="D50" s="171"/>
      <c r="E50" s="171"/>
      <c r="F50" s="172" t="s">
        <v>63</v>
      </c>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row>
    <row r="51" spans="1:90" s="163" customFormat="1" ht="13.15" customHeight="1">
      <c r="F51" s="181"/>
      <c r="G51" s="205"/>
    </row>
    <row r="52" spans="1:90" s="140" customFormat="1" ht="13.15" customHeight="1">
      <c r="A52" s="589"/>
      <c r="D52" s="139"/>
      <c r="E52" s="139"/>
      <c r="F52" s="185"/>
      <c r="G52" s="205"/>
    </row>
  </sheetData>
  <mergeCells count="25">
    <mergeCell ref="CC3:CG4"/>
    <mergeCell ref="CH3:CL4"/>
    <mergeCell ref="BD3:BH4"/>
    <mergeCell ref="BI3:BM4"/>
    <mergeCell ref="BN3:BR4"/>
    <mergeCell ref="BS3:BW4"/>
    <mergeCell ref="BX3:CB4"/>
    <mergeCell ref="AE3:AI4"/>
    <mergeCell ref="AJ3:AN4"/>
    <mergeCell ref="AO3:AS4"/>
    <mergeCell ref="AT3:AX4"/>
    <mergeCell ref="AY3:BC4"/>
    <mergeCell ref="A46:E46"/>
    <mergeCell ref="D49:E49"/>
    <mergeCell ref="Z3:AD4"/>
    <mergeCell ref="U3:Y4"/>
    <mergeCell ref="P3:T4"/>
    <mergeCell ref="B11:E11"/>
    <mergeCell ref="C15:E15"/>
    <mergeCell ref="C16:E16"/>
    <mergeCell ref="C20:E20"/>
    <mergeCell ref="B26:E26"/>
    <mergeCell ref="A45:E45"/>
    <mergeCell ref="D31:E31"/>
    <mergeCell ref="D32:E32"/>
  </mergeCells>
  <pageMargins left="0.70866141732283472" right="0.70866141732283472" top="0.74803149606299213" bottom="0.74803149606299213" header="0.31496062992125984" footer="0.31496062992125984"/>
  <pageSetup scale="73" orientation="portrait" horizontalDpi="4294967292" verticalDpi="4294967292" r:id="rId1"/>
  <colBreaks count="16" manualBreakCount="16">
    <brk id="10" max="43" man="1"/>
    <brk id="15" max="43" man="1"/>
    <brk id="20" max="1048575" man="1"/>
    <brk id="25" max="1048575" man="1"/>
    <brk id="30" max="43" man="1"/>
    <brk id="35" max="43" man="1"/>
    <brk id="40" max="43" man="1"/>
    <brk id="45" max="43" man="1"/>
    <brk id="50" max="43" man="1"/>
    <brk id="55" max="43" man="1"/>
    <brk id="60" max="43" man="1"/>
    <brk id="65" max="43" man="1"/>
    <brk id="70" max="43" man="1"/>
    <brk id="75" max="43" man="1"/>
    <brk id="80" max="43" man="1"/>
    <brk id="85" max="43" man="1"/>
  </colBreaks>
  <ignoredErrors>
    <ignoredError sqref="G5:H5 J5:K5 L5:CL5" unlockedFormula="1"/>
    <ignoredError sqref="I5" formula="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rgb="FFFFFF00"/>
  </sheetPr>
  <dimension ref="A1:CL51"/>
  <sheetViews>
    <sheetView zoomScaleNormal="100" workbookViewId="0">
      <pane xSplit="6" ySplit="5" topLeftCell="G6" activePane="bottomRight" state="frozen"/>
      <selection activeCell="B4" sqref="B4"/>
      <selection pane="topRight" activeCell="B4" sqref="B4"/>
      <selection pane="bottomLeft" activeCell="B4" sqref="B4"/>
      <selection pane="bottomRight"/>
    </sheetView>
  </sheetViews>
  <sheetFormatPr baseColWidth="10" defaultColWidth="5.5703125" defaultRowHeight="15"/>
  <cols>
    <col min="1" max="1" width="3.42578125" style="164" customWidth="1"/>
    <col min="2" max="2" width="4.28515625" style="164" customWidth="1"/>
    <col min="3" max="3" width="4.140625" style="164" customWidth="1"/>
    <col min="4" max="4" width="24.42578125" style="164" customWidth="1"/>
    <col min="5" max="5" width="30.140625" style="164" customWidth="1"/>
    <col min="6" max="6" width="3.7109375" style="175" customWidth="1"/>
    <col min="7" max="90" width="11" style="164" customWidth="1"/>
    <col min="91" max="16384" width="5.5703125" style="164"/>
  </cols>
  <sheetData>
    <row r="1" spans="1:90" s="12" customFormat="1">
      <c r="A1" s="8" t="s">
        <v>436</v>
      </c>
      <c r="B1" s="9"/>
      <c r="C1" s="9"/>
      <c r="D1" s="9"/>
      <c r="G1" s="102"/>
      <c r="H1" s="102"/>
      <c r="I1" s="102"/>
      <c r="J1" s="102" t="s">
        <v>424</v>
      </c>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row>
    <row r="2" spans="1:90" s="12" customFormat="1">
      <c r="A2" s="8"/>
      <c r="B2" s="9"/>
      <c r="C2" s="9"/>
      <c r="D2" s="9"/>
      <c r="G2" s="102"/>
      <c r="H2" s="102"/>
      <c r="I2" s="102"/>
      <c r="J2" s="102" t="s">
        <v>425</v>
      </c>
      <c r="K2" s="102"/>
      <c r="L2" s="102"/>
      <c r="M2" s="102"/>
      <c r="N2" s="102"/>
      <c r="O2" s="102"/>
      <c r="P2" s="103"/>
      <c r="Q2" s="104"/>
      <c r="R2" s="105" t="s">
        <v>418</v>
      </c>
      <c r="S2" s="106"/>
      <c r="T2" s="107"/>
      <c r="U2" s="103"/>
      <c r="V2" s="104"/>
      <c r="W2" s="105" t="s">
        <v>419</v>
      </c>
      <c r="X2" s="106"/>
      <c r="Y2" s="107"/>
      <c r="Z2" s="103"/>
      <c r="AA2" s="104"/>
      <c r="AB2" s="105" t="s">
        <v>420</v>
      </c>
      <c r="AC2" s="105"/>
      <c r="AD2" s="108"/>
      <c r="AE2" s="103"/>
      <c r="AF2" s="104"/>
      <c r="AG2" s="105" t="s">
        <v>447</v>
      </c>
      <c r="AH2" s="105"/>
      <c r="AI2" s="108"/>
      <c r="AJ2" s="103"/>
      <c r="AK2" s="104"/>
      <c r="AL2" s="105" t="s">
        <v>448</v>
      </c>
      <c r="AM2" s="105"/>
      <c r="AN2" s="108"/>
      <c r="AO2" s="103"/>
      <c r="AP2" s="104"/>
      <c r="AQ2" s="105" t="s">
        <v>449</v>
      </c>
      <c r="AR2" s="105"/>
      <c r="AS2" s="108"/>
      <c r="AT2" s="103"/>
      <c r="AU2" s="104"/>
      <c r="AV2" s="105" t="s">
        <v>450</v>
      </c>
      <c r="AW2" s="105"/>
      <c r="AX2" s="108"/>
      <c r="AY2" s="103"/>
      <c r="AZ2" s="104"/>
      <c r="BA2" s="105" t="s">
        <v>451</v>
      </c>
      <c r="BB2" s="105"/>
      <c r="BC2" s="108"/>
      <c r="BD2" s="103"/>
      <c r="BE2" s="104"/>
      <c r="BF2" s="105" t="s">
        <v>452</v>
      </c>
      <c r="BG2" s="105"/>
      <c r="BH2" s="108"/>
      <c r="BI2" s="103"/>
      <c r="BJ2" s="104"/>
      <c r="BK2" s="105" t="s">
        <v>453</v>
      </c>
      <c r="BL2" s="105"/>
      <c r="BM2" s="108"/>
      <c r="BN2" s="103"/>
      <c r="BO2" s="104"/>
      <c r="BP2" s="105" t="s">
        <v>454</v>
      </c>
      <c r="BQ2" s="105"/>
      <c r="BR2" s="108"/>
      <c r="BS2" s="103"/>
      <c r="BT2" s="104"/>
      <c r="BU2" s="105" t="s">
        <v>455</v>
      </c>
      <c r="BV2" s="105"/>
      <c r="BW2" s="108"/>
      <c r="BX2" s="103"/>
      <c r="BY2" s="104"/>
      <c r="BZ2" s="105" t="s">
        <v>456</v>
      </c>
      <c r="CA2" s="105"/>
      <c r="CB2" s="108"/>
      <c r="CC2" s="103"/>
      <c r="CD2" s="104"/>
      <c r="CE2" s="105" t="s">
        <v>457</v>
      </c>
      <c r="CF2" s="105"/>
      <c r="CG2" s="108"/>
      <c r="CH2" s="103"/>
      <c r="CI2" s="104"/>
      <c r="CJ2" s="105" t="s">
        <v>458</v>
      </c>
      <c r="CK2" s="105"/>
      <c r="CL2" s="108"/>
    </row>
    <row r="3" spans="1:90" s="12" customFormat="1" ht="15" customHeight="1">
      <c r="A3" s="8"/>
      <c r="B3" s="9"/>
      <c r="C3" s="9"/>
      <c r="D3" s="9"/>
      <c r="G3" s="102"/>
      <c r="H3" s="102"/>
      <c r="I3" s="102"/>
      <c r="J3" s="102" t="s">
        <v>426</v>
      </c>
      <c r="K3" s="102"/>
      <c r="L3" s="102"/>
      <c r="M3" s="102"/>
      <c r="N3" s="102"/>
      <c r="O3" s="102"/>
      <c r="P3" s="621" t="str">
        <f>'20.10'!$V$3</f>
        <v>Description : Please inscribe a brief description of the scenario (including assumptions) in tab 20.10</v>
      </c>
      <c r="Q3" s="622"/>
      <c r="R3" s="622"/>
      <c r="S3" s="622"/>
      <c r="T3" s="623"/>
      <c r="U3" s="621" t="str">
        <f>'20.10'!$AF$3</f>
        <v>Description : Please inscribe a brief description of the scenario (including assumptions) in tab 20.10</v>
      </c>
      <c r="V3" s="622"/>
      <c r="W3" s="622"/>
      <c r="X3" s="622"/>
      <c r="Y3" s="623"/>
      <c r="Z3" s="621" t="str">
        <f>'20.10'!$AP$3</f>
        <v>Description : Please inscribe a brief description of the scenario (including assumptions) in tab 20.10</v>
      </c>
      <c r="AA3" s="622"/>
      <c r="AB3" s="622"/>
      <c r="AC3" s="622"/>
      <c r="AD3" s="623"/>
      <c r="AE3" s="621" t="str">
        <f>'20.10'!$AZ$3</f>
        <v>Description : Please inscribe a brief description of the scenario (including assumptions) in tab 20.10</v>
      </c>
      <c r="AF3" s="622"/>
      <c r="AG3" s="622"/>
      <c r="AH3" s="622"/>
      <c r="AI3" s="623"/>
      <c r="AJ3" s="621" t="str">
        <f>'20.10'!$BJ$3</f>
        <v>Description : Please inscribe a brief description of the scenario (including assumptions) in tab 20.10</v>
      </c>
      <c r="AK3" s="622"/>
      <c r="AL3" s="622"/>
      <c r="AM3" s="622"/>
      <c r="AN3" s="623"/>
      <c r="AO3" s="621" t="str">
        <f>'20.10'!$BT$3</f>
        <v>Description : Please inscribe a brief description of the scenario (including assumptions) in tab 20.10</v>
      </c>
      <c r="AP3" s="622"/>
      <c r="AQ3" s="622"/>
      <c r="AR3" s="622"/>
      <c r="AS3" s="623"/>
      <c r="AT3" s="621" t="str">
        <f>'20.10'!$CD$3</f>
        <v>Description : Please inscribe a brief description of the scenario (including assumptions) in tab 20.10</v>
      </c>
      <c r="AU3" s="622"/>
      <c r="AV3" s="622"/>
      <c r="AW3" s="622"/>
      <c r="AX3" s="623"/>
      <c r="AY3" s="621" t="str">
        <f>'20.10'!$CN$3</f>
        <v>Description : Please inscribe a brief description of the scenario (including assumptions) in tab 20.10</v>
      </c>
      <c r="AZ3" s="622"/>
      <c r="BA3" s="622"/>
      <c r="BB3" s="622"/>
      <c r="BC3" s="623"/>
      <c r="BD3" s="621" t="str">
        <f>'20.10'!$CX$3</f>
        <v>Description : Please inscribe a brief description of the scenario (including assumptions) in tab 20.10</v>
      </c>
      <c r="BE3" s="622"/>
      <c r="BF3" s="622"/>
      <c r="BG3" s="622"/>
      <c r="BH3" s="623"/>
      <c r="BI3" s="621" t="str">
        <f>'20.10'!$DH$3</f>
        <v>Description : Please inscribe a brief description of the scenario (including assumptions) in tab 20.10</v>
      </c>
      <c r="BJ3" s="622"/>
      <c r="BK3" s="622"/>
      <c r="BL3" s="622"/>
      <c r="BM3" s="623"/>
      <c r="BN3" s="621" t="str">
        <f>'20.10'!$DR$3</f>
        <v>Description : Please inscribe a brief description of the scenario (including assumptions) in tab 20.10</v>
      </c>
      <c r="BO3" s="622"/>
      <c r="BP3" s="622"/>
      <c r="BQ3" s="622"/>
      <c r="BR3" s="623"/>
      <c r="BS3" s="621" t="str">
        <f>'20.10'!$EB$3</f>
        <v>Description : Please inscribe a brief description of the scenario (including assumptions) in tab 20.10</v>
      </c>
      <c r="BT3" s="622"/>
      <c r="BU3" s="622"/>
      <c r="BV3" s="622"/>
      <c r="BW3" s="623"/>
      <c r="BX3" s="621" t="str">
        <f>'20.10'!$EL$3</f>
        <v>Description : Please inscribe a brief description of the scenario (including assumptions) in tab 20.10</v>
      </c>
      <c r="BY3" s="622"/>
      <c r="BZ3" s="622"/>
      <c r="CA3" s="622"/>
      <c r="CB3" s="623"/>
      <c r="CC3" s="621" t="str">
        <f>'20.10'!$EV$3</f>
        <v>Description : Please inscribe a brief description of the scenario (including assumptions) in tab 20.10</v>
      </c>
      <c r="CD3" s="622"/>
      <c r="CE3" s="622"/>
      <c r="CF3" s="622"/>
      <c r="CG3" s="623"/>
      <c r="CH3" s="621" t="str">
        <f>'20.10'!$FF$3</f>
        <v>Description : Please inscribe a brief description of the scenario (including assumptions) in tab 20.10</v>
      </c>
      <c r="CI3" s="622"/>
      <c r="CJ3" s="622"/>
      <c r="CK3" s="622"/>
      <c r="CL3" s="623"/>
    </row>
    <row r="4" spans="1:90" s="12" customFormat="1">
      <c r="A4" s="8"/>
      <c r="B4" s="9"/>
      <c r="C4" s="9"/>
      <c r="D4" s="9"/>
      <c r="G4" s="102"/>
      <c r="H4" s="102" t="s">
        <v>421</v>
      </c>
      <c r="I4" s="102"/>
      <c r="J4" s="102" t="s">
        <v>427</v>
      </c>
      <c r="K4" s="8"/>
      <c r="L4" s="109"/>
      <c r="M4" s="102" t="s">
        <v>422</v>
      </c>
      <c r="N4" s="110"/>
      <c r="O4" s="110"/>
      <c r="P4" s="621"/>
      <c r="Q4" s="622"/>
      <c r="R4" s="622"/>
      <c r="S4" s="622"/>
      <c r="T4" s="623"/>
      <c r="U4" s="621"/>
      <c r="V4" s="622"/>
      <c r="W4" s="622"/>
      <c r="X4" s="622"/>
      <c r="Y4" s="623"/>
      <c r="Z4" s="621"/>
      <c r="AA4" s="622"/>
      <c r="AB4" s="622"/>
      <c r="AC4" s="622"/>
      <c r="AD4" s="623"/>
      <c r="AE4" s="621"/>
      <c r="AF4" s="622"/>
      <c r="AG4" s="622"/>
      <c r="AH4" s="622"/>
      <c r="AI4" s="623"/>
      <c r="AJ4" s="621"/>
      <c r="AK4" s="622"/>
      <c r="AL4" s="622"/>
      <c r="AM4" s="622"/>
      <c r="AN4" s="623"/>
      <c r="AO4" s="621"/>
      <c r="AP4" s="622"/>
      <c r="AQ4" s="622"/>
      <c r="AR4" s="622"/>
      <c r="AS4" s="623"/>
      <c r="AT4" s="621"/>
      <c r="AU4" s="622"/>
      <c r="AV4" s="622"/>
      <c r="AW4" s="622"/>
      <c r="AX4" s="623"/>
      <c r="AY4" s="621"/>
      <c r="AZ4" s="622"/>
      <c r="BA4" s="622"/>
      <c r="BB4" s="622"/>
      <c r="BC4" s="623"/>
      <c r="BD4" s="621"/>
      <c r="BE4" s="622"/>
      <c r="BF4" s="622"/>
      <c r="BG4" s="622"/>
      <c r="BH4" s="623"/>
      <c r="BI4" s="621"/>
      <c r="BJ4" s="622"/>
      <c r="BK4" s="622"/>
      <c r="BL4" s="622"/>
      <c r="BM4" s="623"/>
      <c r="BN4" s="621"/>
      <c r="BO4" s="622"/>
      <c r="BP4" s="622"/>
      <c r="BQ4" s="622"/>
      <c r="BR4" s="623"/>
      <c r="BS4" s="621"/>
      <c r="BT4" s="622"/>
      <c r="BU4" s="622"/>
      <c r="BV4" s="622"/>
      <c r="BW4" s="623"/>
      <c r="BX4" s="621"/>
      <c r="BY4" s="622"/>
      <c r="BZ4" s="622"/>
      <c r="CA4" s="622"/>
      <c r="CB4" s="623"/>
      <c r="CC4" s="621"/>
      <c r="CD4" s="622"/>
      <c r="CE4" s="622"/>
      <c r="CF4" s="622"/>
      <c r="CG4" s="623"/>
      <c r="CH4" s="621"/>
      <c r="CI4" s="622"/>
      <c r="CJ4" s="622"/>
      <c r="CK4" s="622"/>
      <c r="CL4" s="623"/>
    </row>
    <row r="5" spans="1:90" s="12" customFormat="1">
      <c r="A5" s="8" t="s">
        <v>1</v>
      </c>
      <c r="B5" s="8"/>
      <c r="C5" s="8"/>
      <c r="D5" s="8"/>
      <c r="F5" s="11"/>
      <c r="G5" s="102">
        <f>H5-1</f>
        <v>2016</v>
      </c>
      <c r="H5" s="102">
        <f>I5-1</f>
        <v>2017</v>
      </c>
      <c r="I5" s="102">
        <f>K5-1</f>
        <v>2018</v>
      </c>
      <c r="J5" s="102">
        <f>K5-1</f>
        <v>2018</v>
      </c>
      <c r="K5" s="102">
        <f>'20.10'!L4</f>
        <v>2019</v>
      </c>
      <c r="L5" s="102">
        <f>K5+1</f>
        <v>2020</v>
      </c>
      <c r="M5" s="102">
        <f t="shared" ref="M5:N5" si="0">L5+1</f>
        <v>2021</v>
      </c>
      <c r="N5" s="102">
        <f t="shared" si="0"/>
        <v>2022</v>
      </c>
      <c r="O5" s="102">
        <f>N5+1</f>
        <v>2023</v>
      </c>
      <c r="P5" s="111">
        <f>K5</f>
        <v>2019</v>
      </c>
      <c r="Q5" s="102">
        <f>L5</f>
        <v>2020</v>
      </c>
      <c r="R5" s="102">
        <f>M5</f>
        <v>2021</v>
      </c>
      <c r="S5" s="102">
        <f>N5</f>
        <v>2022</v>
      </c>
      <c r="T5" s="112">
        <f>O5</f>
        <v>2023</v>
      </c>
      <c r="U5" s="111">
        <f t="shared" ref="U5:CF5" si="1">P5</f>
        <v>2019</v>
      </c>
      <c r="V5" s="102">
        <f t="shared" si="1"/>
        <v>2020</v>
      </c>
      <c r="W5" s="102">
        <f t="shared" si="1"/>
        <v>2021</v>
      </c>
      <c r="X5" s="102">
        <f t="shared" si="1"/>
        <v>2022</v>
      </c>
      <c r="Y5" s="112">
        <f t="shared" si="1"/>
        <v>2023</v>
      </c>
      <c r="Z5" s="111">
        <f t="shared" si="1"/>
        <v>2019</v>
      </c>
      <c r="AA5" s="102">
        <f t="shared" si="1"/>
        <v>2020</v>
      </c>
      <c r="AB5" s="102">
        <f t="shared" si="1"/>
        <v>2021</v>
      </c>
      <c r="AC5" s="102">
        <f t="shared" si="1"/>
        <v>2022</v>
      </c>
      <c r="AD5" s="112">
        <f t="shared" si="1"/>
        <v>2023</v>
      </c>
      <c r="AE5" s="111">
        <f t="shared" si="1"/>
        <v>2019</v>
      </c>
      <c r="AF5" s="102">
        <f t="shared" si="1"/>
        <v>2020</v>
      </c>
      <c r="AG5" s="102">
        <f t="shared" si="1"/>
        <v>2021</v>
      </c>
      <c r="AH5" s="102">
        <f t="shared" si="1"/>
        <v>2022</v>
      </c>
      <c r="AI5" s="112">
        <f t="shared" si="1"/>
        <v>2023</v>
      </c>
      <c r="AJ5" s="111">
        <f t="shared" si="1"/>
        <v>2019</v>
      </c>
      <c r="AK5" s="102">
        <f t="shared" si="1"/>
        <v>2020</v>
      </c>
      <c r="AL5" s="102">
        <f t="shared" si="1"/>
        <v>2021</v>
      </c>
      <c r="AM5" s="102">
        <f t="shared" si="1"/>
        <v>2022</v>
      </c>
      <c r="AN5" s="112">
        <f t="shared" si="1"/>
        <v>2023</v>
      </c>
      <c r="AO5" s="111">
        <f t="shared" si="1"/>
        <v>2019</v>
      </c>
      <c r="AP5" s="102">
        <f t="shared" si="1"/>
        <v>2020</v>
      </c>
      <c r="AQ5" s="102">
        <f t="shared" si="1"/>
        <v>2021</v>
      </c>
      <c r="AR5" s="102">
        <f t="shared" si="1"/>
        <v>2022</v>
      </c>
      <c r="AS5" s="112">
        <f t="shared" si="1"/>
        <v>2023</v>
      </c>
      <c r="AT5" s="111">
        <f t="shared" si="1"/>
        <v>2019</v>
      </c>
      <c r="AU5" s="102">
        <f t="shared" si="1"/>
        <v>2020</v>
      </c>
      <c r="AV5" s="102">
        <f t="shared" si="1"/>
        <v>2021</v>
      </c>
      <c r="AW5" s="102">
        <f t="shared" si="1"/>
        <v>2022</v>
      </c>
      <c r="AX5" s="112">
        <f t="shared" si="1"/>
        <v>2023</v>
      </c>
      <c r="AY5" s="111">
        <f t="shared" si="1"/>
        <v>2019</v>
      </c>
      <c r="AZ5" s="102">
        <f t="shared" si="1"/>
        <v>2020</v>
      </c>
      <c r="BA5" s="102">
        <f t="shared" si="1"/>
        <v>2021</v>
      </c>
      <c r="BB5" s="102">
        <f t="shared" si="1"/>
        <v>2022</v>
      </c>
      <c r="BC5" s="112">
        <f t="shared" si="1"/>
        <v>2023</v>
      </c>
      <c r="BD5" s="111">
        <f t="shared" si="1"/>
        <v>2019</v>
      </c>
      <c r="BE5" s="102">
        <f t="shared" si="1"/>
        <v>2020</v>
      </c>
      <c r="BF5" s="102">
        <f t="shared" si="1"/>
        <v>2021</v>
      </c>
      <c r="BG5" s="102">
        <f t="shared" si="1"/>
        <v>2022</v>
      </c>
      <c r="BH5" s="112">
        <f t="shared" si="1"/>
        <v>2023</v>
      </c>
      <c r="BI5" s="111">
        <f t="shared" si="1"/>
        <v>2019</v>
      </c>
      <c r="BJ5" s="102">
        <f t="shared" si="1"/>
        <v>2020</v>
      </c>
      <c r="BK5" s="102">
        <f t="shared" si="1"/>
        <v>2021</v>
      </c>
      <c r="BL5" s="102">
        <f t="shared" si="1"/>
        <v>2022</v>
      </c>
      <c r="BM5" s="112">
        <f t="shared" si="1"/>
        <v>2023</v>
      </c>
      <c r="BN5" s="111">
        <f t="shared" si="1"/>
        <v>2019</v>
      </c>
      <c r="BO5" s="102">
        <f t="shared" si="1"/>
        <v>2020</v>
      </c>
      <c r="BP5" s="102">
        <f t="shared" si="1"/>
        <v>2021</v>
      </c>
      <c r="BQ5" s="102">
        <f t="shared" si="1"/>
        <v>2022</v>
      </c>
      <c r="BR5" s="112">
        <f t="shared" si="1"/>
        <v>2023</v>
      </c>
      <c r="BS5" s="111">
        <f t="shared" si="1"/>
        <v>2019</v>
      </c>
      <c r="BT5" s="102">
        <f t="shared" si="1"/>
        <v>2020</v>
      </c>
      <c r="BU5" s="102">
        <f t="shared" si="1"/>
        <v>2021</v>
      </c>
      <c r="BV5" s="102">
        <f t="shared" si="1"/>
        <v>2022</v>
      </c>
      <c r="BW5" s="112">
        <f t="shared" si="1"/>
        <v>2023</v>
      </c>
      <c r="BX5" s="111">
        <f t="shared" si="1"/>
        <v>2019</v>
      </c>
      <c r="BY5" s="102">
        <f t="shared" si="1"/>
        <v>2020</v>
      </c>
      <c r="BZ5" s="102">
        <f t="shared" si="1"/>
        <v>2021</v>
      </c>
      <c r="CA5" s="102">
        <f t="shared" si="1"/>
        <v>2022</v>
      </c>
      <c r="CB5" s="112">
        <f t="shared" si="1"/>
        <v>2023</v>
      </c>
      <c r="CC5" s="111">
        <f t="shared" si="1"/>
        <v>2019</v>
      </c>
      <c r="CD5" s="102">
        <f t="shared" si="1"/>
        <v>2020</v>
      </c>
      <c r="CE5" s="102">
        <f t="shared" si="1"/>
        <v>2021</v>
      </c>
      <c r="CF5" s="102">
        <f t="shared" si="1"/>
        <v>2022</v>
      </c>
      <c r="CG5" s="112">
        <f t="shared" ref="CG5:CL5" si="2">CB5</f>
        <v>2023</v>
      </c>
      <c r="CH5" s="111">
        <f t="shared" si="2"/>
        <v>2019</v>
      </c>
      <c r="CI5" s="102">
        <f t="shared" si="2"/>
        <v>2020</v>
      </c>
      <c r="CJ5" s="102">
        <f t="shared" si="2"/>
        <v>2021</v>
      </c>
      <c r="CK5" s="102">
        <f t="shared" si="2"/>
        <v>2022</v>
      </c>
      <c r="CL5" s="112">
        <f t="shared" si="2"/>
        <v>2023</v>
      </c>
    </row>
    <row r="6" spans="1:90" s="189" customFormat="1">
      <c r="A6" s="113" t="s">
        <v>410</v>
      </c>
      <c r="B6" s="114"/>
      <c r="C6" s="114"/>
      <c r="D6" s="114"/>
      <c r="E6" s="114"/>
      <c r="F6" s="114"/>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row>
    <row r="7" spans="1:90" s="163" customFormat="1" ht="18" customHeight="1">
      <c r="A7" s="122" t="s">
        <v>364</v>
      </c>
      <c r="B7" s="122"/>
      <c r="C7" s="122"/>
      <c r="D7" s="123"/>
      <c r="E7" s="123"/>
      <c r="F7" s="190" t="s">
        <v>4</v>
      </c>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row>
    <row r="8" spans="1:90" s="163" customFormat="1" ht="18" customHeight="1">
      <c r="A8" s="159" t="s">
        <v>365</v>
      </c>
      <c r="B8" s="159"/>
      <c r="C8" s="159"/>
      <c r="D8" s="155"/>
      <c r="E8" s="155"/>
      <c r="F8" s="134" t="s">
        <v>19</v>
      </c>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row>
    <row r="9" spans="1:90" s="163" customFormat="1" ht="18" customHeight="1">
      <c r="A9" s="126" t="s">
        <v>366</v>
      </c>
      <c r="B9" s="126"/>
      <c r="C9" s="126"/>
      <c r="D9" s="127"/>
      <c r="E9" s="127"/>
      <c r="F9" s="128" t="s">
        <v>6</v>
      </c>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row>
    <row r="10" spans="1:90" s="163" customFormat="1" ht="18" customHeight="1">
      <c r="A10" s="130" t="s">
        <v>9</v>
      </c>
      <c r="B10" s="183"/>
      <c r="C10" s="130"/>
      <c r="D10" s="130"/>
      <c r="E10" s="130"/>
      <c r="F10" s="131"/>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row>
    <row r="11" spans="1:90" s="140" customFormat="1" ht="28.5" customHeight="1">
      <c r="A11" s="133"/>
      <c r="B11" s="630" t="s">
        <v>367</v>
      </c>
      <c r="C11" s="630"/>
      <c r="D11" s="630"/>
      <c r="E11" s="630"/>
      <c r="F11" s="134" t="s">
        <v>15</v>
      </c>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row>
    <row r="12" spans="1:90" s="140" customFormat="1" ht="18" customHeight="1">
      <c r="A12" s="135"/>
      <c r="B12" s="136" t="s">
        <v>368</v>
      </c>
      <c r="C12" s="126"/>
      <c r="D12" s="126"/>
      <c r="E12" s="126"/>
      <c r="F12" s="128" t="s">
        <v>17</v>
      </c>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row>
    <row r="13" spans="1:90" s="140" customFormat="1" ht="18" customHeight="1">
      <c r="A13" s="135"/>
      <c r="B13" s="136" t="s">
        <v>555</v>
      </c>
      <c r="C13" s="126"/>
      <c r="D13" s="126"/>
      <c r="E13" s="126"/>
      <c r="F13" s="128" t="s">
        <v>21</v>
      </c>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row>
    <row r="14" spans="1:90" s="163" customFormat="1" ht="18" customHeight="1">
      <c r="A14" s="138"/>
      <c r="B14" s="139" t="s">
        <v>369</v>
      </c>
      <c r="C14" s="140"/>
      <c r="D14" s="140"/>
      <c r="E14" s="140"/>
      <c r="F14" s="131"/>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row>
    <row r="15" spans="1:90" s="140" customFormat="1" ht="18" customHeight="1">
      <c r="A15" s="143"/>
      <c r="B15" s="143"/>
      <c r="C15" s="630" t="s">
        <v>370</v>
      </c>
      <c r="D15" s="630"/>
      <c r="E15" s="630"/>
      <c r="F15" s="144">
        <v>14</v>
      </c>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row>
    <row r="16" spans="1:90" s="163" customFormat="1" ht="27.75" customHeight="1">
      <c r="A16" s="165"/>
      <c r="B16" s="165"/>
      <c r="C16" s="632" t="s">
        <v>371</v>
      </c>
      <c r="D16" s="632"/>
      <c r="E16" s="632"/>
      <c r="F16" s="167">
        <v>15</v>
      </c>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row>
    <row r="17" spans="1:90" s="163" customFormat="1" ht="18" customHeight="1">
      <c r="A17" s="135"/>
      <c r="B17" s="135"/>
      <c r="C17" s="126" t="s">
        <v>372</v>
      </c>
      <c r="D17" s="126"/>
      <c r="E17" s="126"/>
      <c r="F17" s="145">
        <v>16</v>
      </c>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row>
    <row r="18" spans="1:90" s="140" customFormat="1" ht="18" customHeight="1">
      <c r="A18" s="135"/>
      <c r="B18" s="135"/>
      <c r="C18" s="136" t="s">
        <v>373</v>
      </c>
      <c r="D18" s="126"/>
      <c r="E18" s="126"/>
      <c r="F18" s="128" t="s">
        <v>34</v>
      </c>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row>
    <row r="19" spans="1:90" s="140" customFormat="1" ht="18" customHeight="1">
      <c r="A19" s="133"/>
      <c r="B19" s="133"/>
      <c r="C19" s="136" t="s">
        <v>374</v>
      </c>
      <c r="D19" s="126"/>
      <c r="E19" s="126"/>
      <c r="F19" s="134">
        <v>17</v>
      </c>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row>
    <row r="20" spans="1:90" s="163" customFormat="1" ht="28.9" customHeight="1">
      <c r="A20" s="146"/>
      <c r="B20" s="146"/>
      <c r="C20" s="633" t="s">
        <v>375</v>
      </c>
      <c r="D20" s="633"/>
      <c r="E20" s="633"/>
      <c r="F20" s="144">
        <v>19</v>
      </c>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row>
    <row r="21" spans="1:90" s="163" customFormat="1" ht="18" customHeight="1">
      <c r="A21" s="135"/>
      <c r="B21" s="126" t="s">
        <v>16</v>
      </c>
      <c r="C21" s="127"/>
      <c r="D21" s="127"/>
      <c r="E21" s="127"/>
      <c r="F21" s="128" t="s">
        <v>38</v>
      </c>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row>
    <row r="22" spans="1:90" s="163" customFormat="1" ht="18" customHeight="1">
      <c r="A22" s="135"/>
      <c r="B22" s="126" t="s">
        <v>376</v>
      </c>
      <c r="C22" s="127"/>
      <c r="D22" s="127"/>
      <c r="E22" s="127"/>
      <c r="F22" s="145" t="s">
        <v>231</v>
      </c>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row>
    <row r="23" spans="1:90" s="163" customFormat="1" ht="18" customHeight="1">
      <c r="A23" s="139" t="s">
        <v>377</v>
      </c>
      <c r="B23" s="139"/>
      <c r="C23" s="139"/>
      <c r="D23" s="139"/>
      <c r="E23" s="139"/>
      <c r="F23" s="141"/>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row>
    <row r="24" spans="1:90" s="163" customFormat="1" ht="18" customHeight="1">
      <c r="A24" s="146"/>
      <c r="B24" s="122" t="s">
        <v>378</v>
      </c>
      <c r="C24" s="146"/>
      <c r="D24" s="122"/>
      <c r="E24" s="122"/>
      <c r="F24" s="195" t="s">
        <v>8</v>
      </c>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row>
    <row r="25" spans="1:90" s="163" customFormat="1" ht="18" customHeight="1">
      <c r="A25" s="165"/>
      <c r="B25" s="166" t="s">
        <v>35</v>
      </c>
      <c r="C25" s="165"/>
      <c r="D25" s="161"/>
      <c r="E25" s="161"/>
      <c r="F25" s="167" t="s">
        <v>198</v>
      </c>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row>
    <row r="26" spans="1:90" s="163" customFormat="1" ht="28.15" customHeight="1">
      <c r="A26" s="138"/>
      <c r="B26" s="634" t="s">
        <v>443</v>
      </c>
      <c r="C26" s="634"/>
      <c r="D26" s="634"/>
      <c r="E26" s="634"/>
      <c r="F26" s="141"/>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row>
    <row r="27" spans="1:90" s="140" customFormat="1" ht="18" customHeight="1">
      <c r="A27" s="133"/>
      <c r="B27" s="159" t="s">
        <v>379</v>
      </c>
      <c r="C27" s="133"/>
      <c r="D27" s="159"/>
      <c r="E27" s="159"/>
      <c r="F27" s="144">
        <v>54</v>
      </c>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row>
    <row r="28" spans="1:90" s="163" customFormat="1" ht="18" customHeight="1">
      <c r="A28" s="165"/>
      <c r="B28" s="166" t="s">
        <v>380</v>
      </c>
      <c r="C28" s="165"/>
      <c r="D28" s="166"/>
      <c r="E28" s="166"/>
      <c r="F28" s="167" t="s">
        <v>381</v>
      </c>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row>
    <row r="29" spans="1:90" s="163" customFormat="1" ht="18" customHeight="1">
      <c r="A29" s="165"/>
      <c r="B29" s="166" t="s">
        <v>382</v>
      </c>
      <c r="C29" s="165"/>
      <c r="D29" s="166"/>
      <c r="E29" s="166"/>
      <c r="F29" s="167" t="s">
        <v>59</v>
      </c>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row>
    <row r="30" spans="1:90" s="163" customFormat="1" ht="18" customHeight="1">
      <c r="A30" s="594"/>
      <c r="B30" s="595" t="s">
        <v>383</v>
      </c>
      <c r="C30" s="594"/>
      <c r="D30" s="596"/>
      <c r="E30" s="596"/>
      <c r="F30" s="597"/>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row>
    <row r="31" spans="1:90" s="163" customFormat="1" ht="29.25" customHeight="1">
      <c r="A31" s="133"/>
      <c r="B31" s="154"/>
      <c r="C31" s="133"/>
      <c r="D31" s="636" t="s">
        <v>556</v>
      </c>
      <c r="E31" s="636"/>
      <c r="F31" s="134">
        <v>43</v>
      </c>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row>
    <row r="32" spans="1:90" s="163" customFormat="1" ht="29.25" customHeight="1">
      <c r="A32" s="135"/>
      <c r="B32" s="136"/>
      <c r="C32" s="135"/>
      <c r="D32" s="637" t="s">
        <v>557</v>
      </c>
      <c r="E32" s="637"/>
      <c r="F32" s="128">
        <v>44</v>
      </c>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row>
    <row r="33" spans="1:90" s="140" customFormat="1" ht="18" customHeight="1">
      <c r="A33" s="135"/>
      <c r="B33" s="136"/>
      <c r="C33" s="135"/>
      <c r="D33" s="126" t="s">
        <v>385</v>
      </c>
      <c r="E33" s="126"/>
      <c r="F33" s="145">
        <v>57</v>
      </c>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row>
    <row r="34" spans="1:90" s="163" customFormat="1" ht="18" customHeight="1">
      <c r="A34" s="165"/>
      <c r="B34" s="165"/>
      <c r="C34" s="166"/>
      <c r="D34" s="166" t="s">
        <v>386</v>
      </c>
      <c r="E34" s="166"/>
      <c r="F34" s="167">
        <v>58</v>
      </c>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row>
    <row r="35" spans="1:90" s="163" customFormat="1" ht="18" customHeight="1">
      <c r="A35" s="130" t="s">
        <v>387</v>
      </c>
      <c r="B35" s="130"/>
      <c r="C35" s="130"/>
      <c r="D35" s="130"/>
      <c r="E35" s="130"/>
      <c r="F35" s="131"/>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row>
    <row r="36" spans="1:90" s="163" customFormat="1" ht="18" customHeight="1">
      <c r="A36" s="139"/>
      <c r="B36" s="139"/>
      <c r="C36" s="139"/>
      <c r="D36" s="139" t="s">
        <v>384</v>
      </c>
      <c r="E36" s="139"/>
      <c r="F36" s="599"/>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row>
    <row r="37" spans="1:90" s="163" customFormat="1" ht="45.75" customHeight="1">
      <c r="A37" s="159"/>
      <c r="B37" s="159"/>
      <c r="C37" s="159"/>
      <c r="D37" s="159"/>
      <c r="E37" s="598" t="s">
        <v>558</v>
      </c>
      <c r="F37" s="134">
        <v>71</v>
      </c>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row>
    <row r="38" spans="1:90" s="163" customFormat="1" ht="45.75" customHeight="1">
      <c r="A38" s="159"/>
      <c r="B38" s="159"/>
      <c r="C38" s="159"/>
      <c r="D38" s="159"/>
      <c r="E38" s="598" t="s">
        <v>559</v>
      </c>
      <c r="F38" s="134">
        <v>72</v>
      </c>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row>
    <row r="39" spans="1:90" s="163" customFormat="1" ht="45.75" customHeight="1">
      <c r="A39" s="159"/>
      <c r="B39" s="159"/>
      <c r="C39" s="159"/>
      <c r="D39" s="159"/>
      <c r="E39" s="598" t="s">
        <v>560</v>
      </c>
      <c r="F39" s="134">
        <v>73</v>
      </c>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row>
    <row r="40" spans="1:90" s="163" customFormat="1" ht="45.75" customHeight="1">
      <c r="A40" s="159"/>
      <c r="B40" s="159"/>
      <c r="C40" s="159"/>
      <c r="D40" s="159"/>
      <c r="E40" s="598" t="s">
        <v>561</v>
      </c>
      <c r="F40" s="134">
        <v>74</v>
      </c>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row>
    <row r="41" spans="1:90" s="163" customFormat="1" ht="18" customHeight="1">
      <c r="A41" s="596" t="s">
        <v>269</v>
      </c>
      <c r="B41" s="596"/>
      <c r="C41" s="596"/>
      <c r="D41" s="596" t="s">
        <v>385</v>
      </c>
      <c r="E41" s="596"/>
      <c r="F41" s="600"/>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c r="BZ41" s="602"/>
      <c r="CA41" s="602"/>
      <c r="CB41" s="602"/>
      <c r="CC41" s="602"/>
      <c r="CD41" s="602"/>
      <c r="CE41" s="602"/>
      <c r="CF41" s="602"/>
      <c r="CG41" s="602"/>
      <c r="CH41" s="602"/>
      <c r="CI41" s="602"/>
      <c r="CJ41" s="602"/>
      <c r="CK41" s="602"/>
      <c r="CL41" s="602"/>
    </row>
    <row r="42" spans="1:90" s="163" customFormat="1" ht="18" customHeight="1">
      <c r="A42" s="159"/>
      <c r="B42" s="159"/>
      <c r="C42" s="159"/>
      <c r="D42" s="159"/>
      <c r="E42" s="159" t="s">
        <v>388</v>
      </c>
      <c r="F42" s="144">
        <v>60</v>
      </c>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row>
    <row r="43" spans="1:90" s="163" customFormat="1" ht="18" customHeight="1">
      <c r="A43" s="166" t="s">
        <v>390</v>
      </c>
      <c r="B43" s="166"/>
      <c r="C43" s="166"/>
      <c r="D43" s="166"/>
      <c r="E43" s="166" t="s">
        <v>389</v>
      </c>
      <c r="F43" s="167">
        <v>61</v>
      </c>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row>
    <row r="44" spans="1:90" s="163" customFormat="1" ht="18" customHeight="1">
      <c r="A44" s="166"/>
      <c r="B44" s="166"/>
      <c r="C44" s="166"/>
      <c r="D44" s="166" t="s">
        <v>386</v>
      </c>
      <c r="E44" s="166"/>
      <c r="F44" s="167">
        <v>63</v>
      </c>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row>
    <row r="45" spans="1:90" s="140" customFormat="1" ht="29.45" customHeight="1">
      <c r="A45" s="635" t="s">
        <v>391</v>
      </c>
      <c r="B45" s="632"/>
      <c r="C45" s="632"/>
      <c r="D45" s="632"/>
      <c r="E45" s="632"/>
      <c r="F45" s="144">
        <v>65</v>
      </c>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row>
    <row r="46" spans="1:90" s="163" customFormat="1" ht="31.5" customHeight="1">
      <c r="A46" s="629" t="s">
        <v>414</v>
      </c>
      <c r="B46" s="630"/>
      <c r="C46" s="630"/>
      <c r="D46" s="630"/>
      <c r="E46" s="630"/>
      <c r="F46" s="144">
        <v>66</v>
      </c>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row>
    <row r="47" spans="1:90" s="163" customFormat="1" ht="18" customHeight="1">
      <c r="A47" s="198" t="s">
        <v>392</v>
      </c>
      <c r="B47" s="126"/>
      <c r="C47" s="135"/>
      <c r="D47" s="127"/>
      <c r="E47" s="127"/>
      <c r="F47" s="145">
        <v>67</v>
      </c>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row>
    <row r="48" spans="1:90" s="140" customFormat="1" ht="18" customHeight="1">
      <c r="A48" s="159" t="s">
        <v>393</v>
      </c>
      <c r="C48" s="155"/>
      <c r="D48" s="155"/>
      <c r="E48" s="155"/>
      <c r="F48" s="144">
        <v>86</v>
      </c>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row>
    <row r="49" spans="1:90" s="140" customFormat="1" ht="18" customHeight="1">
      <c r="A49" s="126" t="s">
        <v>104</v>
      </c>
      <c r="B49" s="136"/>
      <c r="C49" s="127"/>
      <c r="D49" s="631"/>
      <c r="E49" s="631"/>
      <c r="F49" s="145" t="s">
        <v>394</v>
      </c>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c r="CH49" s="132"/>
      <c r="CI49" s="132"/>
      <c r="CJ49" s="132"/>
      <c r="CK49" s="132"/>
      <c r="CL49" s="132"/>
    </row>
    <row r="50" spans="1:90" s="163" customFormat="1" ht="18" customHeight="1">
      <c r="A50" s="169" t="s">
        <v>395</v>
      </c>
      <c r="B50" s="170"/>
      <c r="C50" s="171"/>
      <c r="D50" s="171"/>
      <c r="E50" s="171"/>
      <c r="F50" s="172" t="s">
        <v>63</v>
      </c>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row>
    <row r="51" spans="1:90" s="163" customFormat="1" ht="13.15" customHeight="1">
      <c r="F51" s="173"/>
      <c r="G51" s="174"/>
    </row>
  </sheetData>
  <mergeCells count="25">
    <mergeCell ref="CC3:CG4"/>
    <mergeCell ref="CH3:CL4"/>
    <mergeCell ref="BD3:BH4"/>
    <mergeCell ref="BI3:BM4"/>
    <mergeCell ref="BN3:BR4"/>
    <mergeCell ref="BS3:BW4"/>
    <mergeCell ref="BX3:CB4"/>
    <mergeCell ref="AE3:AI4"/>
    <mergeCell ref="AJ3:AN4"/>
    <mergeCell ref="AO3:AS4"/>
    <mergeCell ref="AT3:AX4"/>
    <mergeCell ref="AY3:BC4"/>
    <mergeCell ref="U3:Y4"/>
    <mergeCell ref="Z3:AD4"/>
    <mergeCell ref="A46:E46"/>
    <mergeCell ref="D49:E49"/>
    <mergeCell ref="P3:T4"/>
    <mergeCell ref="B11:E11"/>
    <mergeCell ref="C15:E15"/>
    <mergeCell ref="C16:E16"/>
    <mergeCell ref="C20:E20"/>
    <mergeCell ref="B26:E26"/>
    <mergeCell ref="A45:E45"/>
    <mergeCell ref="D31:E31"/>
    <mergeCell ref="D32:E32"/>
  </mergeCells>
  <printOptions horizontalCentered="1"/>
  <pageMargins left="0.39370078740157483" right="0.39370078740157483" top="0.59055118110236227" bottom="0.39370078740157483" header="0.39370078740157483" footer="0.39370078740157483"/>
  <pageSetup scale="78" orientation="portrait" r:id="rId1"/>
  <headerFooter alignWithMargins="0"/>
  <colBreaks count="16" manualBreakCount="16">
    <brk id="10" max="43" man="1"/>
    <brk id="15" max="43" man="1"/>
    <brk id="20" max="43" man="1"/>
    <brk id="25" max="1048575" man="1"/>
    <brk id="30" max="43" man="1"/>
    <brk id="35" max="43" man="1"/>
    <brk id="40" max="43" man="1"/>
    <brk id="45" max="43" man="1"/>
    <brk id="50" max="43" man="1"/>
    <brk id="55" max="43" man="1"/>
    <brk id="60" max="43" man="1"/>
    <brk id="65" max="43" man="1"/>
    <brk id="70" max="43" man="1"/>
    <brk id="75" max="43" man="1"/>
    <brk id="80" max="43" man="1"/>
    <brk id="85" max="43" man="1"/>
  </colBreaks>
  <ignoredErrors>
    <ignoredError sqref="G5:H5 J5:K5 L5:CL5 P3:CL4" unlockedFormula="1"/>
    <ignoredError sqref="I5" formula="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tabColor rgb="FFFF0000"/>
  </sheetPr>
  <dimension ref="A1:CK41"/>
  <sheetViews>
    <sheetView zoomScaleNormal="100" workbookViewId="0">
      <pane xSplit="5" ySplit="5" topLeftCell="F6" activePane="bottomRight" state="frozen"/>
      <selection activeCell="B4" sqref="B4"/>
      <selection pane="topRight" activeCell="B4" sqref="B4"/>
      <selection pane="bottomLeft" activeCell="B4" sqref="B4"/>
      <selection pane="bottomRight"/>
    </sheetView>
  </sheetViews>
  <sheetFormatPr baseColWidth="10" defaultColWidth="5.5703125" defaultRowHeight="15"/>
  <cols>
    <col min="1" max="1" width="3.42578125" style="164" customWidth="1"/>
    <col min="2" max="2" width="4.28515625" style="164" customWidth="1"/>
    <col min="3" max="3" width="5.42578125" style="164" customWidth="1"/>
    <col min="4" max="4" width="37.85546875" style="164" customWidth="1"/>
    <col min="5" max="5" width="4.28515625" style="175" customWidth="1"/>
    <col min="6" max="89" width="11" style="164" customWidth="1"/>
    <col min="90" max="16384" width="5.5703125" style="164"/>
  </cols>
  <sheetData>
    <row r="1" spans="1:89" s="12" customFormat="1">
      <c r="A1" s="8" t="s">
        <v>437</v>
      </c>
      <c r="B1" s="9"/>
      <c r="C1" s="9"/>
      <c r="D1" s="9"/>
      <c r="F1" s="102"/>
      <c r="G1" s="102"/>
      <c r="H1" s="102"/>
      <c r="I1" s="102" t="s">
        <v>424</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row>
    <row r="2" spans="1:89" s="12" customFormat="1">
      <c r="A2" s="8"/>
      <c r="B2" s="9"/>
      <c r="C2" s="9"/>
      <c r="D2" s="9"/>
      <c r="F2" s="102"/>
      <c r="G2" s="102"/>
      <c r="H2" s="102"/>
      <c r="I2" s="102" t="s">
        <v>425</v>
      </c>
      <c r="J2" s="102"/>
      <c r="K2" s="102"/>
      <c r="L2" s="102"/>
      <c r="M2" s="102"/>
      <c r="N2" s="102"/>
      <c r="O2" s="103"/>
      <c r="P2" s="104"/>
      <c r="Q2" s="105" t="s">
        <v>418</v>
      </c>
      <c r="R2" s="106"/>
      <c r="S2" s="107"/>
      <c r="T2" s="103"/>
      <c r="U2" s="104"/>
      <c r="V2" s="105" t="s">
        <v>419</v>
      </c>
      <c r="W2" s="106"/>
      <c r="X2" s="107"/>
      <c r="Y2" s="103"/>
      <c r="Z2" s="104"/>
      <c r="AA2" s="105" t="s">
        <v>420</v>
      </c>
      <c r="AB2" s="105"/>
      <c r="AC2" s="108"/>
      <c r="AD2" s="103"/>
      <c r="AE2" s="104"/>
      <c r="AF2" s="105" t="s">
        <v>447</v>
      </c>
      <c r="AG2" s="105"/>
      <c r="AH2" s="108"/>
      <c r="AI2" s="103"/>
      <c r="AJ2" s="104"/>
      <c r="AK2" s="105" t="s">
        <v>448</v>
      </c>
      <c r="AL2" s="105"/>
      <c r="AM2" s="108"/>
      <c r="AN2" s="103"/>
      <c r="AO2" s="104"/>
      <c r="AP2" s="105" t="s">
        <v>449</v>
      </c>
      <c r="AQ2" s="105"/>
      <c r="AR2" s="108"/>
      <c r="AS2" s="103"/>
      <c r="AT2" s="104"/>
      <c r="AU2" s="105" t="s">
        <v>450</v>
      </c>
      <c r="AV2" s="105"/>
      <c r="AW2" s="108"/>
      <c r="AX2" s="103"/>
      <c r="AY2" s="104"/>
      <c r="AZ2" s="105" t="s">
        <v>451</v>
      </c>
      <c r="BA2" s="105"/>
      <c r="BB2" s="108"/>
      <c r="BC2" s="103"/>
      <c r="BD2" s="104"/>
      <c r="BE2" s="105" t="s">
        <v>452</v>
      </c>
      <c r="BF2" s="105"/>
      <c r="BG2" s="108"/>
      <c r="BH2" s="103"/>
      <c r="BI2" s="104"/>
      <c r="BJ2" s="105" t="s">
        <v>453</v>
      </c>
      <c r="BK2" s="105"/>
      <c r="BL2" s="108"/>
      <c r="BM2" s="103"/>
      <c r="BN2" s="104"/>
      <c r="BO2" s="105" t="s">
        <v>454</v>
      </c>
      <c r="BP2" s="105"/>
      <c r="BQ2" s="108"/>
      <c r="BR2" s="103"/>
      <c r="BS2" s="104"/>
      <c r="BT2" s="105" t="s">
        <v>455</v>
      </c>
      <c r="BU2" s="105"/>
      <c r="BV2" s="108"/>
      <c r="BW2" s="103"/>
      <c r="BX2" s="104"/>
      <c r="BY2" s="105" t="s">
        <v>456</v>
      </c>
      <c r="BZ2" s="105"/>
      <c r="CA2" s="108"/>
      <c r="CB2" s="103"/>
      <c r="CC2" s="104"/>
      <c r="CD2" s="105" t="s">
        <v>457</v>
      </c>
      <c r="CE2" s="105"/>
      <c r="CF2" s="108"/>
      <c r="CG2" s="103"/>
      <c r="CH2" s="104"/>
      <c r="CI2" s="105" t="s">
        <v>458</v>
      </c>
      <c r="CJ2" s="105"/>
      <c r="CK2" s="108"/>
    </row>
    <row r="3" spans="1:89" s="12" customFormat="1" ht="15" customHeight="1">
      <c r="A3" s="8"/>
      <c r="B3" s="9"/>
      <c r="C3" s="9"/>
      <c r="D3" s="9"/>
      <c r="F3" s="102"/>
      <c r="G3" s="102"/>
      <c r="H3" s="102"/>
      <c r="I3" s="102" t="s">
        <v>426</v>
      </c>
      <c r="J3" s="102"/>
      <c r="K3" s="102"/>
      <c r="L3" s="102"/>
      <c r="M3" s="102"/>
      <c r="N3" s="102"/>
      <c r="O3" s="621" t="str">
        <f>'20.10'!$V$3</f>
        <v>Description : Please inscribe a brief description of the scenario (including assumptions) in tab 20.10</v>
      </c>
      <c r="P3" s="622"/>
      <c r="Q3" s="622"/>
      <c r="R3" s="622"/>
      <c r="S3" s="623"/>
      <c r="T3" s="621" t="str">
        <f>'20.10'!$AF$3</f>
        <v>Description : Please inscribe a brief description of the scenario (including assumptions) in tab 20.10</v>
      </c>
      <c r="U3" s="622"/>
      <c r="V3" s="622"/>
      <c r="W3" s="622"/>
      <c r="X3" s="623"/>
      <c r="Y3" s="621" t="str">
        <f>'20.10'!$AP$3</f>
        <v>Description : Please inscribe a brief description of the scenario (including assumptions) in tab 20.10</v>
      </c>
      <c r="Z3" s="622"/>
      <c r="AA3" s="622"/>
      <c r="AB3" s="622"/>
      <c r="AC3" s="623"/>
      <c r="AD3" s="621" t="str">
        <f>'20.10'!$AZ$3</f>
        <v>Description : Please inscribe a brief description of the scenario (including assumptions) in tab 20.10</v>
      </c>
      <c r="AE3" s="622"/>
      <c r="AF3" s="622"/>
      <c r="AG3" s="622"/>
      <c r="AH3" s="623"/>
      <c r="AI3" s="621" t="str">
        <f>'20.10'!$BJ$3</f>
        <v>Description : Please inscribe a brief description of the scenario (including assumptions) in tab 20.10</v>
      </c>
      <c r="AJ3" s="622"/>
      <c r="AK3" s="622"/>
      <c r="AL3" s="622"/>
      <c r="AM3" s="623"/>
      <c r="AN3" s="621" t="str">
        <f>'20.10'!$BT$3</f>
        <v>Description : Please inscribe a brief description of the scenario (including assumptions) in tab 20.10</v>
      </c>
      <c r="AO3" s="622"/>
      <c r="AP3" s="622"/>
      <c r="AQ3" s="622"/>
      <c r="AR3" s="623"/>
      <c r="AS3" s="621" t="str">
        <f>'20.10'!$CD$3</f>
        <v>Description : Please inscribe a brief description of the scenario (including assumptions) in tab 20.10</v>
      </c>
      <c r="AT3" s="622"/>
      <c r="AU3" s="622"/>
      <c r="AV3" s="622"/>
      <c r="AW3" s="623"/>
      <c r="AX3" s="621" t="str">
        <f>'20.10'!$CN$3</f>
        <v>Description : Please inscribe a brief description of the scenario (including assumptions) in tab 20.10</v>
      </c>
      <c r="AY3" s="622"/>
      <c r="AZ3" s="622"/>
      <c r="BA3" s="622"/>
      <c r="BB3" s="623"/>
      <c r="BC3" s="621" t="str">
        <f>'20.10'!$CX$3</f>
        <v>Description : Please inscribe a brief description of the scenario (including assumptions) in tab 20.10</v>
      </c>
      <c r="BD3" s="622"/>
      <c r="BE3" s="622"/>
      <c r="BF3" s="622"/>
      <c r="BG3" s="623"/>
      <c r="BH3" s="621" t="str">
        <f>'20.10'!$DH$3</f>
        <v>Description : Please inscribe a brief description of the scenario (including assumptions) in tab 20.10</v>
      </c>
      <c r="BI3" s="622"/>
      <c r="BJ3" s="622"/>
      <c r="BK3" s="622"/>
      <c r="BL3" s="623"/>
      <c r="BM3" s="621" t="str">
        <f>'20.10'!$DR$3</f>
        <v>Description : Please inscribe a brief description of the scenario (including assumptions) in tab 20.10</v>
      </c>
      <c r="BN3" s="622"/>
      <c r="BO3" s="622"/>
      <c r="BP3" s="622"/>
      <c r="BQ3" s="623"/>
      <c r="BR3" s="621" t="str">
        <f>'20.10'!$EB$3</f>
        <v>Description : Please inscribe a brief description of the scenario (including assumptions) in tab 20.10</v>
      </c>
      <c r="BS3" s="622"/>
      <c r="BT3" s="622"/>
      <c r="BU3" s="622"/>
      <c r="BV3" s="623"/>
      <c r="BW3" s="621" t="str">
        <f>'20.10'!$EL$3</f>
        <v>Description : Please inscribe a brief description of the scenario (including assumptions) in tab 20.10</v>
      </c>
      <c r="BX3" s="622"/>
      <c r="BY3" s="622"/>
      <c r="BZ3" s="622"/>
      <c r="CA3" s="623"/>
      <c r="CB3" s="621" t="str">
        <f>'20.10'!$EV$3</f>
        <v>Description : Please inscribe a brief description of the scenario (including assumptions) in tab 20.10</v>
      </c>
      <c r="CC3" s="622"/>
      <c r="CD3" s="622"/>
      <c r="CE3" s="622"/>
      <c r="CF3" s="623"/>
      <c r="CG3" s="621" t="str">
        <f>'20.10'!$FF$3</f>
        <v>Description : Please inscribe a brief description of the scenario (including assumptions) in tab 20.10</v>
      </c>
      <c r="CH3" s="622"/>
      <c r="CI3" s="622"/>
      <c r="CJ3" s="622"/>
      <c r="CK3" s="623"/>
    </row>
    <row r="4" spans="1:89" s="12" customFormat="1">
      <c r="A4" s="8"/>
      <c r="B4" s="9"/>
      <c r="C4" s="9"/>
      <c r="D4" s="9"/>
      <c r="F4" s="102"/>
      <c r="G4" s="102" t="s">
        <v>421</v>
      </c>
      <c r="H4" s="102"/>
      <c r="I4" s="102" t="s">
        <v>427</v>
      </c>
      <c r="J4" s="8"/>
      <c r="K4" s="109"/>
      <c r="L4" s="102" t="s">
        <v>422</v>
      </c>
      <c r="M4" s="110"/>
      <c r="N4" s="110"/>
      <c r="O4" s="621"/>
      <c r="P4" s="622"/>
      <c r="Q4" s="622"/>
      <c r="R4" s="622"/>
      <c r="S4" s="623"/>
      <c r="T4" s="621"/>
      <c r="U4" s="622"/>
      <c r="V4" s="622"/>
      <c r="W4" s="622"/>
      <c r="X4" s="623"/>
      <c r="Y4" s="621"/>
      <c r="Z4" s="622"/>
      <c r="AA4" s="622"/>
      <c r="AB4" s="622"/>
      <c r="AC4" s="623"/>
      <c r="AD4" s="621"/>
      <c r="AE4" s="622"/>
      <c r="AF4" s="622"/>
      <c r="AG4" s="622"/>
      <c r="AH4" s="623"/>
      <c r="AI4" s="621"/>
      <c r="AJ4" s="622"/>
      <c r="AK4" s="622"/>
      <c r="AL4" s="622"/>
      <c r="AM4" s="623"/>
      <c r="AN4" s="621"/>
      <c r="AO4" s="622"/>
      <c r="AP4" s="622"/>
      <c r="AQ4" s="622"/>
      <c r="AR4" s="623"/>
      <c r="AS4" s="621"/>
      <c r="AT4" s="622"/>
      <c r="AU4" s="622"/>
      <c r="AV4" s="622"/>
      <c r="AW4" s="623"/>
      <c r="AX4" s="621"/>
      <c r="AY4" s="622"/>
      <c r="AZ4" s="622"/>
      <c r="BA4" s="622"/>
      <c r="BB4" s="623"/>
      <c r="BC4" s="621"/>
      <c r="BD4" s="622"/>
      <c r="BE4" s="622"/>
      <c r="BF4" s="622"/>
      <c r="BG4" s="623"/>
      <c r="BH4" s="621"/>
      <c r="BI4" s="622"/>
      <c r="BJ4" s="622"/>
      <c r="BK4" s="622"/>
      <c r="BL4" s="623"/>
      <c r="BM4" s="621"/>
      <c r="BN4" s="622"/>
      <c r="BO4" s="622"/>
      <c r="BP4" s="622"/>
      <c r="BQ4" s="623"/>
      <c r="BR4" s="621"/>
      <c r="BS4" s="622"/>
      <c r="BT4" s="622"/>
      <c r="BU4" s="622"/>
      <c r="BV4" s="623"/>
      <c r="BW4" s="621"/>
      <c r="BX4" s="622"/>
      <c r="BY4" s="622"/>
      <c r="BZ4" s="622"/>
      <c r="CA4" s="623"/>
      <c r="CB4" s="621"/>
      <c r="CC4" s="622"/>
      <c r="CD4" s="622"/>
      <c r="CE4" s="622"/>
      <c r="CF4" s="623"/>
      <c r="CG4" s="621"/>
      <c r="CH4" s="622"/>
      <c r="CI4" s="622"/>
      <c r="CJ4" s="622"/>
      <c r="CK4" s="623"/>
    </row>
    <row r="5" spans="1:89" s="12" customFormat="1" ht="12.75" customHeight="1">
      <c r="A5" s="8" t="s">
        <v>1</v>
      </c>
      <c r="B5" s="8"/>
      <c r="C5" s="8"/>
      <c r="D5" s="8"/>
      <c r="E5" s="11"/>
      <c r="F5" s="102">
        <f>G5-1</f>
        <v>2016</v>
      </c>
      <c r="G5" s="102">
        <f>H5-1</f>
        <v>2017</v>
      </c>
      <c r="H5" s="102">
        <f>J5-1</f>
        <v>2018</v>
      </c>
      <c r="I5" s="102">
        <f>J5-1</f>
        <v>2018</v>
      </c>
      <c r="J5" s="102">
        <f>'20.10'!L4</f>
        <v>2019</v>
      </c>
      <c r="K5" s="102">
        <f>J5+1</f>
        <v>2020</v>
      </c>
      <c r="L5" s="102">
        <f t="shared" ref="L5:M5" si="0">K5+1</f>
        <v>2021</v>
      </c>
      <c r="M5" s="102">
        <f t="shared" si="0"/>
        <v>2022</v>
      </c>
      <c r="N5" s="102">
        <f>M5+1</f>
        <v>2023</v>
      </c>
      <c r="O5" s="111">
        <f>J5</f>
        <v>2019</v>
      </c>
      <c r="P5" s="102">
        <f>K5</f>
        <v>2020</v>
      </c>
      <c r="Q5" s="102">
        <f>L5</f>
        <v>2021</v>
      </c>
      <c r="R5" s="102">
        <f>M5</f>
        <v>2022</v>
      </c>
      <c r="S5" s="112">
        <f>N5</f>
        <v>2023</v>
      </c>
      <c r="T5" s="111">
        <f t="shared" ref="T5:CE5" si="1">O5</f>
        <v>2019</v>
      </c>
      <c r="U5" s="102">
        <f t="shared" si="1"/>
        <v>2020</v>
      </c>
      <c r="V5" s="102">
        <f t="shared" si="1"/>
        <v>2021</v>
      </c>
      <c r="W5" s="102">
        <f t="shared" si="1"/>
        <v>2022</v>
      </c>
      <c r="X5" s="112">
        <f t="shared" si="1"/>
        <v>2023</v>
      </c>
      <c r="Y5" s="111">
        <f t="shared" si="1"/>
        <v>2019</v>
      </c>
      <c r="Z5" s="102">
        <f t="shared" si="1"/>
        <v>2020</v>
      </c>
      <c r="AA5" s="102">
        <f t="shared" si="1"/>
        <v>2021</v>
      </c>
      <c r="AB5" s="102">
        <f t="shared" si="1"/>
        <v>2022</v>
      </c>
      <c r="AC5" s="112">
        <f t="shared" si="1"/>
        <v>2023</v>
      </c>
      <c r="AD5" s="111">
        <f t="shared" si="1"/>
        <v>2019</v>
      </c>
      <c r="AE5" s="102">
        <f t="shared" si="1"/>
        <v>2020</v>
      </c>
      <c r="AF5" s="102">
        <f t="shared" si="1"/>
        <v>2021</v>
      </c>
      <c r="AG5" s="102">
        <f t="shared" si="1"/>
        <v>2022</v>
      </c>
      <c r="AH5" s="112">
        <f t="shared" si="1"/>
        <v>2023</v>
      </c>
      <c r="AI5" s="111">
        <f t="shared" si="1"/>
        <v>2019</v>
      </c>
      <c r="AJ5" s="102">
        <f t="shared" si="1"/>
        <v>2020</v>
      </c>
      <c r="AK5" s="102">
        <f t="shared" si="1"/>
        <v>2021</v>
      </c>
      <c r="AL5" s="102">
        <f t="shared" si="1"/>
        <v>2022</v>
      </c>
      <c r="AM5" s="112">
        <f t="shared" si="1"/>
        <v>2023</v>
      </c>
      <c r="AN5" s="111">
        <f t="shared" si="1"/>
        <v>2019</v>
      </c>
      <c r="AO5" s="102">
        <f t="shared" si="1"/>
        <v>2020</v>
      </c>
      <c r="AP5" s="102">
        <f t="shared" si="1"/>
        <v>2021</v>
      </c>
      <c r="AQ5" s="102">
        <f t="shared" si="1"/>
        <v>2022</v>
      </c>
      <c r="AR5" s="112">
        <f t="shared" si="1"/>
        <v>2023</v>
      </c>
      <c r="AS5" s="111">
        <f t="shared" si="1"/>
        <v>2019</v>
      </c>
      <c r="AT5" s="102">
        <f t="shared" si="1"/>
        <v>2020</v>
      </c>
      <c r="AU5" s="102">
        <f t="shared" si="1"/>
        <v>2021</v>
      </c>
      <c r="AV5" s="102">
        <f t="shared" si="1"/>
        <v>2022</v>
      </c>
      <c r="AW5" s="112">
        <f t="shared" si="1"/>
        <v>2023</v>
      </c>
      <c r="AX5" s="111">
        <f t="shared" si="1"/>
        <v>2019</v>
      </c>
      <c r="AY5" s="102">
        <f t="shared" si="1"/>
        <v>2020</v>
      </c>
      <c r="AZ5" s="102">
        <f t="shared" si="1"/>
        <v>2021</v>
      </c>
      <c r="BA5" s="102">
        <f t="shared" si="1"/>
        <v>2022</v>
      </c>
      <c r="BB5" s="112">
        <f t="shared" si="1"/>
        <v>2023</v>
      </c>
      <c r="BC5" s="111">
        <f t="shared" si="1"/>
        <v>2019</v>
      </c>
      <c r="BD5" s="102">
        <f t="shared" si="1"/>
        <v>2020</v>
      </c>
      <c r="BE5" s="102">
        <f t="shared" si="1"/>
        <v>2021</v>
      </c>
      <c r="BF5" s="102">
        <f t="shared" si="1"/>
        <v>2022</v>
      </c>
      <c r="BG5" s="112">
        <f t="shared" si="1"/>
        <v>2023</v>
      </c>
      <c r="BH5" s="111">
        <f t="shared" si="1"/>
        <v>2019</v>
      </c>
      <c r="BI5" s="102">
        <f t="shared" si="1"/>
        <v>2020</v>
      </c>
      <c r="BJ5" s="102">
        <f t="shared" si="1"/>
        <v>2021</v>
      </c>
      <c r="BK5" s="102">
        <f t="shared" si="1"/>
        <v>2022</v>
      </c>
      <c r="BL5" s="112">
        <f t="shared" si="1"/>
        <v>2023</v>
      </c>
      <c r="BM5" s="111">
        <f t="shared" si="1"/>
        <v>2019</v>
      </c>
      <c r="BN5" s="102">
        <f t="shared" si="1"/>
        <v>2020</v>
      </c>
      <c r="BO5" s="102">
        <f t="shared" si="1"/>
        <v>2021</v>
      </c>
      <c r="BP5" s="102">
        <f t="shared" si="1"/>
        <v>2022</v>
      </c>
      <c r="BQ5" s="112">
        <f t="shared" si="1"/>
        <v>2023</v>
      </c>
      <c r="BR5" s="111">
        <f t="shared" si="1"/>
        <v>2019</v>
      </c>
      <c r="BS5" s="102">
        <f t="shared" si="1"/>
        <v>2020</v>
      </c>
      <c r="BT5" s="102">
        <f t="shared" si="1"/>
        <v>2021</v>
      </c>
      <c r="BU5" s="102">
        <f t="shared" si="1"/>
        <v>2022</v>
      </c>
      <c r="BV5" s="112">
        <f t="shared" si="1"/>
        <v>2023</v>
      </c>
      <c r="BW5" s="111">
        <f t="shared" si="1"/>
        <v>2019</v>
      </c>
      <c r="BX5" s="102">
        <f t="shared" si="1"/>
        <v>2020</v>
      </c>
      <c r="BY5" s="102">
        <f t="shared" si="1"/>
        <v>2021</v>
      </c>
      <c r="BZ5" s="102">
        <f t="shared" si="1"/>
        <v>2022</v>
      </c>
      <c r="CA5" s="112">
        <f t="shared" si="1"/>
        <v>2023</v>
      </c>
      <c r="CB5" s="111">
        <f t="shared" si="1"/>
        <v>2019</v>
      </c>
      <c r="CC5" s="102">
        <f t="shared" si="1"/>
        <v>2020</v>
      </c>
      <c r="CD5" s="102">
        <f t="shared" si="1"/>
        <v>2021</v>
      </c>
      <c r="CE5" s="102">
        <f t="shared" si="1"/>
        <v>2022</v>
      </c>
      <c r="CF5" s="112">
        <f t="shared" ref="CF5:CK5" si="2">CA5</f>
        <v>2023</v>
      </c>
      <c r="CG5" s="111">
        <f t="shared" si="2"/>
        <v>2019</v>
      </c>
      <c r="CH5" s="102">
        <f t="shared" si="2"/>
        <v>2020</v>
      </c>
      <c r="CI5" s="102">
        <f t="shared" si="2"/>
        <v>2021</v>
      </c>
      <c r="CJ5" s="102">
        <f t="shared" si="2"/>
        <v>2022</v>
      </c>
      <c r="CK5" s="112">
        <f t="shared" si="2"/>
        <v>2023</v>
      </c>
    </row>
    <row r="6" spans="1:89" s="117" customFormat="1">
      <c r="A6" s="113" t="s">
        <v>409</v>
      </c>
      <c r="B6" s="114"/>
      <c r="C6" s="114"/>
      <c r="D6" s="114"/>
      <c r="E6" s="115"/>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row>
    <row r="7" spans="1:89" s="590" customFormat="1" ht="18" customHeight="1">
      <c r="A7" s="118" t="s">
        <v>396</v>
      </c>
      <c r="B7" s="119"/>
      <c r="C7" s="119"/>
      <c r="D7" s="119"/>
      <c r="E7" s="120"/>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row>
    <row r="8" spans="1:89" s="163" customFormat="1" ht="18" customHeight="1">
      <c r="A8" s="122" t="s">
        <v>397</v>
      </c>
      <c r="B8" s="122"/>
      <c r="C8" s="122"/>
      <c r="D8" s="123"/>
      <c r="E8" s="124" t="s">
        <v>4</v>
      </c>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row>
    <row r="9" spans="1:89" s="163" customFormat="1" ht="18" customHeight="1">
      <c r="A9" s="126" t="s">
        <v>366</v>
      </c>
      <c r="B9" s="126"/>
      <c r="C9" s="126"/>
      <c r="D9" s="127"/>
      <c r="E9" s="128" t="s">
        <v>6</v>
      </c>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row>
    <row r="10" spans="1:89" s="163" customFormat="1" ht="18" customHeight="1">
      <c r="A10" s="130" t="s">
        <v>9</v>
      </c>
      <c r="B10" s="130"/>
      <c r="C10" s="130"/>
      <c r="D10" s="130"/>
      <c r="E10" s="131"/>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row>
    <row r="11" spans="1:89" s="140" customFormat="1" ht="29.45" customHeight="1">
      <c r="A11" s="133"/>
      <c r="B11" s="630" t="s">
        <v>367</v>
      </c>
      <c r="C11" s="630"/>
      <c r="D11" s="630"/>
      <c r="E11" s="134" t="s">
        <v>15</v>
      </c>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row>
    <row r="12" spans="1:89" s="140" customFormat="1" ht="18" customHeight="1">
      <c r="A12" s="135"/>
      <c r="B12" s="136" t="s">
        <v>368</v>
      </c>
      <c r="C12" s="126"/>
      <c r="D12" s="126"/>
      <c r="E12" s="128" t="s">
        <v>17</v>
      </c>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row>
    <row r="13" spans="1:89" s="163" customFormat="1" ht="18" customHeight="1">
      <c r="A13" s="138"/>
      <c r="B13" s="139" t="s">
        <v>398</v>
      </c>
      <c r="C13" s="140"/>
      <c r="D13" s="140"/>
      <c r="E13" s="141"/>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row>
    <row r="14" spans="1:89" s="140" customFormat="1" ht="30.6" customHeight="1">
      <c r="A14" s="143"/>
      <c r="B14" s="143"/>
      <c r="C14" s="630" t="s">
        <v>370</v>
      </c>
      <c r="D14" s="630"/>
      <c r="E14" s="144">
        <v>14</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row>
    <row r="15" spans="1:89" s="140" customFormat="1" ht="46.15" customHeight="1">
      <c r="A15" s="135"/>
      <c r="B15" s="135"/>
      <c r="C15" s="632" t="s">
        <v>371</v>
      </c>
      <c r="D15" s="632"/>
      <c r="E15" s="145">
        <v>15</v>
      </c>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row>
    <row r="16" spans="1:89" s="163" customFormat="1" ht="31.15" customHeight="1">
      <c r="A16" s="146"/>
      <c r="B16" s="133"/>
      <c r="C16" s="633" t="s">
        <v>399</v>
      </c>
      <c r="D16" s="633"/>
      <c r="E16" s="144">
        <v>19</v>
      </c>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row>
    <row r="17" spans="1:89" s="163" customFormat="1" ht="18" customHeight="1">
      <c r="A17" s="135"/>
      <c r="B17" s="126" t="s">
        <v>16</v>
      </c>
      <c r="C17" s="127"/>
      <c r="D17" s="127"/>
      <c r="E17" s="145">
        <v>25</v>
      </c>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row>
    <row r="18" spans="1:89" s="163" customFormat="1" ht="18" customHeight="1">
      <c r="A18" s="147"/>
      <c r="B18" s="126" t="s">
        <v>376</v>
      </c>
      <c r="C18" s="127"/>
      <c r="D18" s="127"/>
      <c r="E18" s="145" t="s">
        <v>231</v>
      </c>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row>
    <row r="19" spans="1:89" s="163" customFormat="1" ht="18" customHeight="1">
      <c r="A19" s="147"/>
      <c r="B19" s="126" t="s">
        <v>104</v>
      </c>
      <c r="C19" s="127"/>
      <c r="D19" s="127"/>
      <c r="E19" s="145">
        <v>34</v>
      </c>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row>
    <row r="20" spans="1:89" s="163" customFormat="1" ht="18" customHeight="1">
      <c r="A20" s="149" t="s">
        <v>400</v>
      </c>
      <c r="B20" s="126"/>
      <c r="C20" s="127"/>
      <c r="D20" s="127"/>
      <c r="E20" s="145">
        <v>37</v>
      </c>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row>
    <row r="21" spans="1:89" s="163" customFormat="1" ht="18" customHeight="1">
      <c r="A21" s="150"/>
      <c r="B21" s="139"/>
      <c r="C21" s="140"/>
      <c r="D21" s="140"/>
      <c r="E21" s="141"/>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row>
    <row r="22" spans="1:89" s="163" customFormat="1">
      <c r="A22" s="150" t="s">
        <v>401</v>
      </c>
      <c r="B22" s="139"/>
      <c r="C22" s="140"/>
      <c r="D22" s="140"/>
      <c r="E22" s="141"/>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row>
    <row r="23" spans="1:89" s="163" customFormat="1" ht="18" customHeight="1">
      <c r="A23" s="150"/>
      <c r="B23" s="151" t="s">
        <v>402</v>
      </c>
      <c r="C23" s="140"/>
      <c r="D23" s="140"/>
      <c r="E23" s="141"/>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row>
    <row r="24" spans="1:89" s="163" customFormat="1" ht="18" customHeight="1">
      <c r="A24" s="150"/>
      <c r="B24" s="151"/>
      <c r="C24" s="152" t="s">
        <v>403</v>
      </c>
      <c r="D24" s="140"/>
      <c r="E24" s="141"/>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row>
    <row r="25" spans="1:89" s="163" customFormat="1" ht="18" customHeight="1">
      <c r="A25" s="153"/>
      <c r="B25" s="154"/>
      <c r="C25" s="155"/>
      <c r="D25" s="156" t="s">
        <v>388</v>
      </c>
      <c r="E25" s="144">
        <v>45</v>
      </c>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row>
    <row r="26" spans="1:89" s="163" customFormat="1" ht="18" customHeight="1">
      <c r="A26" s="149"/>
      <c r="B26" s="136"/>
      <c r="C26" s="127"/>
      <c r="D26" s="157" t="s">
        <v>389</v>
      </c>
      <c r="E26" s="145">
        <v>46</v>
      </c>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row>
    <row r="27" spans="1:89" s="163" customFormat="1" ht="18" customHeight="1">
      <c r="A27" s="150"/>
      <c r="B27" s="151"/>
      <c r="C27" s="152" t="s">
        <v>404</v>
      </c>
      <c r="D27" s="140"/>
      <c r="E27" s="141"/>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row>
    <row r="28" spans="1:89" s="163" customFormat="1" ht="18" customHeight="1">
      <c r="A28" s="153"/>
      <c r="B28" s="159"/>
      <c r="C28" s="123"/>
      <c r="D28" s="156" t="s">
        <v>388</v>
      </c>
      <c r="E28" s="144">
        <v>47</v>
      </c>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row>
    <row r="29" spans="1:89" s="163" customFormat="1" ht="18" customHeight="1">
      <c r="A29" s="149"/>
      <c r="B29" s="126"/>
      <c r="C29" s="161"/>
      <c r="D29" s="157" t="s">
        <v>389</v>
      </c>
      <c r="E29" s="145">
        <v>49</v>
      </c>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row>
    <row r="30" spans="1:89" s="140" customFormat="1" ht="30" customHeight="1">
      <c r="A30" s="153"/>
      <c r="B30" s="638" t="s">
        <v>405</v>
      </c>
      <c r="C30" s="638"/>
      <c r="D30" s="638"/>
      <c r="E30" s="144">
        <v>51</v>
      </c>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row>
    <row r="31" spans="1:89" s="163" customFormat="1" ht="18" customHeight="1">
      <c r="B31" s="139" t="s">
        <v>377</v>
      </c>
      <c r="C31" s="139"/>
      <c r="D31" s="139"/>
      <c r="E31" s="141"/>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row>
    <row r="32" spans="1:89" s="163" customFormat="1" ht="18" customHeight="1">
      <c r="A32" s="164"/>
      <c r="B32" s="130"/>
      <c r="C32" s="164" t="s">
        <v>406</v>
      </c>
      <c r="E32" s="131"/>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row>
    <row r="33" spans="1:89" s="140" customFormat="1" ht="18" customHeight="1">
      <c r="A33" s="133"/>
      <c r="B33" s="155"/>
      <c r="C33" s="159" t="s">
        <v>379</v>
      </c>
      <c r="D33" s="159"/>
      <c r="E33" s="144">
        <v>54</v>
      </c>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row>
    <row r="34" spans="1:89" s="163" customFormat="1" ht="18" customHeight="1">
      <c r="A34" s="165"/>
      <c r="B34" s="161"/>
      <c r="C34" s="166" t="s">
        <v>380</v>
      </c>
      <c r="D34" s="166"/>
      <c r="E34" s="167" t="s">
        <v>381</v>
      </c>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row>
    <row r="35" spans="1:89" s="163" customFormat="1" ht="18" customHeight="1">
      <c r="A35" s="165"/>
      <c r="B35" s="161"/>
      <c r="C35" s="166" t="s">
        <v>382</v>
      </c>
      <c r="D35" s="166"/>
      <c r="E35" s="167" t="s">
        <v>59</v>
      </c>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79"/>
      <c r="CF35" s="179"/>
      <c r="CG35" s="179"/>
      <c r="CH35" s="179"/>
      <c r="CI35" s="179"/>
      <c r="CJ35" s="179"/>
      <c r="CK35" s="179"/>
    </row>
    <row r="36" spans="1:89" s="163" customFormat="1" ht="18" customHeight="1">
      <c r="A36" s="165"/>
      <c r="B36" s="168" t="s">
        <v>104</v>
      </c>
      <c r="C36" s="166"/>
      <c r="D36" s="166"/>
      <c r="E36" s="167">
        <v>58</v>
      </c>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row>
    <row r="37" spans="1:89" s="163" customFormat="1">
      <c r="A37" s="169" t="s">
        <v>407</v>
      </c>
      <c r="B37" s="170"/>
      <c r="C37" s="171"/>
      <c r="D37" s="171"/>
      <c r="E37" s="172" t="s">
        <v>63</v>
      </c>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row>
    <row r="38" spans="1:89" s="163" customFormat="1" ht="11.25" customHeight="1">
      <c r="E38" s="181"/>
      <c r="F38" s="182"/>
    </row>
    <row r="39" spans="1:89" s="163" customFormat="1" ht="12.95" customHeight="1">
      <c r="A39" s="138"/>
      <c r="B39" s="183"/>
      <c r="C39" s="184"/>
      <c r="D39" s="139"/>
      <c r="E39" s="185"/>
      <c r="F39" s="182"/>
    </row>
    <row r="40" spans="1:89" s="163" customFormat="1" ht="14.1" customHeight="1">
      <c r="A40" s="138"/>
      <c r="B40" s="183"/>
      <c r="C40" s="184"/>
      <c r="D40" s="139"/>
      <c r="E40" s="185"/>
      <c r="F40" s="182"/>
    </row>
    <row r="41" spans="1:89" ht="14.1" customHeight="1">
      <c r="A41" s="138"/>
      <c r="B41" s="138"/>
      <c r="C41" s="184"/>
      <c r="D41" s="184"/>
      <c r="E41" s="186"/>
      <c r="F41" s="187"/>
    </row>
  </sheetData>
  <mergeCells count="20">
    <mergeCell ref="CB3:CF4"/>
    <mergeCell ref="CG3:CK4"/>
    <mergeCell ref="BC3:BG4"/>
    <mergeCell ref="BH3:BL4"/>
    <mergeCell ref="BM3:BQ4"/>
    <mergeCell ref="BR3:BV4"/>
    <mergeCell ref="BW3:CA4"/>
    <mergeCell ref="AD3:AH4"/>
    <mergeCell ref="AI3:AM4"/>
    <mergeCell ref="AN3:AR4"/>
    <mergeCell ref="AS3:AW4"/>
    <mergeCell ref="AX3:BB4"/>
    <mergeCell ref="Y3:AC4"/>
    <mergeCell ref="C15:D15"/>
    <mergeCell ref="C16:D16"/>
    <mergeCell ref="B30:D30"/>
    <mergeCell ref="B11:D11"/>
    <mergeCell ref="C14:D14"/>
    <mergeCell ref="O3:S4"/>
    <mergeCell ref="T3:X4"/>
  </mergeCells>
  <printOptions horizontalCentered="1"/>
  <pageMargins left="0.39370078740157483" right="0.39370078740157483" top="0.59055118110236227" bottom="0.39370078740157483" header="0.39370078740157483" footer="0.31496062992125984"/>
  <pageSetup scale="89" orientation="portrait" r:id="rId1"/>
  <headerFooter alignWithMargins="0"/>
  <colBreaks count="16" manualBreakCount="16">
    <brk id="9" max="36" man="1"/>
    <brk id="14" max="36" man="1"/>
    <brk id="19" max="36" man="1"/>
    <brk id="24" max="1048575" man="1"/>
    <brk id="29" max="36" man="1"/>
    <brk id="34" max="36" man="1"/>
    <brk id="39" max="36" man="1"/>
    <brk id="44" max="36" man="1"/>
    <brk id="49" max="36" man="1"/>
    <brk id="54" max="36" man="1"/>
    <brk id="59" max="36" man="1"/>
    <brk id="64" max="36" man="1"/>
    <brk id="69" max="36" man="1"/>
    <brk id="74" max="36" man="1"/>
    <brk id="79" max="36" man="1"/>
    <brk id="84" max="36" man="1"/>
  </colBreaks>
  <ignoredErrors>
    <ignoredError sqref="F5:G5 I5:J5 K5:CK5 O3:CK4" unlockedFormula="1"/>
    <ignoredError sqref="H5" formula="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FF0000"/>
  </sheetPr>
  <dimension ref="A1:CK38"/>
  <sheetViews>
    <sheetView zoomScaleNormal="100" workbookViewId="0">
      <pane xSplit="5" ySplit="5" topLeftCell="F6" activePane="bottomRight" state="frozen"/>
      <selection activeCell="B4" sqref="B4"/>
      <selection pane="topRight" activeCell="B4" sqref="B4"/>
      <selection pane="bottomLeft" activeCell="B4" sqref="B4"/>
      <selection pane="bottomRight"/>
    </sheetView>
  </sheetViews>
  <sheetFormatPr baseColWidth="10" defaultColWidth="5.5703125" defaultRowHeight="15"/>
  <cols>
    <col min="1" max="1" width="3.42578125" style="164" customWidth="1"/>
    <col min="2" max="2" width="4.28515625" style="164" customWidth="1"/>
    <col min="3" max="3" width="5.42578125" style="164" customWidth="1"/>
    <col min="4" max="4" width="44.140625" style="164" customWidth="1"/>
    <col min="5" max="5" width="3.85546875" style="175" customWidth="1"/>
    <col min="6" max="89" width="11" style="164" customWidth="1"/>
    <col min="90" max="16384" width="5.5703125" style="164"/>
  </cols>
  <sheetData>
    <row r="1" spans="1:89" s="12" customFormat="1">
      <c r="A1" s="8" t="s">
        <v>438</v>
      </c>
      <c r="B1" s="9"/>
      <c r="C1" s="9"/>
      <c r="D1" s="9"/>
      <c r="F1" s="102"/>
      <c r="G1" s="102"/>
      <c r="H1" s="102"/>
      <c r="I1" s="102" t="s">
        <v>424</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row>
    <row r="2" spans="1:89" s="12" customFormat="1">
      <c r="A2" s="8"/>
      <c r="B2" s="9"/>
      <c r="C2" s="9"/>
      <c r="D2" s="9"/>
      <c r="F2" s="102"/>
      <c r="G2" s="102"/>
      <c r="H2" s="102"/>
      <c r="I2" s="102" t="s">
        <v>425</v>
      </c>
      <c r="J2" s="102"/>
      <c r="K2" s="102"/>
      <c r="L2" s="102"/>
      <c r="M2" s="102"/>
      <c r="N2" s="102"/>
      <c r="O2" s="103"/>
      <c r="P2" s="104"/>
      <c r="Q2" s="105" t="s">
        <v>418</v>
      </c>
      <c r="R2" s="106"/>
      <c r="S2" s="107"/>
      <c r="T2" s="103"/>
      <c r="U2" s="104"/>
      <c r="V2" s="105" t="s">
        <v>419</v>
      </c>
      <c r="W2" s="106"/>
      <c r="X2" s="107"/>
      <c r="Y2" s="103"/>
      <c r="Z2" s="104"/>
      <c r="AA2" s="105" t="s">
        <v>420</v>
      </c>
      <c r="AB2" s="105"/>
      <c r="AC2" s="108"/>
      <c r="AD2" s="103"/>
      <c r="AE2" s="104"/>
      <c r="AF2" s="105" t="s">
        <v>447</v>
      </c>
      <c r="AG2" s="105"/>
      <c r="AH2" s="108"/>
      <c r="AI2" s="103"/>
      <c r="AJ2" s="104"/>
      <c r="AK2" s="105" t="s">
        <v>448</v>
      </c>
      <c r="AL2" s="105"/>
      <c r="AM2" s="108"/>
      <c r="AN2" s="103"/>
      <c r="AO2" s="104"/>
      <c r="AP2" s="105" t="s">
        <v>449</v>
      </c>
      <c r="AQ2" s="105"/>
      <c r="AR2" s="108"/>
      <c r="AS2" s="103"/>
      <c r="AT2" s="104"/>
      <c r="AU2" s="105" t="s">
        <v>450</v>
      </c>
      <c r="AV2" s="105"/>
      <c r="AW2" s="108"/>
      <c r="AX2" s="103"/>
      <c r="AY2" s="104"/>
      <c r="AZ2" s="105" t="s">
        <v>451</v>
      </c>
      <c r="BA2" s="105"/>
      <c r="BB2" s="108"/>
      <c r="BC2" s="103"/>
      <c r="BD2" s="104"/>
      <c r="BE2" s="105" t="s">
        <v>452</v>
      </c>
      <c r="BF2" s="105"/>
      <c r="BG2" s="108"/>
      <c r="BH2" s="103"/>
      <c r="BI2" s="104"/>
      <c r="BJ2" s="105" t="s">
        <v>453</v>
      </c>
      <c r="BK2" s="105"/>
      <c r="BL2" s="108"/>
      <c r="BM2" s="103"/>
      <c r="BN2" s="104"/>
      <c r="BO2" s="105" t="s">
        <v>454</v>
      </c>
      <c r="BP2" s="105"/>
      <c r="BQ2" s="108"/>
      <c r="BR2" s="103"/>
      <c r="BS2" s="104"/>
      <c r="BT2" s="105" t="s">
        <v>455</v>
      </c>
      <c r="BU2" s="105"/>
      <c r="BV2" s="108"/>
      <c r="BW2" s="103"/>
      <c r="BX2" s="104"/>
      <c r="BY2" s="105" t="s">
        <v>456</v>
      </c>
      <c r="BZ2" s="105"/>
      <c r="CA2" s="108"/>
      <c r="CB2" s="103"/>
      <c r="CC2" s="104"/>
      <c r="CD2" s="105" t="s">
        <v>457</v>
      </c>
      <c r="CE2" s="105"/>
      <c r="CF2" s="108"/>
      <c r="CG2" s="103"/>
      <c r="CH2" s="104"/>
      <c r="CI2" s="105" t="s">
        <v>458</v>
      </c>
      <c r="CJ2" s="105"/>
      <c r="CK2" s="108"/>
    </row>
    <row r="3" spans="1:89" s="12" customFormat="1" ht="15" customHeight="1">
      <c r="A3" s="8"/>
      <c r="B3" s="9"/>
      <c r="C3" s="9"/>
      <c r="D3" s="9"/>
      <c r="F3" s="102"/>
      <c r="G3" s="102"/>
      <c r="H3" s="102"/>
      <c r="I3" s="102" t="s">
        <v>426</v>
      </c>
      <c r="J3" s="102"/>
      <c r="K3" s="102"/>
      <c r="L3" s="102"/>
      <c r="M3" s="102"/>
      <c r="N3" s="102"/>
      <c r="O3" s="621" t="str">
        <f>'20.10'!$V$3</f>
        <v>Description : Please inscribe a brief description of the scenario (including assumptions) in tab 20.10</v>
      </c>
      <c r="P3" s="622"/>
      <c r="Q3" s="622"/>
      <c r="R3" s="622"/>
      <c r="S3" s="623"/>
      <c r="T3" s="621" t="str">
        <f>'20.10'!$AF$3</f>
        <v>Description : Please inscribe a brief description of the scenario (including assumptions) in tab 20.10</v>
      </c>
      <c r="U3" s="622"/>
      <c r="V3" s="622"/>
      <c r="W3" s="622"/>
      <c r="X3" s="623"/>
      <c r="Y3" s="621" t="str">
        <f>'20.10'!$AP$3</f>
        <v>Description : Please inscribe a brief description of the scenario (including assumptions) in tab 20.10</v>
      </c>
      <c r="Z3" s="622"/>
      <c r="AA3" s="622"/>
      <c r="AB3" s="622"/>
      <c r="AC3" s="623"/>
      <c r="AD3" s="621" t="str">
        <f>'20.10'!$AZ$3</f>
        <v>Description : Please inscribe a brief description of the scenario (including assumptions) in tab 20.10</v>
      </c>
      <c r="AE3" s="622"/>
      <c r="AF3" s="622"/>
      <c r="AG3" s="622"/>
      <c r="AH3" s="623"/>
      <c r="AI3" s="621" t="str">
        <f>'20.10'!$BJ$3</f>
        <v>Description : Please inscribe a brief description of the scenario (including assumptions) in tab 20.10</v>
      </c>
      <c r="AJ3" s="622"/>
      <c r="AK3" s="622"/>
      <c r="AL3" s="622"/>
      <c r="AM3" s="623"/>
      <c r="AN3" s="621" t="str">
        <f>'20.10'!$BT$3</f>
        <v>Description : Please inscribe a brief description of the scenario (including assumptions) in tab 20.10</v>
      </c>
      <c r="AO3" s="622"/>
      <c r="AP3" s="622"/>
      <c r="AQ3" s="622"/>
      <c r="AR3" s="623"/>
      <c r="AS3" s="621" t="str">
        <f>'20.10'!$CD$3</f>
        <v>Description : Please inscribe a brief description of the scenario (including assumptions) in tab 20.10</v>
      </c>
      <c r="AT3" s="622"/>
      <c r="AU3" s="622"/>
      <c r="AV3" s="622"/>
      <c r="AW3" s="623"/>
      <c r="AX3" s="621" t="str">
        <f>'20.10'!$CN$3</f>
        <v>Description : Please inscribe a brief description of the scenario (including assumptions) in tab 20.10</v>
      </c>
      <c r="AY3" s="622"/>
      <c r="AZ3" s="622"/>
      <c r="BA3" s="622"/>
      <c r="BB3" s="623"/>
      <c r="BC3" s="621" t="str">
        <f>'20.10'!$CX$3</f>
        <v>Description : Please inscribe a brief description of the scenario (including assumptions) in tab 20.10</v>
      </c>
      <c r="BD3" s="622"/>
      <c r="BE3" s="622"/>
      <c r="BF3" s="622"/>
      <c r="BG3" s="623"/>
      <c r="BH3" s="621" t="str">
        <f>'20.10'!$DH$3</f>
        <v>Description : Please inscribe a brief description of the scenario (including assumptions) in tab 20.10</v>
      </c>
      <c r="BI3" s="622"/>
      <c r="BJ3" s="622"/>
      <c r="BK3" s="622"/>
      <c r="BL3" s="623"/>
      <c r="BM3" s="621" t="str">
        <f>'20.10'!$DR$3</f>
        <v>Description : Please inscribe a brief description of the scenario (including assumptions) in tab 20.10</v>
      </c>
      <c r="BN3" s="622"/>
      <c r="BO3" s="622"/>
      <c r="BP3" s="622"/>
      <c r="BQ3" s="623"/>
      <c r="BR3" s="621" t="str">
        <f>'20.10'!$EB$3</f>
        <v>Description : Please inscribe a brief description of the scenario (including assumptions) in tab 20.10</v>
      </c>
      <c r="BS3" s="622"/>
      <c r="BT3" s="622"/>
      <c r="BU3" s="622"/>
      <c r="BV3" s="623"/>
      <c r="BW3" s="621" t="str">
        <f>'20.10'!$EL$3</f>
        <v>Description : Please inscribe a brief description of the scenario (including assumptions) in tab 20.10</v>
      </c>
      <c r="BX3" s="622"/>
      <c r="BY3" s="622"/>
      <c r="BZ3" s="622"/>
      <c r="CA3" s="623"/>
      <c r="CB3" s="621" t="str">
        <f>'20.10'!$EV$3</f>
        <v>Description : Please inscribe a brief description of the scenario (including assumptions) in tab 20.10</v>
      </c>
      <c r="CC3" s="622"/>
      <c r="CD3" s="622"/>
      <c r="CE3" s="622"/>
      <c r="CF3" s="623"/>
      <c r="CG3" s="621" t="str">
        <f>'20.10'!$FF$3</f>
        <v>Description : Please inscribe a brief description of the scenario (including assumptions) in tab 20.10</v>
      </c>
      <c r="CH3" s="622"/>
      <c r="CI3" s="622"/>
      <c r="CJ3" s="622"/>
      <c r="CK3" s="623"/>
    </row>
    <row r="4" spans="1:89" s="12" customFormat="1">
      <c r="A4" s="8"/>
      <c r="B4" s="9"/>
      <c r="C4" s="9"/>
      <c r="D4" s="9"/>
      <c r="F4" s="102"/>
      <c r="G4" s="102" t="s">
        <v>421</v>
      </c>
      <c r="H4" s="102"/>
      <c r="I4" s="102" t="s">
        <v>427</v>
      </c>
      <c r="J4" s="8"/>
      <c r="K4" s="109"/>
      <c r="L4" s="102" t="s">
        <v>422</v>
      </c>
      <c r="M4" s="110"/>
      <c r="N4" s="110"/>
      <c r="O4" s="621"/>
      <c r="P4" s="622"/>
      <c r="Q4" s="622"/>
      <c r="R4" s="622"/>
      <c r="S4" s="623"/>
      <c r="T4" s="621"/>
      <c r="U4" s="622"/>
      <c r="V4" s="622"/>
      <c r="W4" s="622"/>
      <c r="X4" s="623"/>
      <c r="Y4" s="621"/>
      <c r="Z4" s="622"/>
      <c r="AA4" s="622"/>
      <c r="AB4" s="622"/>
      <c r="AC4" s="623"/>
      <c r="AD4" s="621"/>
      <c r="AE4" s="622"/>
      <c r="AF4" s="622"/>
      <c r="AG4" s="622"/>
      <c r="AH4" s="623"/>
      <c r="AI4" s="621"/>
      <c r="AJ4" s="622"/>
      <c r="AK4" s="622"/>
      <c r="AL4" s="622"/>
      <c r="AM4" s="623"/>
      <c r="AN4" s="621"/>
      <c r="AO4" s="622"/>
      <c r="AP4" s="622"/>
      <c r="AQ4" s="622"/>
      <c r="AR4" s="623"/>
      <c r="AS4" s="621"/>
      <c r="AT4" s="622"/>
      <c r="AU4" s="622"/>
      <c r="AV4" s="622"/>
      <c r="AW4" s="623"/>
      <c r="AX4" s="621"/>
      <c r="AY4" s="622"/>
      <c r="AZ4" s="622"/>
      <c r="BA4" s="622"/>
      <c r="BB4" s="623"/>
      <c r="BC4" s="621"/>
      <c r="BD4" s="622"/>
      <c r="BE4" s="622"/>
      <c r="BF4" s="622"/>
      <c r="BG4" s="623"/>
      <c r="BH4" s="621"/>
      <c r="BI4" s="622"/>
      <c r="BJ4" s="622"/>
      <c r="BK4" s="622"/>
      <c r="BL4" s="623"/>
      <c r="BM4" s="621"/>
      <c r="BN4" s="622"/>
      <c r="BO4" s="622"/>
      <c r="BP4" s="622"/>
      <c r="BQ4" s="623"/>
      <c r="BR4" s="621"/>
      <c r="BS4" s="622"/>
      <c r="BT4" s="622"/>
      <c r="BU4" s="622"/>
      <c r="BV4" s="623"/>
      <c r="BW4" s="621"/>
      <c r="BX4" s="622"/>
      <c r="BY4" s="622"/>
      <c r="BZ4" s="622"/>
      <c r="CA4" s="623"/>
      <c r="CB4" s="621"/>
      <c r="CC4" s="622"/>
      <c r="CD4" s="622"/>
      <c r="CE4" s="622"/>
      <c r="CF4" s="623"/>
      <c r="CG4" s="621"/>
      <c r="CH4" s="622"/>
      <c r="CI4" s="622"/>
      <c r="CJ4" s="622"/>
      <c r="CK4" s="623"/>
    </row>
    <row r="5" spans="1:89" s="12" customFormat="1">
      <c r="A5" s="8" t="s">
        <v>1</v>
      </c>
      <c r="B5" s="8"/>
      <c r="C5" s="8"/>
      <c r="D5" s="8"/>
      <c r="E5" s="11"/>
      <c r="F5" s="102">
        <f>G5-1</f>
        <v>2016</v>
      </c>
      <c r="G5" s="102">
        <f>H5-1</f>
        <v>2017</v>
      </c>
      <c r="H5" s="102">
        <f>J5-1</f>
        <v>2018</v>
      </c>
      <c r="I5" s="102">
        <f>J5-1</f>
        <v>2018</v>
      </c>
      <c r="J5" s="102">
        <f>'20.10'!L4</f>
        <v>2019</v>
      </c>
      <c r="K5" s="102">
        <f>J5+1</f>
        <v>2020</v>
      </c>
      <c r="L5" s="102">
        <f t="shared" ref="L5:M5" si="0">K5+1</f>
        <v>2021</v>
      </c>
      <c r="M5" s="102">
        <f t="shared" si="0"/>
        <v>2022</v>
      </c>
      <c r="N5" s="102">
        <f>M5+1</f>
        <v>2023</v>
      </c>
      <c r="O5" s="111">
        <f>J5</f>
        <v>2019</v>
      </c>
      <c r="P5" s="102">
        <f>K5</f>
        <v>2020</v>
      </c>
      <c r="Q5" s="102">
        <f>L5</f>
        <v>2021</v>
      </c>
      <c r="R5" s="102">
        <f>M5</f>
        <v>2022</v>
      </c>
      <c r="S5" s="112">
        <f>N5</f>
        <v>2023</v>
      </c>
      <c r="T5" s="111">
        <f t="shared" ref="T5:CE5" si="1">O5</f>
        <v>2019</v>
      </c>
      <c r="U5" s="102">
        <f t="shared" si="1"/>
        <v>2020</v>
      </c>
      <c r="V5" s="102">
        <f t="shared" si="1"/>
        <v>2021</v>
      </c>
      <c r="W5" s="102">
        <f t="shared" si="1"/>
        <v>2022</v>
      </c>
      <c r="X5" s="112">
        <f t="shared" si="1"/>
        <v>2023</v>
      </c>
      <c r="Y5" s="111">
        <f t="shared" si="1"/>
        <v>2019</v>
      </c>
      <c r="Z5" s="102">
        <f t="shared" si="1"/>
        <v>2020</v>
      </c>
      <c r="AA5" s="102">
        <f t="shared" si="1"/>
        <v>2021</v>
      </c>
      <c r="AB5" s="102">
        <f t="shared" si="1"/>
        <v>2022</v>
      </c>
      <c r="AC5" s="112">
        <f t="shared" si="1"/>
        <v>2023</v>
      </c>
      <c r="AD5" s="111">
        <f t="shared" si="1"/>
        <v>2019</v>
      </c>
      <c r="AE5" s="102">
        <f t="shared" si="1"/>
        <v>2020</v>
      </c>
      <c r="AF5" s="102">
        <f t="shared" si="1"/>
        <v>2021</v>
      </c>
      <c r="AG5" s="102">
        <f t="shared" si="1"/>
        <v>2022</v>
      </c>
      <c r="AH5" s="112">
        <f t="shared" si="1"/>
        <v>2023</v>
      </c>
      <c r="AI5" s="111">
        <f t="shared" si="1"/>
        <v>2019</v>
      </c>
      <c r="AJ5" s="102">
        <f t="shared" si="1"/>
        <v>2020</v>
      </c>
      <c r="AK5" s="102">
        <f t="shared" si="1"/>
        <v>2021</v>
      </c>
      <c r="AL5" s="102">
        <f t="shared" si="1"/>
        <v>2022</v>
      </c>
      <c r="AM5" s="112">
        <f t="shared" si="1"/>
        <v>2023</v>
      </c>
      <c r="AN5" s="111">
        <f t="shared" si="1"/>
        <v>2019</v>
      </c>
      <c r="AO5" s="102">
        <f t="shared" si="1"/>
        <v>2020</v>
      </c>
      <c r="AP5" s="102">
        <f t="shared" si="1"/>
        <v>2021</v>
      </c>
      <c r="AQ5" s="102">
        <f t="shared" si="1"/>
        <v>2022</v>
      </c>
      <c r="AR5" s="112">
        <f t="shared" si="1"/>
        <v>2023</v>
      </c>
      <c r="AS5" s="111">
        <f t="shared" si="1"/>
        <v>2019</v>
      </c>
      <c r="AT5" s="102">
        <f t="shared" si="1"/>
        <v>2020</v>
      </c>
      <c r="AU5" s="102">
        <f t="shared" si="1"/>
        <v>2021</v>
      </c>
      <c r="AV5" s="102">
        <f t="shared" si="1"/>
        <v>2022</v>
      </c>
      <c r="AW5" s="112">
        <f t="shared" si="1"/>
        <v>2023</v>
      </c>
      <c r="AX5" s="111">
        <f t="shared" si="1"/>
        <v>2019</v>
      </c>
      <c r="AY5" s="102">
        <f t="shared" si="1"/>
        <v>2020</v>
      </c>
      <c r="AZ5" s="102">
        <f t="shared" si="1"/>
        <v>2021</v>
      </c>
      <c r="BA5" s="102">
        <f t="shared" si="1"/>
        <v>2022</v>
      </c>
      <c r="BB5" s="112">
        <f t="shared" si="1"/>
        <v>2023</v>
      </c>
      <c r="BC5" s="111">
        <f t="shared" si="1"/>
        <v>2019</v>
      </c>
      <c r="BD5" s="102">
        <f t="shared" si="1"/>
        <v>2020</v>
      </c>
      <c r="BE5" s="102">
        <f t="shared" si="1"/>
        <v>2021</v>
      </c>
      <c r="BF5" s="102">
        <f t="shared" si="1"/>
        <v>2022</v>
      </c>
      <c r="BG5" s="112">
        <f t="shared" si="1"/>
        <v>2023</v>
      </c>
      <c r="BH5" s="111">
        <f t="shared" si="1"/>
        <v>2019</v>
      </c>
      <c r="BI5" s="102">
        <f t="shared" si="1"/>
        <v>2020</v>
      </c>
      <c r="BJ5" s="102">
        <f t="shared" si="1"/>
        <v>2021</v>
      </c>
      <c r="BK5" s="102">
        <f t="shared" si="1"/>
        <v>2022</v>
      </c>
      <c r="BL5" s="112">
        <f t="shared" si="1"/>
        <v>2023</v>
      </c>
      <c r="BM5" s="111">
        <f t="shared" si="1"/>
        <v>2019</v>
      </c>
      <c r="BN5" s="102">
        <f t="shared" si="1"/>
        <v>2020</v>
      </c>
      <c r="BO5" s="102">
        <f t="shared" si="1"/>
        <v>2021</v>
      </c>
      <c r="BP5" s="102">
        <f t="shared" si="1"/>
        <v>2022</v>
      </c>
      <c r="BQ5" s="112">
        <f t="shared" si="1"/>
        <v>2023</v>
      </c>
      <c r="BR5" s="111">
        <f t="shared" si="1"/>
        <v>2019</v>
      </c>
      <c r="BS5" s="102">
        <f t="shared" si="1"/>
        <v>2020</v>
      </c>
      <c r="BT5" s="102">
        <f t="shared" si="1"/>
        <v>2021</v>
      </c>
      <c r="BU5" s="102">
        <f t="shared" si="1"/>
        <v>2022</v>
      </c>
      <c r="BV5" s="112">
        <f t="shared" si="1"/>
        <v>2023</v>
      </c>
      <c r="BW5" s="111">
        <f t="shared" si="1"/>
        <v>2019</v>
      </c>
      <c r="BX5" s="102">
        <f t="shared" si="1"/>
        <v>2020</v>
      </c>
      <c r="BY5" s="102">
        <f t="shared" si="1"/>
        <v>2021</v>
      </c>
      <c r="BZ5" s="102">
        <f t="shared" si="1"/>
        <v>2022</v>
      </c>
      <c r="CA5" s="112">
        <f t="shared" si="1"/>
        <v>2023</v>
      </c>
      <c r="CB5" s="111">
        <f t="shared" si="1"/>
        <v>2019</v>
      </c>
      <c r="CC5" s="102">
        <f t="shared" si="1"/>
        <v>2020</v>
      </c>
      <c r="CD5" s="102">
        <f t="shared" si="1"/>
        <v>2021</v>
      </c>
      <c r="CE5" s="102">
        <f t="shared" si="1"/>
        <v>2022</v>
      </c>
      <c r="CF5" s="112">
        <f t="shared" ref="CF5:CK5" si="2">CA5</f>
        <v>2023</v>
      </c>
      <c r="CG5" s="111">
        <f t="shared" si="2"/>
        <v>2019</v>
      </c>
      <c r="CH5" s="102">
        <f t="shared" si="2"/>
        <v>2020</v>
      </c>
      <c r="CI5" s="102">
        <f t="shared" si="2"/>
        <v>2021</v>
      </c>
      <c r="CJ5" s="102">
        <f t="shared" si="2"/>
        <v>2022</v>
      </c>
      <c r="CK5" s="112">
        <f t="shared" si="2"/>
        <v>2023</v>
      </c>
    </row>
    <row r="6" spans="1:89" s="117" customFormat="1">
      <c r="A6" s="113" t="s">
        <v>411</v>
      </c>
      <c r="B6" s="114"/>
      <c r="C6" s="114"/>
      <c r="D6" s="114"/>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row>
    <row r="7" spans="1:89" s="590" customFormat="1">
      <c r="A7" s="118" t="s">
        <v>396</v>
      </c>
      <c r="B7" s="119"/>
      <c r="C7" s="119"/>
      <c r="D7" s="119"/>
      <c r="E7" s="120"/>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row>
    <row r="8" spans="1:89" s="163" customFormat="1">
      <c r="A8" s="122" t="s">
        <v>397</v>
      </c>
      <c r="B8" s="122"/>
      <c r="C8" s="122"/>
      <c r="D8" s="123"/>
      <c r="E8" s="124" t="s">
        <v>4</v>
      </c>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row>
    <row r="9" spans="1:89" s="163" customFormat="1">
      <c r="A9" s="126" t="s">
        <v>366</v>
      </c>
      <c r="B9" s="126"/>
      <c r="C9" s="126"/>
      <c r="D9" s="127"/>
      <c r="E9" s="128" t="s">
        <v>6</v>
      </c>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row>
    <row r="10" spans="1:89" s="163" customFormat="1">
      <c r="A10" s="130" t="s">
        <v>9</v>
      </c>
      <c r="B10" s="130"/>
      <c r="C10" s="130"/>
      <c r="D10" s="130"/>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row>
    <row r="11" spans="1:89" s="140" customFormat="1" ht="30" customHeight="1">
      <c r="A11" s="133"/>
      <c r="B11" s="630" t="s">
        <v>367</v>
      </c>
      <c r="C11" s="630"/>
      <c r="D11" s="630"/>
      <c r="E11" s="134" t="s">
        <v>15</v>
      </c>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row>
    <row r="12" spans="1:89" s="140" customFormat="1">
      <c r="A12" s="135"/>
      <c r="B12" s="136" t="s">
        <v>368</v>
      </c>
      <c r="C12" s="126"/>
      <c r="D12" s="126"/>
      <c r="E12" s="128" t="s">
        <v>17</v>
      </c>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row>
    <row r="13" spans="1:89" s="163" customFormat="1">
      <c r="A13" s="138"/>
      <c r="B13" s="139" t="s">
        <v>398</v>
      </c>
      <c r="C13" s="140"/>
      <c r="D13" s="140"/>
      <c r="E13" s="141"/>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row>
    <row r="14" spans="1:89" s="140" customFormat="1">
      <c r="A14" s="143"/>
      <c r="B14" s="143"/>
      <c r="C14" s="630" t="s">
        <v>370</v>
      </c>
      <c r="D14" s="630"/>
      <c r="E14" s="144">
        <v>14</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row>
    <row r="15" spans="1:89" s="140" customFormat="1" ht="46.15" customHeight="1">
      <c r="A15" s="135"/>
      <c r="B15" s="135"/>
      <c r="C15" s="632" t="s">
        <v>371</v>
      </c>
      <c r="D15" s="632"/>
      <c r="E15" s="145">
        <v>15</v>
      </c>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row>
    <row r="16" spans="1:89" s="163" customFormat="1" ht="31.15" customHeight="1">
      <c r="A16" s="146"/>
      <c r="B16" s="133"/>
      <c r="C16" s="633" t="s">
        <v>399</v>
      </c>
      <c r="D16" s="633"/>
      <c r="E16" s="144">
        <v>19</v>
      </c>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row>
    <row r="17" spans="1:89" s="163" customFormat="1" ht="18" customHeight="1">
      <c r="A17" s="135"/>
      <c r="B17" s="126" t="s">
        <v>16</v>
      </c>
      <c r="C17" s="127"/>
      <c r="D17" s="127"/>
      <c r="E17" s="145">
        <v>25</v>
      </c>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row>
    <row r="18" spans="1:89" s="163" customFormat="1" ht="18" customHeight="1">
      <c r="A18" s="147"/>
      <c r="B18" s="126" t="s">
        <v>376</v>
      </c>
      <c r="C18" s="127"/>
      <c r="D18" s="127"/>
      <c r="E18" s="145" t="s">
        <v>231</v>
      </c>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row>
    <row r="19" spans="1:89" s="163" customFormat="1" ht="18" customHeight="1">
      <c r="A19" s="147"/>
      <c r="B19" s="126" t="s">
        <v>104</v>
      </c>
      <c r="C19" s="127"/>
      <c r="D19" s="127"/>
      <c r="E19" s="145">
        <v>34</v>
      </c>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row>
    <row r="20" spans="1:89" s="163" customFormat="1" ht="18" customHeight="1">
      <c r="A20" s="149" t="s">
        <v>400</v>
      </c>
      <c r="B20" s="126"/>
      <c r="C20" s="127"/>
      <c r="D20" s="127"/>
      <c r="E20" s="145">
        <v>37</v>
      </c>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row>
    <row r="21" spans="1:89" s="163" customFormat="1" ht="18" customHeight="1">
      <c r="A21" s="150"/>
      <c r="B21" s="139"/>
      <c r="C21" s="140"/>
      <c r="D21" s="140"/>
      <c r="E21" s="14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row>
    <row r="22" spans="1:89" s="163" customFormat="1" ht="24.75" customHeight="1">
      <c r="A22" s="150" t="s">
        <v>401</v>
      </c>
      <c r="B22" s="139"/>
      <c r="C22" s="140"/>
      <c r="D22" s="140"/>
      <c r="E22" s="141"/>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row>
    <row r="23" spans="1:89" s="163" customFormat="1" ht="18" customHeight="1">
      <c r="A23" s="150"/>
      <c r="B23" s="151" t="s">
        <v>402</v>
      </c>
      <c r="C23" s="140"/>
      <c r="D23" s="140"/>
      <c r="E23" s="141"/>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row>
    <row r="24" spans="1:89" s="163" customFormat="1" ht="18" customHeight="1">
      <c r="A24" s="150"/>
      <c r="B24" s="151"/>
      <c r="C24" s="152" t="s">
        <v>403</v>
      </c>
      <c r="D24" s="140"/>
      <c r="E24" s="141"/>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row>
    <row r="25" spans="1:89" s="163" customFormat="1" ht="18" customHeight="1">
      <c r="A25" s="153"/>
      <c r="B25" s="154"/>
      <c r="C25" s="155"/>
      <c r="D25" s="156" t="s">
        <v>388</v>
      </c>
      <c r="E25" s="144">
        <v>45</v>
      </c>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row>
    <row r="26" spans="1:89" s="163" customFormat="1" ht="18" customHeight="1">
      <c r="A26" s="149"/>
      <c r="B26" s="136"/>
      <c r="C26" s="127"/>
      <c r="D26" s="157" t="s">
        <v>389</v>
      </c>
      <c r="E26" s="145">
        <v>46</v>
      </c>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row>
    <row r="27" spans="1:89" s="163" customFormat="1" ht="18" customHeight="1">
      <c r="A27" s="150"/>
      <c r="B27" s="151"/>
      <c r="C27" s="152" t="s">
        <v>404</v>
      </c>
      <c r="D27" s="140"/>
      <c r="E27" s="141"/>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row>
    <row r="28" spans="1:89" s="163" customFormat="1" ht="18" customHeight="1">
      <c r="A28" s="153"/>
      <c r="B28" s="159"/>
      <c r="C28" s="123"/>
      <c r="D28" s="156" t="s">
        <v>388</v>
      </c>
      <c r="E28" s="144">
        <v>47</v>
      </c>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row>
    <row r="29" spans="1:89" s="163" customFormat="1" ht="18" customHeight="1">
      <c r="A29" s="149"/>
      <c r="B29" s="126"/>
      <c r="C29" s="161"/>
      <c r="D29" s="157" t="s">
        <v>389</v>
      </c>
      <c r="E29" s="145">
        <v>49</v>
      </c>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row>
    <row r="30" spans="1:89" s="140" customFormat="1" ht="30" customHeight="1">
      <c r="A30" s="153"/>
      <c r="B30" s="638" t="s">
        <v>405</v>
      </c>
      <c r="C30" s="638"/>
      <c r="D30" s="638"/>
      <c r="E30" s="144">
        <v>51</v>
      </c>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row>
    <row r="31" spans="1:89" s="163" customFormat="1">
      <c r="B31" s="139" t="s">
        <v>377</v>
      </c>
      <c r="C31" s="139"/>
      <c r="D31" s="139"/>
      <c r="E31" s="141"/>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row>
    <row r="32" spans="1:89" s="163" customFormat="1">
      <c r="A32" s="164"/>
      <c r="B32" s="130"/>
      <c r="C32" s="164" t="s">
        <v>406</v>
      </c>
      <c r="E32" s="131"/>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row>
    <row r="33" spans="1:89" s="140" customFormat="1">
      <c r="A33" s="133"/>
      <c r="B33" s="155"/>
      <c r="C33" s="159" t="s">
        <v>379</v>
      </c>
      <c r="D33" s="159"/>
      <c r="E33" s="144">
        <v>54</v>
      </c>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row>
    <row r="34" spans="1:89" s="163" customFormat="1">
      <c r="A34" s="165"/>
      <c r="B34" s="161"/>
      <c r="C34" s="166" t="s">
        <v>380</v>
      </c>
      <c r="D34" s="166"/>
      <c r="E34" s="167" t="s">
        <v>381</v>
      </c>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row>
    <row r="35" spans="1:89" s="163" customFormat="1">
      <c r="A35" s="165"/>
      <c r="B35" s="161"/>
      <c r="C35" s="166" t="s">
        <v>382</v>
      </c>
      <c r="D35" s="166"/>
      <c r="E35" s="167" t="s">
        <v>59</v>
      </c>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row>
    <row r="36" spans="1:89" s="163" customFormat="1">
      <c r="A36" s="165"/>
      <c r="B36" s="168" t="s">
        <v>104</v>
      </c>
      <c r="C36" s="166"/>
      <c r="D36" s="166"/>
      <c r="E36" s="167">
        <v>58</v>
      </c>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row>
    <row r="37" spans="1:89" s="163" customFormat="1">
      <c r="A37" s="169" t="s">
        <v>407</v>
      </c>
      <c r="B37" s="170"/>
      <c r="C37" s="171"/>
      <c r="D37" s="171"/>
      <c r="E37" s="172" t="s">
        <v>63</v>
      </c>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row>
    <row r="38" spans="1:89" s="163" customFormat="1">
      <c r="E38" s="173"/>
      <c r="F38" s="174"/>
    </row>
  </sheetData>
  <mergeCells count="20">
    <mergeCell ref="CB3:CF4"/>
    <mergeCell ref="CG3:CK4"/>
    <mergeCell ref="BC3:BG4"/>
    <mergeCell ref="BH3:BL4"/>
    <mergeCell ref="BM3:BQ4"/>
    <mergeCell ref="BR3:BV4"/>
    <mergeCell ref="BW3:CA4"/>
    <mergeCell ref="AD3:AH4"/>
    <mergeCell ref="AI3:AM4"/>
    <mergeCell ref="AN3:AR4"/>
    <mergeCell ref="AS3:AW4"/>
    <mergeCell ref="AX3:BB4"/>
    <mergeCell ref="Y3:AC4"/>
    <mergeCell ref="C15:D15"/>
    <mergeCell ref="C16:D16"/>
    <mergeCell ref="B30:D30"/>
    <mergeCell ref="B11:D11"/>
    <mergeCell ref="C14:D14"/>
    <mergeCell ref="O3:S4"/>
    <mergeCell ref="T3:X4"/>
  </mergeCells>
  <pageMargins left="0.70866141732283472" right="0.70866141732283472" top="0.74803149606299213" bottom="0.74803149606299213" header="0.31496062992125984" footer="0.31496062992125984"/>
  <pageSetup scale="78" orientation="portrait" horizontalDpi="4294967292" verticalDpi="4294967292" r:id="rId1"/>
  <colBreaks count="16" manualBreakCount="16">
    <brk id="9" max="36" man="1"/>
    <brk id="14" max="36" man="1"/>
    <brk id="19" max="36" man="1"/>
    <brk id="24" max="36" man="1"/>
    <brk id="29" max="36" man="1"/>
    <brk id="34" max="36" man="1"/>
    <brk id="39" max="36" man="1"/>
    <brk id="44" max="36" man="1"/>
    <brk id="49" max="36" man="1"/>
    <brk id="54" max="36" man="1"/>
    <brk id="59" max="36" man="1"/>
    <brk id="64" max="36" man="1"/>
    <brk id="69" max="36" man="1"/>
    <brk id="74" max="36" man="1"/>
    <brk id="79" max="36" man="1"/>
    <brk id="84" max="36" man="1"/>
  </colBreaks>
  <ignoredErrors>
    <ignoredError sqref="F5:G5 I5:J5 K5:CK5 O3:CK4" unlockedFormula="1"/>
    <ignoredError sqref="H5" formula="1" unlocked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Data"/>
  <dimension ref="A1:J270"/>
  <sheetViews>
    <sheetView view="pageBreakPreview" zoomScale="60" zoomScaleNormal="100" workbookViewId="0"/>
  </sheetViews>
  <sheetFormatPr baseColWidth="10" defaultRowHeight="15"/>
  <cols>
    <col min="1" max="1" width="27.7109375" style="88" customWidth="1"/>
    <col min="2" max="2" width="29" style="88" customWidth="1"/>
    <col min="3" max="3" width="28.5703125" style="90" customWidth="1"/>
    <col min="4" max="4" width="22.7109375" style="88" bestFit="1" customWidth="1"/>
    <col min="5" max="5" width="19" style="88" bestFit="1" customWidth="1"/>
    <col min="6" max="6" width="12.85546875" style="88" bestFit="1" customWidth="1"/>
    <col min="7" max="7" width="12.140625" style="88" bestFit="1" customWidth="1"/>
    <col min="8" max="8" width="10.140625" style="88" bestFit="1" customWidth="1"/>
    <col min="9" max="9" width="11.28515625" style="88" bestFit="1" customWidth="1"/>
    <col min="10" max="11" width="12.42578125" style="88" bestFit="1" customWidth="1"/>
    <col min="12" max="16384" width="11.42578125" style="88"/>
  </cols>
  <sheetData>
    <row r="1" spans="1:3">
      <c r="A1" s="591" t="s">
        <v>459</v>
      </c>
      <c r="C1" s="88"/>
    </row>
    <row r="3" spans="1:3">
      <c r="A3" s="62" t="s">
        <v>444</v>
      </c>
      <c r="B3" s="63" t="str">
        <f t="shared" ref="B3:B35" si="0">VLOOKUP(A3,$C$57:$G$251,5,FALSE)</f>
        <v>Description : Please inscribe a brief description of the scenario (including assumptions) in tab 20.10</v>
      </c>
      <c r="C3" s="88"/>
    </row>
    <row r="4" spans="1:3">
      <c r="A4" s="64" t="str">
        <f>"D1_ RATIO - 
"&amp;'30.61'!$I$5</f>
        <v>D1_ RATIO - 
2019</v>
      </c>
      <c r="B4" s="65">
        <f t="shared" si="0"/>
        <v>0</v>
      </c>
      <c r="C4" s="88"/>
    </row>
    <row r="5" spans="1:3">
      <c r="A5" s="64" t="str">
        <f>"D1_ RATIO - 
"&amp;'30.61'!$I$5+1</f>
        <v>D1_ RATIO - 
2020</v>
      </c>
      <c r="B5" s="65">
        <f t="shared" si="0"/>
        <v>0</v>
      </c>
      <c r="C5" s="88"/>
    </row>
    <row r="6" spans="1:3">
      <c r="A6" s="64" t="str">
        <f>"D1_ RATIO - 
"&amp;'30.61'!$I$5+2</f>
        <v>D1_ RATIO - 
2021</v>
      </c>
      <c r="B6" s="65">
        <f t="shared" si="0"/>
        <v>0</v>
      </c>
      <c r="C6" s="88"/>
    </row>
    <row r="7" spans="1:3">
      <c r="A7" s="64" t="str">
        <f>"D1_ RATIO - 
"&amp;'30.61'!$I$5+3</f>
        <v>D1_ RATIO - 
2022</v>
      </c>
      <c r="B7" s="65">
        <f t="shared" si="0"/>
        <v>0</v>
      </c>
      <c r="C7" s="88"/>
    </row>
    <row r="8" spans="1:3">
      <c r="A8" s="64" t="str">
        <f>"D1_ RATIO - 
"&amp;'30.61'!$I$5+4</f>
        <v>D1_ RATIO - 
2023</v>
      </c>
      <c r="B8" s="65">
        <f t="shared" si="0"/>
        <v>0</v>
      </c>
      <c r="C8" s="88"/>
    </row>
    <row r="9" spans="1:3">
      <c r="A9" s="64" t="str">
        <f>"D1_ Capitaux 
propres - 
"&amp;'30.61'!$I$5</f>
        <v>D1_ Capitaux 
propres - 
2019</v>
      </c>
      <c r="B9" s="66">
        <f t="shared" si="0"/>
        <v>0</v>
      </c>
      <c r="C9" s="88"/>
    </row>
    <row r="10" spans="1:3">
      <c r="A10" s="64" t="str">
        <f>"D1_ Capitaux 
propres - 
"&amp;'30.61'!$I$5+1</f>
        <v>D1_ Capitaux 
propres - 
2020</v>
      </c>
      <c r="B10" s="66">
        <f t="shared" si="0"/>
        <v>0</v>
      </c>
      <c r="C10" s="88"/>
    </row>
    <row r="11" spans="1:3">
      <c r="A11" s="64" t="str">
        <f>"D1_ Capitaux 
propres - 
"&amp;'30.61'!$I$5+2</f>
        <v>D1_ Capitaux 
propres - 
2021</v>
      </c>
      <c r="B11" s="66">
        <f t="shared" si="0"/>
        <v>0</v>
      </c>
      <c r="C11" s="88"/>
    </row>
    <row r="12" spans="1:3">
      <c r="A12" s="64" t="str">
        <f>"D1_ Capitaux 
propres - 
"&amp;'30.61'!$I$5+3</f>
        <v>D1_ Capitaux 
propres - 
2022</v>
      </c>
      <c r="B12" s="66">
        <f t="shared" si="0"/>
        <v>0</v>
      </c>
      <c r="C12" s="88"/>
    </row>
    <row r="13" spans="1:3">
      <c r="A13" s="67" t="str">
        <f>"D1_ Capitaux 
propres - 
"&amp;'30.61'!$I$5+4</f>
        <v>D1_ Capitaux 
propres - 
2023</v>
      </c>
      <c r="B13" s="68">
        <f t="shared" si="0"/>
        <v>0</v>
      </c>
      <c r="C13" s="88"/>
    </row>
    <row r="14" spans="1:3">
      <c r="A14" s="62" t="s">
        <v>445</v>
      </c>
      <c r="B14" s="69" t="str">
        <f t="shared" si="0"/>
        <v>Description : Please inscribe a brief description of the scenario (including assumptions) in tab 20.10</v>
      </c>
      <c r="C14" s="88"/>
    </row>
    <row r="15" spans="1:3">
      <c r="A15" s="64" t="str">
        <f>"D2_ RATIO - 
"&amp;'30.61'!$I$5</f>
        <v>D2_ RATIO - 
2019</v>
      </c>
      <c r="B15" s="65">
        <f t="shared" si="0"/>
        <v>0</v>
      </c>
      <c r="C15" s="88"/>
    </row>
    <row r="16" spans="1:3">
      <c r="A16" s="64" t="str">
        <f>"D2_ RATIO - 
"&amp;'30.61'!$I$5+1</f>
        <v>D2_ RATIO - 
2020</v>
      </c>
      <c r="B16" s="65">
        <f t="shared" si="0"/>
        <v>0</v>
      </c>
      <c r="C16" s="88"/>
    </row>
    <row r="17" spans="1:3">
      <c r="A17" s="64" t="str">
        <f>"D2_ RATIO - 
"&amp;'30.61'!$I$5+2</f>
        <v>D2_ RATIO - 
2021</v>
      </c>
      <c r="B17" s="65">
        <f t="shared" si="0"/>
        <v>0</v>
      </c>
      <c r="C17" s="88"/>
    </row>
    <row r="18" spans="1:3">
      <c r="A18" s="64" t="str">
        <f>"D2_ RATIO - 
"&amp;'30.61'!$I$5+3</f>
        <v>D2_ RATIO - 
2022</v>
      </c>
      <c r="B18" s="65">
        <f t="shared" si="0"/>
        <v>0</v>
      </c>
      <c r="C18" s="88"/>
    </row>
    <row r="19" spans="1:3">
      <c r="A19" s="64" t="str">
        <f>"D2_ RATIO - 
"&amp;'30.61'!$I$5+4</f>
        <v>D2_ RATIO - 
2023</v>
      </c>
      <c r="B19" s="65">
        <f t="shared" si="0"/>
        <v>0</v>
      </c>
      <c r="C19" s="88"/>
    </row>
    <row r="20" spans="1:3">
      <c r="A20" s="64" t="str">
        <f>"D2_ Capitaux 
propres - 
"&amp;'30.61'!$I$5</f>
        <v>D2_ Capitaux 
propres - 
2019</v>
      </c>
      <c r="B20" s="66">
        <f t="shared" si="0"/>
        <v>0</v>
      </c>
      <c r="C20" s="88"/>
    </row>
    <row r="21" spans="1:3">
      <c r="A21" s="64" t="str">
        <f>"D2_ Capitaux 
propres - 
"&amp;'30.61'!$I$5+1</f>
        <v>D2_ Capitaux 
propres - 
2020</v>
      </c>
      <c r="B21" s="66">
        <f t="shared" si="0"/>
        <v>0</v>
      </c>
      <c r="C21" s="88"/>
    </row>
    <row r="22" spans="1:3">
      <c r="A22" s="64" t="str">
        <f>"D2_ Capitaux 
propres - 
"&amp;'30.61'!$I$5+2</f>
        <v>D2_ Capitaux 
propres - 
2021</v>
      </c>
      <c r="B22" s="66">
        <f t="shared" si="0"/>
        <v>0</v>
      </c>
      <c r="C22" s="88"/>
    </row>
    <row r="23" spans="1:3">
      <c r="A23" s="64" t="str">
        <f>"D2_ Capitaux 
propres - 
"&amp;'30.61'!$I$5+3</f>
        <v>D2_ Capitaux 
propres - 
2022</v>
      </c>
      <c r="B23" s="66">
        <f t="shared" si="0"/>
        <v>0</v>
      </c>
      <c r="C23" s="88"/>
    </row>
    <row r="24" spans="1:3">
      <c r="A24" s="67" t="str">
        <f>"D2_ Capitaux 
propres - 
"&amp;'30.61'!$I$5+4</f>
        <v>D2_ Capitaux 
propres - 
2023</v>
      </c>
      <c r="B24" s="68">
        <f t="shared" si="0"/>
        <v>0</v>
      </c>
      <c r="C24" s="88"/>
    </row>
    <row r="25" spans="1:3">
      <c r="A25" s="64" t="s">
        <v>446</v>
      </c>
      <c r="B25" s="70" t="str">
        <f t="shared" si="0"/>
        <v>Description : Please inscribe a brief description of the scenario (including assumptions) in tab 20.10</v>
      </c>
      <c r="C25" s="88"/>
    </row>
    <row r="26" spans="1:3">
      <c r="A26" s="64" t="str">
        <f>"D3_ RATIO - 
"&amp;'30.61'!$I$5</f>
        <v>D3_ RATIO - 
2019</v>
      </c>
      <c r="B26" s="65">
        <f t="shared" si="0"/>
        <v>0</v>
      </c>
      <c r="C26" s="88"/>
    </row>
    <row r="27" spans="1:3">
      <c r="A27" s="64" t="str">
        <f>"D3_ RATIO - 
"&amp;'30.61'!$I$5+1</f>
        <v>D3_ RATIO - 
2020</v>
      </c>
      <c r="B27" s="65">
        <f t="shared" si="0"/>
        <v>0</v>
      </c>
      <c r="C27" s="88"/>
    </row>
    <row r="28" spans="1:3">
      <c r="A28" s="64" t="str">
        <f>"D3_ RATIO - 
"&amp;'30.61'!$I$5+2</f>
        <v>D3_ RATIO - 
2021</v>
      </c>
      <c r="B28" s="65">
        <f t="shared" si="0"/>
        <v>0</v>
      </c>
      <c r="C28" s="88"/>
    </row>
    <row r="29" spans="1:3">
      <c r="A29" s="64" t="str">
        <f>"D3_ RATIO - 
"&amp;'30.61'!$I$5+3</f>
        <v>D3_ RATIO - 
2022</v>
      </c>
      <c r="B29" s="65">
        <f t="shared" si="0"/>
        <v>0</v>
      </c>
      <c r="C29" s="88"/>
    </row>
    <row r="30" spans="1:3">
      <c r="A30" s="64" t="str">
        <f>"D3_ RATIO - 
"&amp;'30.61'!$I$5+4</f>
        <v>D3_ RATIO - 
2023</v>
      </c>
      <c r="B30" s="65">
        <f t="shared" si="0"/>
        <v>0</v>
      </c>
      <c r="C30" s="88"/>
    </row>
    <row r="31" spans="1:3">
      <c r="A31" s="64" t="str">
        <f>"D3_ Capitaux 
propres - 
"&amp;'30.61'!$I$5</f>
        <v>D3_ Capitaux 
propres - 
2019</v>
      </c>
      <c r="B31" s="66">
        <f t="shared" si="0"/>
        <v>0</v>
      </c>
      <c r="C31" s="88"/>
    </row>
    <row r="32" spans="1:3">
      <c r="A32" s="64" t="str">
        <f>"D3_ Capitaux 
propres - 
"&amp;'30.61'!$I$5+1</f>
        <v>D3_ Capitaux 
propres - 
2020</v>
      </c>
      <c r="B32" s="66">
        <f t="shared" si="0"/>
        <v>0</v>
      </c>
      <c r="C32" s="88"/>
    </row>
    <row r="33" spans="1:4">
      <c r="A33" s="64" t="str">
        <f>"D3_ Capitaux 
propres - 
"&amp;'30.61'!$I$5+2</f>
        <v>D3_ Capitaux 
propres - 
2021</v>
      </c>
      <c r="B33" s="66">
        <f t="shared" si="0"/>
        <v>0</v>
      </c>
    </row>
    <row r="34" spans="1:4">
      <c r="A34" s="64" t="str">
        <f>"D3_ Capitaux 
propres - 
"&amp;'30.61'!$I$5+3</f>
        <v>D3_ Capitaux 
propres - 
2022</v>
      </c>
      <c r="B34" s="66">
        <f t="shared" si="0"/>
        <v>0</v>
      </c>
    </row>
    <row r="35" spans="1:4">
      <c r="A35" s="71" t="str">
        <f>"D3_ Capitaux 
propres - 
"&amp;'30.61'!$I$5+4</f>
        <v>D3_ Capitaux 
propres - 
2023</v>
      </c>
      <c r="B35" s="68">
        <f t="shared" si="0"/>
        <v>0</v>
      </c>
    </row>
    <row r="37" spans="1:4">
      <c r="A37" s="591" t="s">
        <v>460</v>
      </c>
    </row>
    <row r="39" spans="1:4">
      <c r="A39" s="72" t="s">
        <v>461</v>
      </c>
      <c r="B39" s="73" t="s">
        <v>462</v>
      </c>
      <c r="C39" s="73" t="s">
        <v>463</v>
      </c>
      <c r="D39" s="74" t="s">
        <v>464</v>
      </c>
    </row>
    <row r="40" spans="1:4">
      <c r="A40" s="75" t="s">
        <v>465</v>
      </c>
      <c r="B40" s="76">
        <f>VLOOKUP(A40,$A$57:$I$251,9,FALSE)+0.001</f>
        <v>999999.00100000005</v>
      </c>
      <c r="C40" s="76">
        <f>RANK(B40,$B$40:$B$54,1)</f>
        <v>1</v>
      </c>
      <c r="D40" s="70" t="str">
        <f>"D"&amp;C40</f>
        <v>D1</v>
      </c>
    </row>
    <row r="41" spans="1:4">
      <c r="A41" s="75" t="s">
        <v>466</v>
      </c>
      <c r="B41" s="76">
        <f>VLOOKUP(A41,$A$57:$I$251,9,FALSE)+0.002</f>
        <v>999999.00199999998</v>
      </c>
      <c r="C41" s="76">
        <f t="shared" ref="C41:C54" si="1">RANK(B41,$B$40:$B$54,1)</f>
        <v>2</v>
      </c>
      <c r="D41" s="70" t="str">
        <f t="shared" ref="D41:D54" si="2">"D"&amp;C41</f>
        <v>D2</v>
      </c>
    </row>
    <row r="42" spans="1:4">
      <c r="A42" s="75" t="s">
        <v>467</v>
      </c>
      <c r="B42" s="76">
        <f>VLOOKUP(A42,$A$57:$I$251,9,FALSE)+0.003</f>
        <v>999999.00300000003</v>
      </c>
      <c r="C42" s="76">
        <f>RANK(B42,$B$40:$B$54,1)</f>
        <v>3</v>
      </c>
      <c r="D42" s="70" t="str">
        <f t="shared" si="2"/>
        <v>D3</v>
      </c>
    </row>
    <row r="43" spans="1:4">
      <c r="A43" s="75" t="s">
        <v>468</v>
      </c>
      <c r="B43" s="76">
        <f>IFERROR(VLOOKUP(A43,$A$57:$I$251,9,FALSE)+0.004,999999)</f>
        <v>999999.00399999996</v>
      </c>
      <c r="C43" s="76">
        <f t="shared" si="1"/>
        <v>4</v>
      </c>
      <c r="D43" s="70" t="str">
        <f t="shared" si="2"/>
        <v>D4</v>
      </c>
    </row>
    <row r="44" spans="1:4">
      <c r="A44" s="75" t="s">
        <v>469</v>
      </c>
      <c r="B44" s="76">
        <f>IFERROR(VLOOKUP(A44,$A$57:$I$251,9,FALSE)+0.005,999999)</f>
        <v>999999.005</v>
      </c>
      <c r="C44" s="76">
        <f t="shared" si="1"/>
        <v>5</v>
      </c>
      <c r="D44" s="70" t="str">
        <f t="shared" si="2"/>
        <v>D5</v>
      </c>
    </row>
    <row r="45" spans="1:4">
      <c r="A45" s="75" t="s">
        <v>470</v>
      </c>
      <c r="B45" s="76">
        <f>IFERROR(VLOOKUP(A45,$A$57:$I$251,9,FALSE)+0.006,999999)</f>
        <v>999999.00600000005</v>
      </c>
      <c r="C45" s="76">
        <f t="shared" si="1"/>
        <v>6</v>
      </c>
      <c r="D45" s="70" t="str">
        <f t="shared" si="2"/>
        <v>D6</v>
      </c>
    </row>
    <row r="46" spans="1:4">
      <c r="A46" s="75" t="s">
        <v>471</v>
      </c>
      <c r="B46" s="76">
        <f>IFERROR(VLOOKUP(A46,$A$57:$I$251,9,FALSE)+0.007,999999)</f>
        <v>999999.00699999998</v>
      </c>
      <c r="C46" s="76">
        <f t="shared" si="1"/>
        <v>7</v>
      </c>
      <c r="D46" s="70" t="str">
        <f t="shared" si="2"/>
        <v>D7</v>
      </c>
    </row>
    <row r="47" spans="1:4">
      <c r="A47" s="75" t="s">
        <v>472</v>
      </c>
      <c r="B47" s="76">
        <f>IFERROR(VLOOKUP(A47,$A$57:$I$251,9,FALSE)+0.008,999999)</f>
        <v>999999.00800000003</v>
      </c>
      <c r="C47" s="76">
        <f t="shared" si="1"/>
        <v>8</v>
      </c>
      <c r="D47" s="70" t="str">
        <f t="shared" si="2"/>
        <v>D8</v>
      </c>
    </row>
    <row r="48" spans="1:4">
      <c r="A48" s="75" t="s">
        <v>473</v>
      </c>
      <c r="B48" s="76">
        <f>IFERROR(VLOOKUP(A48,$A$57:$I$251,9,FALSE)+0.009,999999)</f>
        <v>999999.00899999996</v>
      </c>
      <c r="C48" s="76">
        <f t="shared" si="1"/>
        <v>9</v>
      </c>
      <c r="D48" s="70" t="str">
        <f t="shared" si="2"/>
        <v>D9</v>
      </c>
    </row>
    <row r="49" spans="1:10">
      <c r="A49" s="75" t="s">
        <v>474</v>
      </c>
      <c r="B49" s="76">
        <f>IFERROR(VLOOKUP(A49,$A$57:$I$251,9,FALSE)+0.01,999999)</f>
        <v>999999.01</v>
      </c>
      <c r="C49" s="76">
        <f t="shared" si="1"/>
        <v>10</v>
      </c>
      <c r="D49" s="70" t="str">
        <f t="shared" si="2"/>
        <v>D10</v>
      </c>
    </row>
    <row r="50" spans="1:10">
      <c r="A50" s="75" t="s">
        <v>475</v>
      </c>
      <c r="B50" s="76">
        <f>IFERROR(VLOOKUP(A50,$A$57:$I$251,9,FALSE)+0.011,999999)</f>
        <v>999999.01100000006</v>
      </c>
      <c r="C50" s="76">
        <f t="shared" si="1"/>
        <v>11</v>
      </c>
      <c r="D50" s="70" t="str">
        <f t="shared" si="2"/>
        <v>D11</v>
      </c>
    </row>
    <row r="51" spans="1:10">
      <c r="A51" s="75" t="s">
        <v>476</v>
      </c>
      <c r="B51" s="76">
        <f>IFERROR(VLOOKUP(A51,$A$57:$I$251,9,FALSE)+0.012,999999)</f>
        <v>999999.01199999999</v>
      </c>
      <c r="C51" s="76">
        <f>RANK(B51,$B$40:$B$54,1)</f>
        <v>12</v>
      </c>
      <c r="D51" s="70" t="str">
        <f t="shared" si="2"/>
        <v>D12</v>
      </c>
    </row>
    <row r="52" spans="1:10">
      <c r="A52" s="75" t="s">
        <v>477</v>
      </c>
      <c r="B52" s="76">
        <f>IFERROR(VLOOKUP(A52,$A$57:$I$251,9,FALSE)+0.013,999999)</f>
        <v>999999.01300000004</v>
      </c>
      <c r="C52" s="76">
        <f t="shared" si="1"/>
        <v>13</v>
      </c>
      <c r="D52" s="70" t="str">
        <f t="shared" si="2"/>
        <v>D13</v>
      </c>
    </row>
    <row r="53" spans="1:10">
      <c r="A53" s="75" t="s">
        <v>478</v>
      </c>
      <c r="B53" s="76">
        <f>IFERROR(VLOOKUP(A53,$A$57:$I$251,9,FALSE)+0.014,999999)</f>
        <v>999999.01399999997</v>
      </c>
      <c r="C53" s="76">
        <f t="shared" si="1"/>
        <v>14</v>
      </c>
      <c r="D53" s="70" t="str">
        <f t="shared" si="2"/>
        <v>D14</v>
      </c>
    </row>
    <row r="54" spans="1:10">
      <c r="A54" s="77" t="s">
        <v>479</v>
      </c>
      <c r="B54" s="78">
        <f>IFERROR(VLOOKUP(A54,$A$57:$I$251,9,FALSE)+0.015,999999)</f>
        <v>999999.01500000001</v>
      </c>
      <c r="C54" s="78">
        <f t="shared" si="1"/>
        <v>15</v>
      </c>
      <c r="D54" s="79" t="str">
        <f t="shared" si="2"/>
        <v>D15</v>
      </c>
    </row>
    <row r="56" spans="1:10" ht="60">
      <c r="A56" s="72" t="s">
        <v>461</v>
      </c>
      <c r="B56" s="80" t="s">
        <v>480</v>
      </c>
      <c r="C56" s="81" t="s">
        <v>481</v>
      </c>
      <c r="D56" s="81" t="s">
        <v>482</v>
      </c>
      <c r="E56" s="81" t="s">
        <v>483</v>
      </c>
      <c r="F56" s="81" t="s">
        <v>484</v>
      </c>
      <c r="G56" s="81" t="s">
        <v>485</v>
      </c>
      <c r="H56" s="80" t="s">
        <v>486</v>
      </c>
      <c r="I56" s="82" t="s">
        <v>487</v>
      </c>
      <c r="J56" s="592"/>
    </row>
    <row r="57" spans="1:10">
      <c r="A57" s="75" t="s">
        <v>488</v>
      </c>
      <c r="B57" s="83" t="str">
        <f>"B_ RATIO - 
"&amp;'30.61'!$I$5</f>
        <v>B_ RATIO - 
2019</v>
      </c>
      <c r="C57" s="83" t="str">
        <f>B57</f>
        <v>B_ RATIO - 
2019</v>
      </c>
      <c r="D57" s="84" t="s">
        <v>216</v>
      </c>
      <c r="E57" s="85"/>
      <c r="F57" s="86">
        <v>6</v>
      </c>
      <c r="G57" s="87">
        <f>VLOOKUP(D57,'30.61'!$D$7:$CJ$72,Data!F57,FALSE)</f>
        <v>0</v>
      </c>
      <c r="I57" s="89"/>
    </row>
    <row r="58" spans="1:10">
      <c r="A58" s="75" t="s">
        <v>488</v>
      </c>
      <c r="B58" s="83" t="str">
        <f>"B_ RATIO - 
"&amp;'30.61'!$I$5+1</f>
        <v>B_ RATIO - 
2020</v>
      </c>
      <c r="C58" s="83" t="str">
        <f t="shared" ref="C58:C86" si="3">B58</f>
        <v>B_ RATIO - 
2020</v>
      </c>
      <c r="D58" s="84" t="s">
        <v>216</v>
      </c>
      <c r="E58" s="85"/>
      <c r="F58" s="85">
        <f>F57+1</f>
        <v>7</v>
      </c>
      <c r="G58" s="87">
        <f>VLOOKUP(D58,'30.61'!$D$7:$CJ$72,Data!F58,FALSE)</f>
        <v>0</v>
      </c>
      <c r="H58" s="90"/>
      <c r="I58" s="70"/>
    </row>
    <row r="59" spans="1:10">
      <c r="A59" s="75" t="s">
        <v>488</v>
      </c>
      <c r="B59" s="83" t="str">
        <f>"B_ RATIO - 
"&amp;'30.61'!$I$5+2</f>
        <v>B_ RATIO - 
2021</v>
      </c>
      <c r="C59" s="83" t="str">
        <f t="shared" si="3"/>
        <v>B_ RATIO - 
2021</v>
      </c>
      <c r="D59" s="84" t="s">
        <v>216</v>
      </c>
      <c r="E59" s="85"/>
      <c r="F59" s="85">
        <f t="shared" ref="F59:F61" si="4">F58+1</f>
        <v>8</v>
      </c>
      <c r="G59" s="87">
        <f>VLOOKUP(D59,'30.61'!$D$7:$CJ$72,Data!F59,FALSE)</f>
        <v>0</v>
      </c>
      <c r="I59" s="89"/>
    </row>
    <row r="60" spans="1:10">
      <c r="A60" s="75" t="s">
        <v>488</v>
      </c>
      <c r="B60" s="83" t="str">
        <f>"B_ RATIO - 
"&amp;'30.61'!$I$5+3</f>
        <v>B_ RATIO - 
2022</v>
      </c>
      <c r="C60" s="83" t="str">
        <f t="shared" si="3"/>
        <v>B_ RATIO - 
2022</v>
      </c>
      <c r="D60" s="84" t="s">
        <v>216</v>
      </c>
      <c r="E60" s="85"/>
      <c r="F60" s="85">
        <f t="shared" si="4"/>
        <v>9</v>
      </c>
      <c r="G60" s="87">
        <f>VLOOKUP(D60,'30.61'!$D$7:$CJ$72,Data!F60,FALSE)</f>
        <v>0</v>
      </c>
      <c r="I60" s="89"/>
    </row>
    <row r="61" spans="1:10">
      <c r="A61" s="75" t="s">
        <v>488</v>
      </c>
      <c r="B61" s="83" t="str">
        <f>"B_ RATIO - 
"&amp;'30.61'!$I$5+4</f>
        <v>B_ RATIO - 
2023</v>
      </c>
      <c r="C61" s="83" t="str">
        <f t="shared" si="3"/>
        <v>B_ RATIO - 
2023</v>
      </c>
      <c r="D61" s="84" t="s">
        <v>216</v>
      </c>
      <c r="E61" s="85"/>
      <c r="F61" s="85">
        <f t="shared" si="4"/>
        <v>10</v>
      </c>
      <c r="G61" s="87">
        <f>VLOOKUP(D61,'30.61'!$D$7:$CJ$72,Data!F61,FALSE)</f>
        <v>0</v>
      </c>
      <c r="I61" s="89"/>
    </row>
    <row r="62" spans="1:10">
      <c r="A62" s="75" t="s">
        <v>488</v>
      </c>
      <c r="B62" s="83" t="str">
        <f>"B_ Capitaux 
disponibles - 
"&amp;'30.61'!$I$5</f>
        <v>B_ Capitaux 
disponibles - 
2019</v>
      </c>
      <c r="C62" s="83" t="str">
        <f t="shared" si="3"/>
        <v>B_ Capitaux 
disponibles - 
2019</v>
      </c>
      <c r="D62" s="84" t="s">
        <v>21</v>
      </c>
      <c r="E62" s="84" t="s">
        <v>25</v>
      </c>
      <c r="F62" s="85">
        <f>F57</f>
        <v>6</v>
      </c>
      <c r="G62" s="76">
        <f>VLOOKUP(D62,'30.61'!$D$7:$CJ$72,Data!F62,FALSE)+VLOOKUP(E62,'30.61'!$D$7:$CJ$72,Data!F62,FALSE)</f>
        <v>0</v>
      </c>
      <c r="I62" s="89"/>
    </row>
    <row r="63" spans="1:10">
      <c r="A63" s="75" t="s">
        <v>488</v>
      </c>
      <c r="B63" s="83" t="str">
        <f>"B_ Capitaux 
disponibles - 
"&amp;'30.61'!$I$5+1</f>
        <v>B_ Capitaux 
disponibles - 
2020</v>
      </c>
      <c r="C63" s="83" t="str">
        <f t="shared" si="3"/>
        <v>B_ Capitaux 
disponibles - 
2020</v>
      </c>
      <c r="D63" s="84" t="s">
        <v>21</v>
      </c>
      <c r="E63" s="84" t="s">
        <v>25</v>
      </c>
      <c r="F63" s="85">
        <f t="shared" ref="F63:F66" si="5">F58</f>
        <v>7</v>
      </c>
      <c r="G63" s="76">
        <f>VLOOKUP(D63,'30.61'!$D$7:$CJ$72,Data!F63,FALSE)+VLOOKUP(E63,'30.61'!$D$7:$CJ$72,Data!F63,FALSE)</f>
        <v>0</v>
      </c>
      <c r="I63" s="89"/>
    </row>
    <row r="64" spans="1:10">
      <c r="A64" s="75" t="s">
        <v>488</v>
      </c>
      <c r="B64" s="83" t="str">
        <f>"B_ Capitaux 
disponibles -
 "&amp;'30.61'!$I$5+2</f>
        <v>B_ Capitaux 
disponibles -
 2021</v>
      </c>
      <c r="C64" s="83" t="str">
        <f t="shared" si="3"/>
        <v>B_ Capitaux 
disponibles -
 2021</v>
      </c>
      <c r="D64" s="84" t="s">
        <v>21</v>
      </c>
      <c r="E64" s="84" t="s">
        <v>25</v>
      </c>
      <c r="F64" s="85">
        <f t="shared" si="5"/>
        <v>8</v>
      </c>
      <c r="G64" s="76">
        <f>VLOOKUP(D64,'30.61'!$D$7:$CJ$72,Data!F64,FALSE)+VLOOKUP(E64,'30.61'!$D$7:$CJ$72,Data!F64,FALSE)</f>
        <v>0</v>
      </c>
      <c r="I64" s="89"/>
    </row>
    <row r="65" spans="1:9">
      <c r="A65" s="75" t="s">
        <v>488</v>
      </c>
      <c r="B65" s="83" t="str">
        <f>"B_ Capitaux 
disponibles - 
"&amp;'30.61'!$I$5+3</f>
        <v>B_ Capitaux 
disponibles - 
2022</v>
      </c>
      <c r="C65" s="83" t="str">
        <f t="shared" si="3"/>
        <v>B_ Capitaux 
disponibles - 
2022</v>
      </c>
      <c r="D65" s="84" t="s">
        <v>21</v>
      </c>
      <c r="E65" s="84" t="s">
        <v>25</v>
      </c>
      <c r="F65" s="85">
        <f t="shared" si="5"/>
        <v>9</v>
      </c>
      <c r="G65" s="76">
        <f>VLOOKUP(D65,'30.61'!$D$7:$CJ$72,Data!F65,FALSE)+VLOOKUP(E65,'30.61'!$D$7:$CJ$72,Data!F65,FALSE)</f>
        <v>0</v>
      </c>
      <c r="I65" s="89"/>
    </row>
    <row r="66" spans="1:9">
      <c r="A66" s="75" t="s">
        <v>488</v>
      </c>
      <c r="B66" s="83" t="str">
        <f>"B_ Capitaux 
disponibles - 
"&amp;'30.61'!$I$5+4</f>
        <v>B_ Capitaux 
disponibles - 
2023</v>
      </c>
      <c r="C66" s="83" t="str">
        <f t="shared" si="3"/>
        <v>B_ Capitaux 
disponibles - 
2023</v>
      </c>
      <c r="D66" s="84" t="s">
        <v>21</v>
      </c>
      <c r="E66" s="84" t="s">
        <v>25</v>
      </c>
      <c r="F66" s="85">
        <f t="shared" si="5"/>
        <v>10</v>
      </c>
      <c r="G66" s="76">
        <f>VLOOKUP(D66,'30.61'!$D$7:$CJ$72,Data!F66,FALSE)+VLOOKUP(E66,'30.61'!$D$7:$CJ$72,Data!F66,FALSE)</f>
        <v>0</v>
      </c>
      <c r="I66" s="89"/>
    </row>
    <row r="67" spans="1:9">
      <c r="A67" s="75" t="s">
        <v>488</v>
      </c>
      <c r="B67" s="83" t="str">
        <f>"B_ Capitaux 
requis -  
"&amp;'30.61'!$I$5</f>
        <v>B_ Capitaux 
requis -  
2019</v>
      </c>
      <c r="C67" s="83" t="str">
        <f t="shared" si="3"/>
        <v>B_ Capitaux 
requis -  
2019</v>
      </c>
      <c r="D67" s="84" t="s">
        <v>196</v>
      </c>
      <c r="E67" s="85"/>
      <c r="F67" s="85">
        <f>F57</f>
        <v>6</v>
      </c>
      <c r="G67" s="76">
        <f>VLOOKUP(D67,'30.61'!$D$7:$CJ$72,Data!F67,FALSE)</f>
        <v>0</v>
      </c>
      <c r="I67" s="89"/>
    </row>
    <row r="68" spans="1:9">
      <c r="A68" s="75" t="s">
        <v>488</v>
      </c>
      <c r="B68" s="83" t="str">
        <f>"B_ Capitaux 
requis - 
"&amp;'30.61'!$I$5+1</f>
        <v>B_ Capitaux 
requis - 
2020</v>
      </c>
      <c r="C68" s="83" t="str">
        <f t="shared" si="3"/>
        <v>B_ Capitaux 
requis - 
2020</v>
      </c>
      <c r="D68" s="84" t="s">
        <v>196</v>
      </c>
      <c r="E68" s="85"/>
      <c r="F68" s="85">
        <f t="shared" ref="F68:F71" si="6">F58</f>
        <v>7</v>
      </c>
      <c r="G68" s="76">
        <f>VLOOKUP(D68,'30.61'!$D$7:$CJ$72,Data!F68,FALSE)</f>
        <v>0</v>
      </c>
      <c r="I68" s="89"/>
    </row>
    <row r="69" spans="1:9">
      <c r="A69" s="75" t="s">
        <v>488</v>
      </c>
      <c r="B69" s="83" t="str">
        <f>"B_ Capitaux 
requis - 
"&amp;'30.61'!$I$5+2</f>
        <v>B_ Capitaux 
requis - 
2021</v>
      </c>
      <c r="C69" s="83" t="str">
        <f t="shared" si="3"/>
        <v>B_ Capitaux 
requis - 
2021</v>
      </c>
      <c r="D69" s="84" t="s">
        <v>196</v>
      </c>
      <c r="E69" s="85"/>
      <c r="F69" s="85">
        <f t="shared" si="6"/>
        <v>8</v>
      </c>
      <c r="G69" s="76">
        <f>VLOOKUP(D69,'30.61'!$D$7:$CJ$72,Data!F69,FALSE)</f>
        <v>0</v>
      </c>
      <c r="I69" s="89"/>
    </row>
    <row r="70" spans="1:9">
      <c r="A70" s="75" t="s">
        <v>488</v>
      </c>
      <c r="B70" s="83" t="str">
        <f>"B_ Capitaux 
requis - 
"&amp;'30.61'!$I$5+3</f>
        <v>B_ Capitaux 
requis - 
2022</v>
      </c>
      <c r="C70" s="83" t="str">
        <f t="shared" si="3"/>
        <v>B_ Capitaux 
requis - 
2022</v>
      </c>
      <c r="D70" s="84" t="s">
        <v>196</v>
      </c>
      <c r="E70" s="85"/>
      <c r="F70" s="85">
        <f t="shared" si="6"/>
        <v>9</v>
      </c>
      <c r="G70" s="76">
        <f>VLOOKUP(D70,'30.61'!$D$7:$CJ$72,Data!F70,FALSE)</f>
        <v>0</v>
      </c>
      <c r="I70" s="89"/>
    </row>
    <row r="71" spans="1:9">
      <c r="A71" s="75" t="s">
        <v>488</v>
      </c>
      <c r="B71" s="83" t="str">
        <f>"B_ Capitaux 
requis - 
"&amp;'30.61'!$I$5+4</f>
        <v>B_ Capitaux 
requis - 
2023</v>
      </c>
      <c r="C71" s="83" t="str">
        <f t="shared" si="3"/>
        <v>B_ Capitaux 
requis - 
2023</v>
      </c>
      <c r="D71" s="84" t="s">
        <v>196</v>
      </c>
      <c r="E71" s="85"/>
      <c r="F71" s="85">
        <f t="shared" si="6"/>
        <v>10</v>
      </c>
      <c r="G71" s="76">
        <f>VLOOKUP(D71,'30.61'!$D$7:$CJ$72,Data!F71,FALSE)</f>
        <v>0</v>
      </c>
      <c r="I71" s="89"/>
    </row>
    <row r="72" spans="1:9">
      <c r="A72" s="75" t="s">
        <v>488</v>
      </c>
      <c r="B72" s="83" t="str">
        <f>"B_ Capitaux 
propres - 
"&amp;'30.61'!$I$5</f>
        <v>B_ Capitaux 
propres - 
2019</v>
      </c>
      <c r="C72" s="83" t="str">
        <f t="shared" si="3"/>
        <v>B_ Capitaux 
propres - 
2019</v>
      </c>
      <c r="D72" s="84" t="s">
        <v>113</v>
      </c>
      <c r="E72" s="84">
        <v>69</v>
      </c>
      <c r="F72" s="85">
        <f>F57</f>
        <v>6</v>
      </c>
      <c r="G72" s="76">
        <f>VLOOKUP(D72,'20.20'!$D$7:$CJ$75,Data!F72,FALSE)+VLOOKUP(E72,'20.20'!$D$7:$CJ$75,Data!F72,FALSE)</f>
        <v>0</v>
      </c>
      <c r="I72" s="89"/>
    </row>
    <row r="73" spans="1:9">
      <c r="A73" s="75" t="s">
        <v>488</v>
      </c>
      <c r="B73" s="83" t="str">
        <f>"B_ Capitaux 
propres - 
"&amp;'30.61'!$I$5+1</f>
        <v>B_ Capitaux 
propres - 
2020</v>
      </c>
      <c r="C73" s="83" t="str">
        <f t="shared" si="3"/>
        <v>B_ Capitaux 
propres - 
2020</v>
      </c>
      <c r="D73" s="84" t="s">
        <v>113</v>
      </c>
      <c r="E73" s="84">
        <v>69</v>
      </c>
      <c r="F73" s="85">
        <f t="shared" ref="F73:F76" si="7">F58</f>
        <v>7</v>
      </c>
      <c r="G73" s="76">
        <f>VLOOKUP(D73,'20.20'!$D$7:$CJ$75,Data!F73,FALSE)+VLOOKUP(E73,'20.20'!$D$7:$CJ$75,Data!F73,FALSE)</f>
        <v>0</v>
      </c>
      <c r="I73" s="89"/>
    </row>
    <row r="74" spans="1:9">
      <c r="A74" s="75" t="s">
        <v>488</v>
      </c>
      <c r="B74" s="83" t="str">
        <f>"B_ Capitaux 
propres - 
"&amp;'30.61'!$I$5+2</f>
        <v>B_ Capitaux 
propres - 
2021</v>
      </c>
      <c r="C74" s="83" t="str">
        <f t="shared" si="3"/>
        <v>B_ Capitaux 
propres - 
2021</v>
      </c>
      <c r="D74" s="84" t="s">
        <v>113</v>
      </c>
      <c r="E74" s="84">
        <v>69</v>
      </c>
      <c r="F74" s="85">
        <f t="shared" si="7"/>
        <v>8</v>
      </c>
      <c r="G74" s="76">
        <f>VLOOKUP(D74,'20.20'!$D$7:$CJ$75,Data!F74,FALSE)+VLOOKUP(E74,'20.20'!$D$7:$CJ$75,Data!F74,FALSE)</f>
        <v>0</v>
      </c>
      <c r="I74" s="89"/>
    </row>
    <row r="75" spans="1:9">
      <c r="A75" s="75" t="s">
        <v>488</v>
      </c>
      <c r="B75" s="83" t="str">
        <f>"B_ Capitaux 
propres - 
"&amp;'30.61'!$I$5+3</f>
        <v>B_ Capitaux 
propres - 
2022</v>
      </c>
      <c r="C75" s="83" t="str">
        <f t="shared" si="3"/>
        <v>B_ Capitaux 
propres - 
2022</v>
      </c>
      <c r="D75" s="84" t="s">
        <v>113</v>
      </c>
      <c r="E75" s="84">
        <v>69</v>
      </c>
      <c r="F75" s="85">
        <f t="shared" si="7"/>
        <v>9</v>
      </c>
      <c r="G75" s="76">
        <f>VLOOKUP(D75,'20.20'!$D$7:$CJ$75,Data!F75,FALSE)+VLOOKUP(E75,'20.20'!$D$7:$CJ$75,Data!F75,FALSE)</f>
        <v>0</v>
      </c>
      <c r="I75" s="89"/>
    </row>
    <row r="76" spans="1:9">
      <c r="A76" s="75" t="s">
        <v>488</v>
      </c>
      <c r="B76" s="83" t="str">
        <f>"B_ Capitaux 
propres - 
"&amp;'30.61'!$I$5+4</f>
        <v>B_ Capitaux 
propres - 
2023</v>
      </c>
      <c r="C76" s="83" t="str">
        <f t="shared" si="3"/>
        <v>B_ Capitaux 
propres - 
2023</v>
      </c>
      <c r="D76" s="84" t="s">
        <v>113</v>
      </c>
      <c r="E76" s="84">
        <v>69</v>
      </c>
      <c r="F76" s="85">
        <f t="shared" si="7"/>
        <v>10</v>
      </c>
      <c r="G76" s="76">
        <f>VLOOKUP(D76,'20.20'!$D$7:$CJ$75,Data!F76,FALSE)+VLOOKUP(E76,'20.20'!$D$7:$CJ$75,Data!F76,FALSE)</f>
        <v>0</v>
      </c>
      <c r="I76" s="89"/>
    </row>
    <row r="77" spans="1:9">
      <c r="A77" s="75" t="s">
        <v>488</v>
      </c>
      <c r="B77" s="83" t="str">
        <f>"B_ Primes 
Souscrites - 
"&amp;'30.61'!$I$5</f>
        <v>B_ Primes 
Souscrites - 
2019</v>
      </c>
      <c r="C77" s="83" t="str">
        <f t="shared" si="3"/>
        <v>B_ Primes 
Souscrites - 
2019</v>
      </c>
      <c r="D77" s="84" t="s">
        <v>11</v>
      </c>
      <c r="E77" s="85"/>
      <c r="F77" s="85">
        <f>F57</f>
        <v>6</v>
      </c>
      <c r="G77" s="76">
        <f>VLOOKUP(D77,'20.30'!$E$8:$GC$78,Data!F77,FALSE)</f>
        <v>0</v>
      </c>
      <c r="I77" s="89"/>
    </row>
    <row r="78" spans="1:9">
      <c r="A78" s="75" t="s">
        <v>488</v>
      </c>
      <c r="B78" s="83" t="str">
        <f>"B_ Primes 
Souscrites - 
"&amp;'30.61'!$I$5+1</f>
        <v>B_ Primes 
Souscrites - 
2020</v>
      </c>
      <c r="C78" s="83" t="str">
        <f t="shared" si="3"/>
        <v>B_ Primes 
Souscrites - 
2020</v>
      </c>
      <c r="D78" s="84" t="s">
        <v>11</v>
      </c>
      <c r="E78" s="85"/>
      <c r="F78" s="85">
        <f t="shared" ref="F78:F81" si="8">F58</f>
        <v>7</v>
      </c>
      <c r="G78" s="76">
        <f>VLOOKUP(D78,'20.30'!$E$8:$GC$78,Data!F78,FALSE)</f>
        <v>0</v>
      </c>
      <c r="I78" s="89"/>
    </row>
    <row r="79" spans="1:9">
      <c r="A79" s="75" t="s">
        <v>488</v>
      </c>
      <c r="B79" s="83" t="str">
        <f>"B_ Primes 
Souscrites - 
"&amp;'30.61'!$I$5+2</f>
        <v>B_ Primes 
Souscrites - 
2021</v>
      </c>
      <c r="C79" s="83" t="str">
        <f t="shared" si="3"/>
        <v>B_ Primes 
Souscrites - 
2021</v>
      </c>
      <c r="D79" s="84" t="s">
        <v>11</v>
      </c>
      <c r="E79" s="85"/>
      <c r="F79" s="85">
        <f t="shared" si="8"/>
        <v>8</v>
      </c>
      <c r="G79" s="76">
        <f>VLOOKUP(D79,'20.30'!$E$8:$GC$78,Data!F79,FALSE)</f>
        <v>0</v>
      </c>
      <c r="I79" s="89"/>
    </row>
    <row r="80" spans="1:9">
      <c r="A80" s="75" t="s">
        <v>488</v>
      </c>
      <c r="B80" s="83" t="str">
        <f>"B_ Primes 
Souscrites - 
"&amp;'30.61'!$I$5+3</f>
        <v>B_ Primes 
Souscrites - 
2022</v>
      </c>
      <c r="C80" s="83" t="str">
        <f t="shared" si="3"/>
        <v>B_ Primes 
Souscrites - 
2022</v>
      </c>
      <c r="D80" s="84" t="s">
        <v>11</v>
      </c>
      <c r="E80" s="85"/>
      <c r="F80" s="85">
        <f t="shared" si="8"/>
        <v>9</v>
      </c>
      <c r="G80" s="76">
        <f>VLOOKUP(D80,'20.30'!$E$8:$GC$78,Data!F80,FALSE)</f>
        <v>0</v>
      </c>
      <c r="I80" s="89"/>
    </row>
    <row r="81" spans="1:9">
      <c r="A81" s="75" t="s">
        <v>488</v>
      </c>
      <c r="B81" s="83" t="str">
        <f>"B_ Primes 
Souscrites - 
"&amp;'30.61'!$I$5+4</f>
        <v>B_ Primes 
Souscrites - 
2023</v>
      </c>
      <c r="C81" s="83" t="str">
        <f t="shared" si="3"/>
        <v>B_ Primes 
Souscrites - 
2023</v>
      </c>
      <c r="D81" s="84" t="s">
        <v>11</v>
      </c>
      <c r="E81" s="85"/>
      <c r="F81" s="85">
        <f t="shared" si="8"/>
        <v>10</v>
      </c>
      <c r="G81" s="76">
        <f>VLOOKUP(D81,'20.30'!$E$8:$GC$78,Data!F81,FALSE)</f>
        <v>0</v>
      </c>
      <c r="I81" s="89"/>
    </row>
    <row r="82" spans="1:9">
      <c r="A82" s="75" t="s">
        <v>488</v>
      </c>
      <c r="B82" s="83" t="str">
        <f>"B_ Bénéfices Nets - 
"&amp;'30.61'!$I$5</f>
        <v>B_ Bénéfices Nets - 
2019</v>
      </c>
      <c r="C82" s="83" t="str">
        <f t="shared" si="3"/>
        <v>B_ Bénéfices Nets - 
2019</v>
      </c>
      <c r="D82" s="84">
        <v>89</v>
      </c>
      <c r="E82" s="85"/>
      <c r="F82" s="85">
        <f>F57</f>
        <v>6</v>
      </c>
      <c r="G82" s="76">
        <f>VLOOKUP(D82,'20.30'!$E$8:$GC$78,Data!F82,FALSE)</f>
        <v>0</v>
      </c>
      <c r="I82" s="89"/>
    </row>
    <row r="83" spans="1:9">
      <c r="A83" s="75" t="s">
        <v>488</v>
      </c>
      <c r="B83" s="83" t="str">
        <f>"B_ Bénéfices Nets - 
"&amp;'30.61'!$I$5+1</f>
        <v>B_ Bénéfices Nets - 
2020</v>
      </c>
      <c r="C83" s="83" t="str">
        <f t="shared" si="3"/>
        <v>B_ Bénéfices Nets - 
2020</v>
      </c>
      <c r="D83" s="84">
        <v>89</v>
      </c>
      <c r="E83" s="85"/>
      <c r="F83" s="85">
        <f t="shared" ref="F83:F86" si="9">F58</f>
        <v>7</v>
      </c>
      <c r="G83" s="76">
        <f>VLOOKUP(D83,'20.30'!$E$8:$GC$78,Data!F83,FALSE)</f>
        <v>0</v>
      </c>
      <c r="I83" s="89"/>
    </row>
    <row r="84" spans="1:9">
      <c r="A84" s="75" t="s">
        <v>488</v>
      </c>
      <c r="B84" s="83" t="str">
        <f>"B_ Bénéfices Nets - 
"&amp;'30.61'!$I$5+2</f>
        <v>B_ Bénéfices Nets - 
2021</v>
      </c>
      <c r="C84" s="83" t="str">
        <f t="shared" si="3"/>
        <v>B_ Bénéfices Nets - 
2021</v>
      </c>
      <c r="D84" s="84">
        <v>89</v>
      </c>
      <c r="E84" s="85"/>
      <c r="F84" s="85">
        <f t="shared" si="9"/>
        <v>8</v>
      </c>
      <c r="G84" s="76">
        <f>VLOOKUP(D84,'20.30'!$E$8:$GC$78,Data!F84,FALSE)</f>
        <v>0</v>
      </c>
      <c r="I84" s="89"/>
    </row>
    <row r="85" spans="1:9">
      <c r="A85" s="75" t="s">
        <v>488</v>
      </c>
      <c r="B85" s="83" t="str">
        <f>"B_ Bénéfices Nets - 
"&amp;'30.61'!$I$5+3</f>
        <v>B_ Bénéfices Nets - 
2022</v>
      </c>
      <c r="C85" s="83" t="str">
        <f t="shared" si="3"/>
        <v>B_ Bénéfices Nets - 
2022</v>
      </c>
      <c r="D85" s="84">
        <v>89</v>
      </c>
      <c r="E85" s="85"/>
      <c r="F85" s="85">
        <f t="shared" si="9"/>
        <v>9</v>
      </c>
      <c r="G85" s="76">
        <f>VLOOKUP(D85,'20.30'!$E$8:$GC$78,Data!F85,FALSE)</f>
        <v>0</v>
      </c>
      <c r="I85" s="89"/>
    </row>
    <row r="86" spans="1:9">
      <c r="A86" s="77" t="s">
        <v>488</v>
      </c>
      <c r="B86" s="91" t="str">
        <f>"B_ Bénéfices Nets - 
"&amp;'30.61'!$I$5+4</f>
        <v>B_ Bénéfices Nets - 
2023</v>
      </c>
      <c r="C86" s="91" t="str">
        <f t="shared" si="3"/>
        <v>B_ Bénéfices Nets - 
2023</v>
      </c>
      <c r="D86" s="92">
        <v>89</v>
      </c>
      <c r="E86" s="93"/>
      <c r="F86" s="93">
        <f t="shared" si="9"/>
        <v>10</v>
      </c>
      <c r="G86" s="78">
        <f>VLOOKUP(D86,'20.30'!$E$8:$GC$78,Data!F86,FALSE)</f>
        <v>0</v>
      </c>
      <c r="H86" s="94"/>
      <c r="I86" s="95"/>
    </row>
    <row r="87" spans="1:9">
      <c r="A87" s="75" t="s">
        <v>465</v>
      </c>
      <c r="B87" s="96" t="s">
        <v>444</v>
      </c>
      <c r="C87" s="83" t="str">
        <f>"#SC_"&amp;VLOOKUP(A87,$A$40:$F$54,3,FALSE)&amp;" description de l'actuaire"</f>
        <v>#SC_1 description de l'actuaire</v>
      </c>
      <c r="D87" s="85"/>
      <c r="E87" s="85"/>
      <c r="G87" s="85" t="str">
        <f>'20.10'!V3</f>
        <v>Description : Please inscribe a brief description of the scenario (including assumptions) in tab 20.10</v>
      </c>
      <c r="I87" s="66">
        <f>IF(MIN(H93:H95)=0,999999,MIN(H93:H95))</f>
        <v>999999</v>
      </c>
    </row>
    <row r="88" spans="1:9">
      <c r="A88" s="75" t="s">
        <v>465</v>
      </c>
      <c r="B88" s="96" t="str">
        <f>"D1_ RATIO - 
"&amp;'30.61'!$I$5</f>
        <v>D1_ RATIO - 
2019</v>
      </c>
      <c r="C88" s="83" t="str">
        <f>VLOOKUP(A88,$A$40:$F$54,4,FALSE)&amp;"_ RATIO - 
"&amp;'30.61'!$I$5</f>
        <v>D1_ RATIO - 
2019</v>
      </c>
      <c r="D88" s="84" t="s">
        <v>216</v>
      </c>
      <c r="E88" s="85"/>
      <c r="F88" s="85">
        <f>F57+5</f>
        <v>11</v>
      </c>
      <c r="G88" s="87">
        <f>VLOOKUP(D88,'30.61'!$D$7:$CJ$72,Data!F88,FALSE)</f>
        <v>0</v>
      </c>
      <c r="I88" s="89"/>
    </row>
    <row r="89" spans="1:9">
      <c r="A89" s="75" t="s">
        <v>465</v>
      </c>
      <c r="B89" s="96" t="str">
        <f>"D1_ RATIO - 
"&amp;'30.61'!$I$5+1</f>
        <v>D1_ RATIO - 
2020</v>
      </c>
      <c r="C89" s="83" t="str">
        <f>VLOOKUP(A89,$A$40:$F$54,4,FALSE)&amp;"_ RATIO - 
"&amp;'30.61'!$I$5+1</f>
        <v>D1_ RATIO - 
2020</v>
      </c>
      <c r="D89" s="84" t="s">
        <v>216</v>
      </c>
      <c r="E89" s="85"/>
      <c r="F89" s="85">
        <f t="shared" ref="F89:F92" si="10">F58+5</f>
        <v>12</v>
      </c>
      <c r="G89" s="87">
        <f>VLOOKUP(D89,'30.61'!$D$7:$CJ$72,Data!F89,FALSE)</f>
        <v>0</v>
      </c>
      <c r="I89" s="89"/>
    </row>
    <row r="90" spans="1:9">
      <c r="A90" s="75" t="s">
        <v>465</v>
      </c>
      <c r="B90" s="96" t="str">
        <f>"D1_ RATIO - 
"&amp;'30.61'!$I$5+2</f>
        <v>D1_ RATIO - 
2021</v>
      </c>
      <c r="C90" s="83" t="str">
        <f>VLOOKUP(A90,$A$40:$F$54,4,FALSE)&amp;"_ RATIO - 
"&amp;'30.61'!$I$5+2</f>
        <v>D1_ RATIO - 
2021</v>
      </c>
      <c r="D90" s="84" t="s">
        <v>216</v>
      </c>
      <c r="E90" s="85"/>
      <c r="F90" s="85">
        <f t="shared" si="10"/>
        <v>13</v>
      </c>
      <c r="G90" s="87">
        <f>VLOOKUP(D90,'30.61'!$D$7:$CJ$72,Data!F90,FALSE)</f>
        <v>0</v>
      </c>
      <c r="I90" s="89"/>
    </row>
    <row r="91" spans="1:9">
      <c r="A91" s="75" t="s">
        <v>465</v>
      </c>
      <c r="B91" s="96" t="str">
        <f>"D1_ RATIO - 
"&amp;'30.61'!$I$5+3</f>
        <v>D1_ RATIO - 
2022</v>
      </c>
      <c r="C91" s="83" t="str">
        <f>VLOOKUP(A91,$A$40:$F$54,4,FALSE)&amp;"_ RATIO - 
"&amp;'30.61'!$I$5+3</f>
        <v>D1_ RATIO - 
2022</v>
      </c>
      <c r="D91" s="84" t="s">
        <v>216</v>
      </c>
      <c r="E91" s="85"/>
      <c r="F91" s="85">
        <f t="shared" si="10"/>
        <v>14</v>
      </c>
      <c r="G91" s="87">
        <f>VLOOKUP(D91,'30.61'!$D$7:$CJ$72,Data!F91,FALSE)</f>
        <v>0</v>
      </c>
      <c r="I91" s="89"/>
    </row>
    <row r="92" spans="1:9">
      <c r="A92" s="75" t="s">
        <v>465</v>
      </c>
      <c r="B92" s="96" t="str">
        <f>"D1_ RATIO - 
"&amp;'30.61'!$I$5+4</f>
        <v>D1_ RATIO - 
2023</v>
      </c>
      <c r="C92" s="83" t="str">
        <f>VLOOKUP(A92,$A$40:$F$54,4,FALSE)&amp;"_ RATIO - 
"&amp;'30.61'!$I$5+4</f>
        <v>D1_ RATIO - 
2023</v>
      </c>
      <c r="D92" s="84" t="s">
        <v>216</v>
      </c>
      <c r="E92" s="85"/>
      <c r="F92" s="85">
        <f t="shared" si="10"/>
        <v>15</v>
      </c>
      <c r="G92" s="87">
        <f>VLOOKUP(D92,'30.61'!$D$7:$CJ$72,Data!F92,FALSE)</f>
        <v>0</v>
      </c>
      <c r="I92" s="89"/>
    </row>
    <row r="93" spans="1:9">
      <c r="A93" s="75" t="s">
        <v>465</v>
      </c>
      <c r="B93" s="96" t="str">
        <f>"D1_ Capitaux 
propres - 
"&amp;'30.61'!$I$5</f>
        <v>D1_ Capitaux 
propres - 
2019</v>
      </c>
      <c r="C93" s="83" t="str">
        <f>VLOOKUP(A93,$A$40:$F$54,4,FALSE)&amp;"_ Capitaux 
propres - 
"&amp;'30.61'!$I$5</f>
        <v>D1_ Capitaux 
propres - 
2019</v>
      </c>
      <c r="D93" s="84" t="s">
        <v>113</v>
      </c>
      <c r="E93" s="84">
        <v>69</v>
      </c>
      <c r="F93" s="85">
        <f>F72+5</f>
        <v>11</v>
      </c>
      <c r="G93" s="76">
        <f>VLOOKUP(D93,'20.20'!$D$7:$CJ$75,Data!F93,FALSE)+VLOOKUP(E93,'20.20'!$D$7:$CJ$75,Data!F93,FALSE)</f>
        <v>0</v>
      </c>
      <c r="H93" s="76" t="str">
        <f>IF(OR(G93="",G93=0),"",G93-$G$72)</f>
        <v/>
      </c>
      <c r="I93" s="89"/>
    </row>
    <row r="94" spans="1:9">
      <c r="A94" s="75" t="s">
        <v>465</v>
      </c>
      <c r="B94" s="96" t="str">
        <f>"D1_ Capitaux 
propres - 
"&amp;'30.61'!$I$5+1</f>
        <v>D1_ Capitaux 
propres - 
2020</v>
      </c>
      <c r="C94" s="83" t="str">
        <f>VLOOKUP(A94,$A$40:$F$54,4,FALSE)&amp;"_ Capitaux 
propres - 
"&amp;'30.61'!$I$5+1</f>
        <v>D1_ Capitaux 
propres - 
2020</v>
      </c>
      <c r="D94" s="84" t="s">
        <v>113</v>
      </c>
      <c r="E94" s="84">
        <v>69</v>
      </c>
      <c r="F94" s="85">
        <f t="shared" ref="F94:F97" si="11">F73+5</f>
        <v>12</v>
      </c>
      <c r="G94" s="76">
        <f>VLOOKUP(D94,'20.20'!$D$7:$CJ$75,Data!F94,FALSE)+VLOOKUP(E94,'20.20'!$D$7:$CJ$75,Data!F94,FALSE)</f>
        <v>0</v>
      </c>
      <c r="H94" s="76" t="str">
        <f>IF(OR(G94="",G94=0),"",G94-$G$73)</f>
        <v/>
      </c>
      <c r="I94" s="89"/>
    </row>
    <row r="95" spans="1:9">
      <c r="A95" s="75" t="s">
        <v>465</v>
      </c>
      <c r="B95" s="96" t="str">
        <f>"D1_ Capitaux 
propres - 
"&amp;'30.61'!$I$5+2</f>
        <v>D1_ Capitaux 
propres - 
2021</v>
      </c>
      <c r="C95" s="83" t="str">
        <f>VLOOKUP(A95,$A$40:$F$54,4,FALSE)&amp;"_ Capitaux 
propres - 
"&amp;'30.61'!$I$5+2</f>
        <v>D1_ Capitaux 
propres - 
2021</v>
      </c>
      <c r="D95" s="84" t="s">
        <v>113</v>
      </c>
      <c r="E95" s="84">
        <v>69</v>
      </c>
      <c r="F95" s="85">
        <f t="shared" si="11"/>
        <v>13</v>
      </c>
      <c r="G95" s="76">
        <f>VLOOKUP(D95,'20.20'!$D$7:$CJ$75,Data!F95,FALSE)+VLOOKUP(E95,'20.20'!$D$7:$CJ$75,Data!F95,FALSE)</f>
        <v>0</v>
      </c>
      <c r="H95" s="76" t="str">
        <f>IF(OR(G95="",G95=0),"",G95-$G$74)</f>
        <v/>
      </c>
      <c r="I95" s="89"/>
    </row>
    <row r="96" spans="1:9">
      <c r="A96" s="75" t="s">
        <v>465</v>
      </c>
      <c r="B96" s="96" t="str">
        <f>"D1_ Capitaux 
propres - 
"&amp;'30.61'!$I$5+3</f>
        <v>D1_ Capitaux 
propres - 
2022</v>
      </c>
      <c r="C96" s="83" t="str">
        <f>VLOOKUP(A96,$A$40:$F$54,4,FALSE)&amp;"_ Capitaux 
propres - 
"&amp;'30.61'!$I$5+3</f>
        <v>D1_ Capitaux 
propres - 
2022</v>
      </c>
      <c r="D96" s="84" t="s">
        <v>113</v>
      </c>
      <c r="E96" s="84">
        <v>69</v>
      </c>
      <c r="F96" s="85">
        <f t="shared" si="11"/>
        <v>14</v>
      </c>
      <c r="G96" s="76">
        <f>VLOOKUP(D96,'20.20'!$D$7:$CJ$75,Data!F96,FALSE)+VLOOKUP(E96,'20.20'!$D$7:$CJ$75,Data!F96,FALSE)</f>
        <v>0</v>
      </c>
      <c r="H96" s="76" t="str">
        <f>IF(OR(G96="",G96=0),"",G96-$G$75)</f>
        <v/>
      </c>
      <c r="I96" s="89"/>
    </row>
    <row r="97" spans="1:9">
      <c r="A97" s="77" t="s">
        <v>465</v>
      </c>
      <c r="B97" s="97" t="str">
        <f>"D1_ Capitaux 
propres - 
"&amp;'30.61'!$I$5+4</f>
        <v>D1_ Capitaux 
propres - 
2023</v>
      </c>
      <c r="C97" s="91" t="str">
        <f>VLOOKUP(A97,$A$40:$F$54,4,FALSE)&amp;"_ Capitaux 
propres - 
"&amp;'30.61'!$I$5+4</f>
        <v>D1_ Capitaux 
propres - 
2023</v>
      </c>
      <c r="D97" s="92" t="s">
        <v>113</v>
      </c>
      <c r="E97" s="92">
        <v>69</v>
      </c>
      <c r="F97" s="93">
        <f t="shared" si="11"/>
        <v>15</v>
      </c>
      <c r="G97" s="78">
        <f>VLOOKUP(D97,'20.20'!$D$7:$CJ$75,Data!F97,FALSE)+VLOOKUP(E97,'20.20'!$D$7:$CJ$75,Data!F97,FALSE)</f>
        <v>0</v>
      </c>
      <c r="H97" s="78" t="str">
        <f>IF(OR(G97="",G97=0),"",G97-$G$76)</f>
        <v/>
      </c>
      <c r="I97" s="95"/>
    </row>
    <row r="98" spans="1:9">
      <c r="A98" s="75" t="s">
        <v>466</v>
      </c>
      <c r="B98" s="96" t="s">
        <v>445</v>
      </c>
      <c r="C98" s="83" t="str">
        <f>"#SC_"&amp;VLOOKUP(A98,$A$40:$F$54,3,FALSE)&amp;" description de l'actuaire"</f>
        <v>#SC_2 description de l'actuaire</v>
      </c>
      <c r="D98" s="85"/>
      <c r="E98" s="85"/>
      <c r="G98" s="85" t="str">
        <f>'20.10'!AF3</f>
        <v>Description : Please inscribe a brief description of the scenario (including assumptions) in tab 20.10</v>
      </c>
      <c r="I98" s="66">
        <f>IF(MIN(H104:H106)=0,999999,MIN(H104:H106))</f>
        <v>999999</v>
      </c>
    </row>
    <row r="99" spans="1:9">
      <c r="A99" s="75" t="s">
        <v>466</v>
      </c>
      <c r="B99" s="96" t="str">
        <f>"D2_ RATIO - 
"&amp;'30.61'!$I$5</f>
        <v>D2_ RATIO - 
2019</v>
      </c>
      <c r="C99" s="83" t="str">
        <f>VLOOKUP(A99,$A$40:$F$54,4,FALSE)&amp;"_ RATIO - 
"&amp;'30.61'!$I$5</f>
        <v>D2_ RATIO - 
2019</v>
      </c>
      <c r="D99" s="84" t="s">
        <v>216</v>
      </c>
      <c r="E99" s="85"/>
      <c r="F99" s="85">
        <f>F88+5</f>
        <v>16</v>
      </c>
      <c r="G99" s="87">
        <f>VLOOKUP(D99,'30.61'!$D$7:$CJ$72,Data!F99,FALSE)</f>
        <v>0</v>
      </c>
      <c r="I99" s="89"/>
    </row>
    <row r="100" spans="1:9">
      <c r="A100" s="75" t="s">
        <v>466</v>
      </c>
      <c r="B100" s="96" t="str">
        <f>"D2_ RATIO - 
"&amp;'30.61'!$I$5+1</f>
        <v>D2_ RATIO - 
2020</v>
      </c>
      <c r="C100" s="83" t="str">
        <f>VLOOKUP(A100,$A$40:$F$54,4,FALSE)&amp;"_ RATIO - 
"&amp;'30.61'!$I$5+1</f>
        <v>D2_ RATIO - 
2020</v>
      </c>
      <c r="D100" s="84" t="s">
        <v>216</v>
      </c>
      <c r="E100" s="85"/>
      <c r="F100" s="85">
        <f t="shared" ref="F100:F108" si="12">F89+5</f>
        <v>17</v>
      </c>
      <c r="G100" s="87">
        <f>VLOOKUP(D100,'30.61'!$D$7:$CJ$72,Data!F100,FALSE)</f>
        <v>0</v>
      </c>
      <c r="I100" s="89"/>
    </row>
    <row r="101" spans="1:9">
      <c r="A101" s="75" t="s">
        <v>466</v>
      </c>
      <c r="B101" s="96" t="str">
        <f>"D2_ RATIO - 
"&amp;'30.61'!$I$5+2</f>
        <v>D2_ RATIO - 
2021</v>
      </c>
      <c r="C101" s="83" t="str">
        <f>VLOOKUP(A101,$A$40:$F$54,4,FALSE)&amp;"_ RATIO - 
"&amp;'30.61'!$I$5+2</f>
        <v>D2_ RATIO - 
2021</v>
      </c>
      <c r="D101" s="84" t="s">
        <v>216</v>
      </c>
      <c r="E101" s="85"/>
      <c r="F101" s="85">
        <f t="shared" si="12"/>
        <v>18</v>
      </c>
      <c r="G101" s="87">
        <f>VLOOKUP(D101,'30.61'!$D$7:$CJ$72,Data!F101,FALSE)</f>
        <v>0</v>
      </c>
      <c r="I101" s="89"/>
    </row>
    <row r="102" spans="1:9">
      <c r="A102" s="75" t="s">
        <v>466</v>
      </c>
      <c r="B102" s="96" t="str">
        <f>"D2_ RATIO - 
"&amp;'30.61'!$I$5+3</f>
        <v>D2_ RATIO - 
2022</v>
      </c>
      <c r="C102" s="83" t="str">
        <f>VLOOKUP(A102,$A$40:$F$54,4,FALSE)&amp;"_ RATIO - 
"&amp;'30.61'!$I$5+3</f>
        <v>D2_ RATIO - 
2022</v>
      </c>
      <c r="D102" s="84" t="s">
        <v>216</v>
      </c>
      <c r="E102" s="85"/>
      <c r="F102" s="85">
        <f t="shared" si="12"/>
        <v>19</v>
      </c>
      <c r="G102" s="87">
        <f>VLOOKUP(D102,'30.61'!$D$7:$CJ$72,Data!F102,FALSE)</f>
        <v>0</v>
      </c>
      <c r="I102" s="89"/>
    </row>
    <row r="103" spans="1:9">
      <c r="A103" s="75" t="s">
        <v>466</v>
      </c>
      <c r="B103" s="96" t="str">
        <f>"D2_ RATIO - 
"&amp;'30.61'!$I$5+4</f>
        <v>D2_ RATIO - 
2023</v>
      </c>
      <c r="C103" s="83" t="str">
        <f>VLOOKUP(A103,$A$40:$F$54,4,FALSE)&amp;"_ RATIO - 
"&amp;'30.61'!$I$5+4</f>
        <v>D2_ RATIO - 
2023</v>
      </c>
      <c r="D103" s="84" t="s">
        <v>216</v>
      </c>
      <c r="E103" s="85"/>
      <c r="F103" s="85">
        <f t="shared" si="12"/>
        <v>20</v>
      </c>
      <c r="G103" s="87">
        <f>VLOOKUP(D103,'30.61'!$D$7:$CJ$72,Data!F103,FALSE)</f>
        <v>0</v>
      </c>
      <c r="I103" s="89"/>
    </row>
    <row r="104" spans="1:9">
      <c r="A104" s="75" t="s">
        <v>466</v>
      </c>
      <c r="B104" s="96" t="str">
        <f>"D2_ Capitaux 
propres - 
"&amp;'30.61'!$I$5</f>
        <v>D2_ Capitaux 
propres - 
2019</v>
      </c>
      <c r="C104" s="83" t="str">
        <f>VLOOKUP(A104,$A$40:$F$54,4,FALSE)&amp;"_ Capitaux 
propres - 
"&amp;'30.61'!$I$5</f>
        <v>D2_ Capitaux 
propres - 
2019</v>
      </c>
      <c r="D104" s="84" t="s">
        <v>113</v>
      </c>
      <c r="E104" s="84">
        <v>69</v>
      </c>
      <c r="F104" s="85">
        <f t="shared" si="12"/>
        <v>16</v>
      </c>
      <c r="G104" s="76">
        <f>VLOOKUP(D104,'20.20'!$D$7:$CJ$75,Data!F104,FALSE)+VLOOKUP(E104,'20.20'!$D$7:$CJ$75,Data!F104,FALSE)</f>
        <v>0</v>
      </c>
      <c r="H104" s="76" t="str">
        <f>IF(OR(G104="",G104=0),"",G104-$G$72)</f>
        <v/>
      </c>
      <c r="I104" s="89"/>
    </row>
    <row r="105" spans="1:9">
      <c r="A105" s="75" t="s">
        <v>466</v>
      </c>
      <c r="B105" s="96" t="str">
        <f>"D2_ Capitaux 
propres - 
"&amp;'30.61'!$I$5+1</f>
        <v>D2_ Capitaux 
propres - 
2020</v>
      </c>
      <c r="C105" s="83" t="str">
        <f>VLOOKUP(A105,$A$40:$F$54,4,FALSE)&amp;"_ Capitaux 
propres - 
"&amp;'30.61'!$I$5+1</f>
        <v>D2_ Capitaux 
propres - 
2020</v>
      </c>
      <c r="D105" s="84" t="s">
        <v>113</v>
      </c>
      <c r="E105" s="84">
        <v>69</v>
      </c>
      <c r="F105" s="85">
        <f t="shared" si="12"/>
        <v>17</v>
      </c>
      <c r="G105" s="76">
        <f>VLOOKUP(D105,'20.20'!$D$7:$CJ$75,Data!F105,FALSE)+VLOOKUP(E105,'20.20'!$D$7:$CJ$75,Data!F105,FALSE)</f>
        <v>0</v>
      </c>
      <c r="H105" s="76" t="str">
        <f>IF(OR(G105="",G105=0),"",G105-$G$73)</f>
        <v/>
      </c>
      <c r="I105" s="89"/>
    </row>
    <row r="106" spans="1:9">
      <c r="A106" s="75" t="s">
        <v>466</v>
      </c>
      <c r="B106" s="96" t="str">
        <f>"D2_ Capitaux 
propres - 
"&amp;'30.61'!$I$5+2</f>
        <v>D2_ Capitaux 
propres - 
2021</v>
      </c>
      <c r="C106" s="83" t="str">
        <f>VLOOKUP(A106,$A$40:$F$54,4,FALSE)&amp;"_ Capitaux 
propres - 
"&amp;'30.61'!$I$5+2</f>
        <v>D2_ Capitaux 
propres - 
2021</v>
      </c>
      <c r="D106" s="84" t="s">
        <v>113</v>
      </c>
      <c r="E106" s="84">
        <v>69</v>
      </c>
      <c r="F106" s="85">
        <f t="shared" si="12"/>
        <v>18</v>
      </c>
      <c r="G106" s="76">
        <f>VLOOKUP(D106,'20.20'!$D$7:$CJ$75,Data!F106,FALSE)+VLOOKUP(E106,'20.20'!$D$7:$CJ$75,Data!F106,FALSE)</f>
        <v>0</v>
      </c>
      <c r="H106" s="76" t="str">
        <f>IF(OR(G106="",G106=0),"",G106-$G$74)</f>
        <v/>
      </c>
      <c r="I106" s="89"/>
    </row>
    <row r="107" spans="1:9">
      <c r="A107" s="75" t="s">
        <v>466</v>
      </c>
      <c r="B107" s="96" t="str">
        <f>"D2_ Capitaux 
propres - 
"&amp;'30.61'!$I$5+3</f>
        <v>D2_ Capitaux 
propres - 
2022</v>
      </c>
      <c r="C107" s="83" t="str">
        <f>VLOOKUP(A107,$A$40:$F$54,4,FALSE)&amp;"_ Capitaux 
propres - 
"&amp;'30.61'!$I$5+3</f>
        <v>D2_ Capitaux 
propres - 
2022</v>
      </c>
      <c r="D107" s="84" t="s">
        <v>113</v>
      </c>
      <c r="E107" s="84">
        <v>69</v>
      </c>
      <c r="F107" s="85">
        <f t="shared" si="12"/>
        <v>19</v>
      </c>
      <c r="G107" s="76">
        <f>VLOOKUP(D107,'20.20'!$D$7:$CJ$75,Data!F107,FALSE)+VLOOKUP(E107,'20.20'!$D$7:$CJ$75,Data!F107,FALSE)</f>
        <v>0</v>
      </c>
      <c r="H107" s="76" t="str">
        <f>IF(OR(G107="",G107=0),"",G107-$G$75)</f>
        <v/>
      </c>
      <c r="I107" s="89"/>
    </row>
    <row r="108" spans="1:9">
      <c r="A108" s="77" t="s">
        <v>466</v>
      </c>
      <c r="B108" s="97" t="str">
        <f>"D2_ Capitaux 
propres - 
"&amp;'30.61'!$I$5+4</f>
        <v>D2_ Capitaux 
propres - 
2023</v>
      </c>
      <c r="C108" s="91" t="str">
        <f>VLOOKUP(A108,$A$40:$F$54,4,FALSE)&amp;"_ Capitaux 
propres - 
"&amp;'30.61'!$I$5+4</f>
        <v>D2_ Capitaux 
propres - 
2023</v>
      </c>
      <c r="D108" s="92" t="s">
        <v>113</v>
      </c>
      <c r="E108" s="92">
        <v>69</v>
      </c>
      <c r="F108" s="93">
        <f t="shared" si="12"/>
        <v>20</v>
      </c>
      <c r="G108" s="78">
        <f>VLOOKUP(D108,'20.20'!$D$7:$CJ$75,Data!F108,FALSE)+VLOOKUP(E108,'20.20'!$D$7:$CJ$75,Data!F108,FALSE)</f>
        <v>0</v>
      </c>
      <c r="H108" s="78" t="str">
        <f>IF(OR(G108="",G108=0),"",G108-$G$76)</f>
        <v/>
      </c>
      <c r="I108" s="95"/>
    </row>
    <row r="109" spans="1:9">
      <c r="A109" s="75" t="s">
        <v>467</v>
      </c>
      <c r="B109" s="96" t="s">
        <v>446</v>
      </c>
      <c r="C109" s="83" t="str">
        <f>"#SC_"&amp;VLOOKUP(A109,$A$40:$F$54,3,FALSE)&amp;" description de l'actuaire"</f>
        <v>#SC_3 description de l'actuaire</v>
      </c>
      <c r="D109" s="85"/>
      <c r="E109" s="85"/>
      <c r="G109" s="85" t="str">
        <f>'20.10'!AP3</f>
        <v>Description : Please inscribe a brief description of the scenario (including assumptions) in tab 20.10</v>
      </c>
      <c r="I109" s="66">
        <f>IF(MIN(H115:H117)=0,999999,MIN(H115:H117))</f>
        <v>999999</v>
      </c>
    </row>
    <row r="110" spans="1:9">
      <c r="A110" s="75" t="s">
        <v>467</v>
      </c>
      <c r="B110" s="96" t="str">
        <f>"D3_ RATIO - 
"&amp;'30.61'!$I$5</f>
        <v>D3_ RATIO - 
2019</v>
      </c>
      <c r="C110" s="83" t="str">
        <f>VLOOKUP(A110,$A$40:$F$54,4,FALSE)&amp;"_ RATIO - 
"&amp;'30.61'!$I$5</f>
        <v>D3_ RATIO - 
2019</v>
      </c>
      <c r="D110" s="84" t="s">
        <v>216</v>
      </c>
      <c r="E110" s="85"/>
      <c r="F110" s="85">
        <f>F99+5</f>
        <v>21</v>
      </c>
      <c r="G110" s="87">
        <f>VLOOKUP(D110,'30.61'!$D$7:$CJ$72,Data!F110,FALSE)</f>
        <v>0</v>
      </c>
      <c r="I110" s="89"/>
    </row>
    <row r="111" spans="1:9">
      <c r="A111" s="75" t="s">
        <v>467</v>
      </c>
      <c r="B111" s="96" t="str">
        <f>"D3_ RATIO - 
"&amp;'30.61'!$I$5+1</f>
        <v>D3_ RATIO - 
2020</v>
      </c>
      <c r="C111" s="83" t="str">
        <f>VLOOKUP(A111,$A$40:$F$54,4,FALSE)&amp;"_ RATIO - 
"&amp;'30.61'!$I$5+1</f>
        <v>D3_ RATIO - 
2020</v>
      </c>
      <c r="D111" s="84" t="s">
        <v>216</v>
      </c>
      <c r="E111" s="85"/>
      <c r="F111" s="85">
        <f t="shared" ref="F111:F119" si="13">F100+5</f>
        <v>22</v>
      </c>
      <c r="G111" s="87">
        <f>VLOOKUP(D111,'30.61'!$D$7:$CJ$72,Data!F111,FALSE)</f>
        <v>0</v>
      </c>
      <c r="I111" s="89"/>
    </row>
    <row r="112" spans="1:9">
      <c r="A112" s="75" t="s">
        <v>467</v>
      </c>
      <c r="B112" s="96" t="str">
        <f>"D3_ RATIO - 
"&amp;'30.61'!$I$5+2</f>
        <v>D3_ RATIO - 
2021</v>
      </c>
      <c r="C112" s="83" t="str">
        <f>VLOOKUP(A112,$A$40:$F$54,4,FALSE)&amp;"_ RATIO - 
"&amp;'30.61'!$I$5+2</f>
        <v>D3_ RATIO - 
2021</v>
      </c>
      <c r="D112" s="84" t="s">
        <v>216</v>
      </c>
      <c r="E112" s="85"/>
      <c r="F112" s="85">
        <f t="shared" si="13"/>
        <v>23</v>
      </c>
      <c r="G112" s="87">
        <f>VLOOKUP(D112,'30.61'!$D$7:$CJ$72,Data!F112,FALSE)</f>
        <v>0</v>
      </c>
      <c r="I112" s="89"/>
    </row>
    <row r="113" spans="1:9">
      <c r="A113" s="75" t="s">
        <v>467</v>
      </c>
      <c r="B113" s="96" t="str">
        <f>"D3_ RATIO - 
"&amp;'30.61'!$I$5+3</f>
        <v>D3_ RATIO - 
2022</v>
      </c>
      <c r="C113" s="83" t="str">
        <f>VLOOKUP(A113,$A$40:$F$54,4,FALSE)&amp;"_ RATIO - 
"&amp;'30.61'!$I$5+3</f>
        <v>D3_ RATIO - 
2022</v>
      </c>
      <c r="D113" s="84" t="s">
        <v>216</v>
      </c>
      <c r="E113" s="85"/>
      <c r="F113" s="85">
        <f t="shared" si="13"/>
        <v>24</v>
      </c>
      <c r="G113" s="87">
        <f>VLOOKUP(D113,'30.61'!$D$7:$CJ$72,Data!F113,FALSE)</f>
        <v>0</v>
      </c>
      <c r="I113" s="89"/>
    </row>
    <row r="114" spans="1:9">
      <c r="A114" s="75" t="s">
        <v>467</v>
      </c>
      <c r="B114" s="96" t="str">
        <f>"D3_ RATIO - 
"&amp;'30.61'!$I$5+4</f>
        <v>D3_ RATIO - 
2023</v>
      </c>
      <c r="C114" s="83" t="str">
        <f>VLOOKUP(A114,$A$40:$F$54,4,FALSE)&amp;"_ RATIO - 
"&amp;'30.61'!$I$5+4</f>
        <v>D3_ RATIO - 
2023</v>
      </c>
      <c r="D114" s="84" t="s">
        <v>216</v>
      </c>
      <c r="E114" s="85"/>
      <c r="F114" s="85">
        <f t="shared" si="13"/>
        <v>25</v>
      </c>
      <c r="G114" s="87">
        <f>VLOOKUP(D114,'30.61'!$D$7:$CJ$72,Data!F114,FALSE)</f>
        <v>0</v>
      </c>
      <c r="I114" s="89"/>
    </row>
    <row r="115" spans="1:9">
      <c r="A115" s="75" t="s">
        <v>467</v>
      </c>
      <c r="B115" s="96" t="str">
        <f>"D3_ Capitaux 
propres - 
"&amp;'30.61'!$I$5</f>
        <v>D3_ Capitaux 
propres - 
2019</v>
      </c>
      <c r="C115" s="83" t="str">
        <f>VLOOKUP(A115,$A$40:$F$54,4,FALSE)&amp;"_ Capitaux 
propres - 
"&amp;'30.61'!$I$5</f>
        <v>D3_ Capitaux 
propres - 
2019</v>
      </c>
      <c r="D115" s="84" t="s">
        <v>113</v>
      </c>
      <c r="E115" s="84">
        <v>69</v>
      </c>
      <c r="F115" s="85">
        <f t="shared" si="13"/>
        <v>21</v>
      </c>
      <c r="G115" s="76">
        <f>VLOOKUP(D115,'20.20'!$D$7:$CJ$75,Data!F115,FALSE)+VLOOKUP(E115,'20.20'!$D$7:$CJ$75,Data!F115,FALSE)</f>
        <v>0</v>
      </c>
      <c r="H115" s="76" t="str">
        <f>IF(OR(G115="",G115=0),"",G115-$G$72)</f>
        <v/>
      </c>
      <c r="I115" s="89"/>
    </row>
    <row r="116" spans="1:9">
      <c r="A116" s="75" t="s">
        <v>467</v>
      </c>
      <c r="B116" s="96" t="str">
        <f>"D3_ Capitaux 
propres - 
"&amp;'30.61'!$I$5+1</f>
        <v>D3_ Capitaux 
propres - 
2020</v>
      </c>
      <c r="C116" s="83" t="str">
        <f>VLOOKUP(A116,$A$40:$F$54,4,FALSE)&amp;"_ Capitaux 
propres - 
"&amp;'30.61'!$I$5+1</f>
        <v>D3_ Capitaux 
propres - 
2020</v>
      </c>
      <c r="D116" s="84" t="s">
        <v>113</v>
      </c>
      <c r="E116" s="84">
        <v>69</v>
      </c>
      <c r="F116" s="85">
        <f t="shared" si="13"/>
        <v>22</v>
      </c>
      <c r="G116" s="76">
        <f>VLOOKUP(D116,'20.20'!$D$7:$CJ$75,Data!F116,FALSE)+VLOOKUP(E116,'20.20'!$D$7:$CJ$75,Data!F116,FALSE)</f>
        <v>0</v>
      </c>
      <c r="H116" s="76" t="str">
        <f>IF(OR(G116="",G116=0),"",G116-$G$73)</f>
        <v/>
      </c>
      <c r="I116" s="89"/>
    </row>
    <row r="117" spans="1:9">
      <c r="A117" s="75" t="s">
        <v>467</v>
      </c>
      <c r="B117" s="96" t="str">
        <f>"D3_ Capitaux 
propres - 
"&amp;'30.61'!$I$5+2</f>
        <v>D3_ Capitaux 
propres - 
2021</v>
      </c>
      <c r="C117" s="83" t="str">
        <f>VLOOKUP(A117,$A$40:$F$54,4,FALSE)&amp;"_ Capitaux 
propres - 
"&amp;'30.61'!$I$5+2</f>
        <v>D3_ Capitaux 
propres - 
2021</v>
      </c>
      <c r="D117" s="84" t="s">
        <v>113</v>
      </c>
      <c r="E117" s="84">
        <v>69</v>
      </c>
      <c r="F117" s="85">
        <f t="shared" si="13"/>
        <v>23</v>
      </c>
      <c r="G117" s="76">
        <f>VLOOKUP(D117,'20.20'!$D$7:$CJ$75,Data!F117,FALSE)+VLOOKUP(E117,'20.20'!$D$7:$CJ$75,Data!F117,FALSE)</f>
        <v>0</v>
      </c>
      <c r="H117" s="76" t="str">
        <f>IF(OR(G117="",G117=0),"",G117-$G$74)</f>
        <v/>
      </c>
      <c r="I117" s="89"/>
    </row>
    <row r="118" spans="1:9">
      <c r="A118" s="75" t="s">
        <v>467</v>
      </c>
      <c r="B118" s="96" t="str">
        <f>"D3_ Capitaux 
propres - 
"&amp;'30.61'!$I$5+3</f>
        <v>D3_ Capitaux 
propres - 
2022</v>
      </c>
      <c r="C118" s="83" t="str">
        <f>VLOOKUP(A118,$A$40:$F$54,4,FALSE)&amp;"_ Capitaux 
propres - 
"&amp;'30.61'!$I$5+3</f>
        <v>D3_ Capitaux 
propres - 
2022</v>
      </c>
      <c r="D118" s="84" t="s">
        <v>113</v>
      </c>
      <c r="E118" s="84">
        <v>69</v>
      </c>
      <c r="F118" s="85">
        <f t="shared" si="13"/>
        <v>24</v>
      </c>
      <c r="G118" s="76">
        <f>VLOOKUP(D118,'20.20'!$D$7:$CJ$75,Data!F118,FALSE)+VLOOKUP(E118,'20.20'!$D$7:$CJ$75,Data!F118,FALSE)</f>
        <v>0</v>
      </c>
      <c r="H118" s="76" t="str">
        <f>IF(OR(G118="",G118=0),"",G118-$G$75)</f>
        <v/>
      </c>
      <c r="I118" s="89"/>
    </row>
    <row r="119" spans="1:9">
      <c r="A119" s="77" t="s">
        <v>467</v>
      </c>
      <c r="B119" s="97" t="str">
        <f>"D3_ Capitaux 
propres - 
"&amp;'30.61'!$I$5+4</f>
        <v>D3_ Capitaux 
propres - 
2023</v>
      </c>
      <c r="C119" s="91" t="str">
        <f>VLOOKUP(A119,$A$40:$F$54,4,FALSE)&amp;"_ Capitaux 
propres - 
"&amp;'30.61'!$I$5+4</f>
        <v>D3_ Capitaux 
propres - 
2023</v>
      </c>
      <c r="D119" s="92" t="s">
        <v>113</v>
      </c>
      <c r="E119" s="92">
        <v>69</v>
      </c>
      <c r="F119" s="93">
        <f t="shared" si="13"/>
        <v>25</v>
      </c>
      <c r="G119" s="78">
        <f>VLOOKUP(D119,'20.20'!$D$7:$CJ$75,Data!F119,FALSE)+VLOOKUP(E119,'20.20'!$D$7:$CJ$75,Data!F119,FALSE)</f>
        <v>0</v>
      </c>
      <c r="H119" s="78" t="str">
        <f>IF(OR(G119="",G119=0),"",G119-$G$76)</f>
        <v/>
      </c>
      <c r="I119" s="95"/>
    </row>
    <row r="120" spans="1:9">
      <c r="A120" s="75" t="s">
        <v>468</v>
      </c>
      <c r="B120" s="96" t="s">
        <v>489</v>
      </c>
      <c r="C120" s="83" t="str">
        <f>"#SC_"&amp;VLOOKUP(A120,$A$40:$F$54,3,FALSE)&amp;" description de l'actuaire"</f>
        <v>#SC_4 description de l'actuaire</v>
      </c>
      <c r="D120" s="85"/>
      <c r="E120" s="85"/>
      <c r="G120" s="85" t="str">
        <f>'20.10'!AZ3</f>
        <v>Description : Please inscribe a brief description of the scenario (including assumptions) in tab 20.10</v>
      </c>
      <c r="I120" s="66">
        <f>IF(MIN(H126:H128)=0,999999,MIN(H126:H128))</f>
        <v>999999</v>
      </c>
    </row>
    <row r="121" spans="1:9">
      <c r="A121" s="75" t="s">
        <v>468</v>
      </c>
      <c r="B121" s="96" t="str">
        <f>"D4_ RATIO - 
"&amp;'30.61'!$I$5</f>
        <v>D4_ RATIO - 
2019</v>
      </c>
      <c r="C121" s="83" t="str">
        <f>VLOOKUP(A121,$A$40:$F$54,4,FALSE)&amp;"_ RATIO - 
"&amp;'30.61'!$I$5</f>
        <v>D4_ RATIO - 
2019</v>
      </c>
      <c r="D121" s="84" t="s">
        <v>216</v>
      </c>
      <c r="E121" s="85"/>
      <c r="F121" s="85">
        <f>F110+5</f>
        <v>26</v>
      </c>
      <c r="G121" s="87">
        <f>VLOOKUP(D121,'30.61'!$D$7:$CJ$72,Data!F121,FALSE)</f>
        <v>0</v>
      </c>
      <c r="I121" s="89"/>
    </row>
    <row r="122" spans="1:9">
      <c r="A122" s="75" t="s">
        <v>468</v>
      </c>
      <c r="B122" s="96" t="str">
        <f>"D4_ RATIO - 
"&amp;'30.61'!$I$5+1</f>
        <v>D4_ RATIO - 
2020</v>
      </c>
      <c r="C122" s="83" t="str">
        <f>VLOOKUP(A122,$A$40:$F$54,4,FALSE)&amp;"_ RATIO - 
"&amp;'30.61'!$I$5+1</f>
        <v>D4_ RATIO - 
2020</v>
      </c>
      <c r="D122" s="84" t="s">
        <v>216</v>
      </c>
      <c r="E122" s="85"/>
      <c r="F122" s="85">
        <f t="shared" ref="F122:F130" si="14">F111+5</f>
        <v>27</v>
      </c>
      <c r="G122" s="87">
        <f>VLOOKUP(D122,'30.61'!$D$7:$CJ$72,Data!F122,FALSE)</f>
        <v>0</v>
      </c>
      <c r="I122" s="89"/>
    </row>
    <row r="123" spans="1:9">
      <c r="A123" s="75" t="s">
        <v>468</v>
      </c>
      <c r="B123" s="96" t="str">
        <f>"D4_ RATIO - 
"&amp;'30.61'!$I$5+2</f>
        <v>D4_ RATIO - 
2021</v>
      </c>
      <c r="C123" s="83" t="str">
        <f>VLOOKUP(A123,$A$40:$F$54,4,FALSE)&amp;"_ RATIO - 
"&amp;'30.61'!$I$5+2</f>
        <v>D4_ RATIO - 
2021</v>
      </c>
      <c r="D123" s="84" t="s">
        <v>216</v>
      </c>
      <c r="E123" s="85"/>
      <c r="F123" s="85">
        <f t="shared" si="14"/>
        <v>28</v>
      </c>
      <c r="G123" s="87">
        <f>VLOOKUP(D123,'30.61'!$D$7:$CJ$72,Data!F123,FALSE)</f>
        <v>0</v>
      </c>
      <c r="I123" s="89"/>
    </row>
    <row r="124" spans="1:9">
      <c r="A124" s="75" t="s">
        <v>468</v>
      </c>
      <c r="B124" s="96" t="str">
        <f>"D4_ RATIO - 
"&amp;'30.61'!$I$5+3</f>
        <v>D4_ RATIO - 
2022</v>
      </c>
      <c r="C124" s="83" t="str">
        <f>VLOOKUP(A124,$A$40:$F$54,4,FALSE)&amp;"_ RATIO - 
"&amp;'30.61'!$I$5+3</f>
        <v>D4_ RATIO - 
2022</v>
      </c>
      <c r="D124" s="84" t="s">
        <v>216</v>
      </c>
      <c r="E124" s="85"/>
      <c r="F124" s="85">
        <f t="shared" si="14"/>
        <v>29</v>
      </c>
      <c r="G124" s="87">
        <f>VLOOKUP(D124,'30.61'!$D$7:$CJ$72,Data!F124,FALSE)</f>
        <v>0</v>
      </c>
      <c r="I124" s="89"/>
    </row>
    <row r="125" spans="1:9">
      <c r="A125" s="75" t="s">
        <v>468</v>
      </c>
      <c r="B125" s="96" t="str">
        <f>"D4_ RATIO - 
"&amp;'30.61'!$I$5+4</f>
        <v>D4_ RATIO - 
2023</v>
      </c>
      <c r="C125" s="83" t="str">
        <f>VLOOKUP(A125,$A$40:$F$54,4,FALSE)&amp;"_ RATIO - 
"&amp;'30.61'!$I$5+4</f>
        <v>D4_ RATIO - 
2023</v>
      </c>
      <c r="D125" s="84" t="s">
        <v>216</v>
      </c>
      <c r="E125" s="85"/>
      <c r="F125" s="85">
        <f t="shared" si="14"/>
        <v>30</v>
      </c>
      <c r="G125" s="87">
        <f>VLOOKUP(D125,'30.61'!$D$7:$CJ$72,Data!F125,FALSE)</f>
        <v>0</v>
      </c>
      <c r="I125" s="89"/>
    </row>
    <row r="126" spans="1:9">
      <c r="A126" s="75" t="s">
        <v>468</v>
      </c>
      <c r="B126" s="96" t="str">
        <f>"D4_ Capitaux 
propres - 
"&amp;'30.61'!$I$5</f>
        <v>D4_ Capitaux 
propres - 
2019</v>
      </c>
      <c r="C126" s="83" t="str">
        <f>VLOOKUP(A126,$A$40:$F$54,4,FALSE)&amp;"_ Capitaux 
propres - 
"&amp;'30.61'!$I$5</f>
        <v>D4_ Capitaux 
propres - 
2019</v>
      </c>
      <c r="D126" s="84" t="s">
        <v>113</v>
      </c>
      <c r="E126" s="84">
        <v>69</v>
      </c>
      <c r="F126" s="85">
        <f t="shared" si="14"/>
        <v>26</v>
      </c>
      <c r="G126" s="76">
        <f>VLOOKUP(D126,'20.20'!$D$7:$CJ$75,Data!F126,FALSE)+VLOOKUP(E126,'20.20'!$D$7:$CJ$75,Data!F126,FALSE)</f>
        <v>0</v>
      </c>
      <c r="H126" s="76" t="str">
        <f>IF(OR(G126="",G126=0),"",G126-$G$72)</f>
        <v/>
      </c>
      <c r="I126" s="89"/>
    </row>
    <row r="127" spans="1:9">
      <c r="A127" s="75" t="s">
        <v>468</v>
      </c>
      <c r="B127" s="96" t="str">
        <f>"D4_ Capitaux 
propres - 
"&amp;'30.61'!$I$5+1</f>
        <v>D4_ Capitaux 
propres - 
2020</v>
      </c>
      <c r="C127" s="83" t="str">
        <f>VLOOKUP(A127,$A$40:$F$54,4,FALSE)&amp;"_ Capitaux 
propres - 
"&amp;'30.61'!$I$5+1</f>
        <v>D4_ Capitaux 
propres - 
2020</v>
      </c>
      <c r="D127" s="84" t="s">
        <v>113</v>
      </c>
      <c r="E127" s="84">
        <v>69</v>
      </c>
      <c r="F127" s="85">
        <f t="shared" si="14"/>
        <v>27</v>
      </c>
      <c r="G127" s="76">
        <f>VLOOKUP(D127,'20.20'!$D$7:$CJ$75,Data!F127,FALSE)+VLOOKUP(E127,'20.20'!$D$7:$CJ$75,Data!F127,FALSE)</f>
        <v>0</v>
      </c>
      <c r="H127" s="76" t="str">
        <f>IF(OR(G127="",G127=0),"",G127-$G$73)</f>
        <v/>
      </c>
      <c r="I127" s="89"/>
    </row>
    <row r="128" spans="1:9">
      <c r="A128" s="75" t="s">
        <v>468</v>
      </c>
      <c r="B128" s="96" t="str">
        <f>"D4_ Capitaux 
propres - 
"&amp;'30.61'!$I$5+2</f>
        <v>D4_ Capitaux 
propres - 
2021</v>
      </c>
      <c r="C128" s="83" t="str">
        <f>VLOOKUP(A128,$A$40:$F$54,4,FALSE)&amp;"_ Capitaux 
propres - 
"&amp;'30.61'!$I$5+2</f>
        <v>D4_ Capitaux 
propres - 
2021</v>
      </c>
      <c r="D128" s="84" t="s">
        <v>113</v>
      </c>
      <c r="E128" s="84">
        <v>69</v>
      </c>
      <c r="F128" s="85">
        <f t="shared" si="14"/>
        <v>28</v>
      </c>
      <c r="G128" s="76">
        <f>VLOOKUP(D128,'20.20'!$D$7:$CJ$75,Data!F128,FALSE)+VLOOKUP(E128,'20.20'!$D$7:$CJ$75,Data!F128,FALSE)</f>
        <v>0</v>
      </c>
      <c r="H128" s="76" t="str">
        <f>IF(OR(G128="",G128=0),"",G128-$G$74)</f>
        <v/>
      </c>
      <c r="I128" s="89"/>
    </row>
    <row r="129" spans="1:9">
      <c r="A129" s="75" t="s">
        <v>468</v>
      </c>
      <c r="B129" s="96" t="str">
        <f>"D4_ Capitaux 
propres - 
"&amp;'30.61'!$I$5+3</f>
        <v>D4_ Capitaux 
propres - 
2022</v>
      </c>
      <c r="C129" s="83" t="str">
        <f>VLOOKUP(A129,$A$40:$F$54,4,FALSE)&amp;"_ Capitaux 
propres - 
"&amp;'30.61'!$I$5+3</f>
        <v>D4_ Capitaux 
propres - 
2022</v>
      </c>
      <c r="D129" s="84" t="s">
        <v>113</v>
      </c>
      <c r="E129" s="84">
        <v>69</v>
      </c>
      <c r="F129" s="85">
        <f t="shared" si="14"/>
        <v>29</v>
      </c>
      <c r="G129" s="76">
        <f>VLOOKUP(D129,'20.20'!$D$7:$CJ$75,Data!F129,FALSE)+VLOOKUP(E129,'20.20'!$D$7:$CJ$75,Data!F129,FALSE)</f>
        <v>0</v>
      </c>
      <c r="H129" s="76" t="str">
        <f>IF(OR(G129="",G129=0),"",G129-$G$75)</f>
        <v/>
      </c>
      <c r="I129" s="89"/>
    </row>
    <row r="130" spans="1:9">
      <c r="A130" s="77" t="s">
        <v>468</v>
      </c>
      <c r="B130" s="97" t="str">
        <f>"D4_ Capitaux 
propres - 
"&amp;'30.61'!$I$5+4</f>
        <v>D4_ Capitaux 
propres - 
2023</v>
      </c>
      <c r="C130" s="91" t="str">
        <f>VLOOKUP(A130,$A$40:$F$54,4,FALSE)&amp;"_ Capitaux 
propres - 
"&amp;'30.61'!$I$5+4</f>
        <v>D4_ Capitaux 
propres - 
2023</v>
      </c>
      <c r="D130" s="92" t="s">
        <v>113</v>
      </c>
      <c r="E130" s="92">
        <v>69</v>
      </c>
      <c r="F130" s="93">
        <f t="shared" si="14"/>
        <v>30</v>
      </c>
      <c r="G130" s="78">
        <f>VLOOKUP(D130,'20.20'!$D$7:$CJ$75,Data!F130,FALSE)+VLOOKUP(E130,'20.20'!$D$7:$CJ$75,Data!F130,FALSE)</f>
        <v>0</v>
      </c>
      <c r="H130" s="78" t="str">
        <f>IF(OR(G130="",G130=0),"",G130-$G$76)</f>
        <v/>
      </c>
      <c r="I130" s="95"/>
    </row>
    <row r="131" spans="1:9">
      <c r="A131" s="75" t="s">
        <v>469</v>
      </c>
      <c r="B131" s="96" t="s">
        <v>490</v>
      </c>
      <c r="C131" s="83" t="str">
        <f>"#SC_"&amp;VLOOKUP(A131,$A$40:$F$54,3,FALSE)&amp;" description de l'actuaire"</f>
        <v>#SC_5 description de l'actuaire</v>
      </c>
      <c r="D131" s="85"/>
      <c r="E131" s="85"/>
      <c r="G131" s="85" t="str">
        <f>'20.10'!BJ3</f>
        <v>Description : Please inscribe a brief description of the scenario (including assumptions) in tab 20.10</v>
      </c>
      <c r="I131" s="66">
        <f>IF(MIN(H137:H139)=0,999999,MIN(H137:H139))</f>
        <v>999999</v>
      </c>
    </row>
    <row r="132" spans="1:9">
      <c r="A132" s="75" t="s">
        <v>469</v>
      </c>
      <c r="B132" s="96" t="str">
        <f>"D5_ RATIO - 
"&amp;'30.61'!$I$5</f>
        <v>D5_ RATIO - 
2019</v>
      </c>
      <c r="C132" s="83" t="str">
        <f>VLOOKUP(A132,$A$40:$F$54,4,FALSE)&amp;"_ RATIO - 
"&amp;'30.61'!$I$5</f>
        <v>D5_ RATIO - 
2019</v>
      </c>
      <c r="D132" s="84" t="s">
        <v>216</v>
      </c>
      <c r="E132" s="85"/>
      <c r="F132" s="85">
        <f>F121+5</f>
        <v>31</v>
      </c>
      <c r="G132" s="87">
        <f>VLOOKUP(D132,'30.61'!$D$7:$CJ$72,Data!F132,FALSE)</f>
        <v>0</v>
      </c>
      <c r="I132" s="89"/>
    </row>
    <row r="133" spans="1:9">
      <c r="A133" s="75" t="s">
        <v>469</v>
      </c>
      <c r="B133" s="96" t="str">
        <f>"D5_ RATIO - 
"&amp;'30.61'!$I$5+1</f>
        <v>D5_ RATIO - 
2020</v>
      </c>
      <c r="C133" s="83" t="str">
        <f>VLOOKUP(A133,$A$40:$F$54,4,FALSE)&amp;"_ RATIO - 
"&amp;'30.61'!$I$5+1</f>
        <v>D5_ RATIO - 
2020</v>
      </c>
      <c r="D133" s="84" t="s">
        <v>216</v>
      </c>
      <c r="E133" s="85"/>
      <c r="F133" s="85">
        <f t="shared" ref="F133:F141" si="15">F122+5</f>
        <v>32</v>
      </c>
      <c r="G133" s="87">
        <f>VLOOKUP(D133,'30.61'!$D$7:$CJ$72,Data!F133,FALSE)</f>
        <v>0</v>
      </c>
      <c r="I133" s="89"/>
    </row>
    <row r="134" spans="1:9">
      <c r="A134" s="75" t="s">
        <v>469</v>
      </c>
      <c r="B134" s="96" t="str">
        <f>"D5_ RATIO - 
"&amp;'30.61'!$I$5+2</f>
        <v>D5_ RATIO - 
2021</v>
      </c>
      <c r="C134" s="83" t="str">
        <f>VLOOKUP(A134,$A$40:$F$54,4,FALSE)&amp;"_ RATIO - 
"&amp;'30.61'!$I$5+2</f>
        <v>D5_ RATIO - 
2021</v>
      </c>
      <c r="D134" s="84" t="s">
        <v>216</v>
      </c>
      <c r="E134" s="85"/>
      <c r="F134" s="85">
        <f t="shared" si="15"/>
        <v>33</v>
      </c>
      <c r="G134" s="87">
        <f>VLOOKUP(D134,'30.61'!$D$7:$CJ$72,Data!F134,FALSE)</f>
        <v>0</v>
      </c>
      <c r="I134" s="89"/>
    </row>
    <row r="135" spans="1:9">
      <c r="A135" s="75" t="s">
        <v>469</v>
      </c>
      <c r="B135" s="96" t="str">
        <f>"D5_ RATIO - 
"&amp;'30.61'!$I$5+3</f>
        <v>D5_ RATIO - 
2022</v>
      </c>
      <c r="C135" s="83" t="str">
        <f>VLOOKUP(A135,$A$40:$F$54,4,FALSE)&amp;"_ RATIO - 
"&amp;'30.61'!$I$5+3</f>
        <v>D5_ RATIO - 
2022</v>
      </c>
      <c r="D135" s="84" t="s">
        <v>216</v>
      </c>
      <c r="E135" s="85"/>
      <c r="F135" s="85">
        <f t="shared" si="15"/>
        <v>34</v>
      </c>
      <c r="G135" s="87">
        <f>VLOOKUP(D135,'30.61'!$D$7:$CJ$72,Data!F135,FALSE)</f>
        <v>0</v>
      </c>
      <c r="I135" s="89"/>
    </row>
    <row r="136" spans="1:9">
      <c r="A136" s="75" t="s">
        <v>469</v>
      </c>
      <c r="B136" s="96" t="str">
        <f>"D5_ RATIO - 
"&amp;'30.61'!$I$5+4</f>
        <v>D5_ RATIO - 
2023</v>
      </c>
      <c r="C136" s="83" t="str">
        <f>VLOOKUP(A136,$A$40:$F$54,4,FALSE)&amp;"_ RATIO - 
"&amp;'30.61'!$I$5+4</f>
        <v>D5_ RATIO - 
2023</v>
      </c>
      <c r="D136" s="84" t="s">
        <v>216</v>
      </c>
      <c r="E136" s="85"/>
      <c r="F136" s="85">
        <f t="shared" si="15"/>
        <v>35</v>
      </c>
      <c r="G136" s="87">
        <f>VLOOKUP(D136,'30.61'!$D$7:$CJ$72,Data!F136,FALSE)</f>
        <v>0</v>
      </c>
      <c r="I136" s="89"/>
    </row>
    <row r="137" spans="1:9">
      <c r="A137" s="75" t="s">
        <v>469</v>
      </c>
      <c r="B137" s="96" t="str">
        <f>"D5_ Capitaux 
propres - 
"&amp;'30.61'!$I$5</f>
        <v>D5_ Capitaux 
propres - 
2019</v>
      </c>
      <c r="C137" s="83" t="str">
        <f>VLOOKUP(A137,$A$40:$F$54,4,FALSE)&amp;"_ Capitaux 
propres - 
"&amp;'30.61'!$I$5</f>
        <v>D5_ Capitaux 
propres - 
2019</v>
      </c>
      <c r="D137" s="84" t="s">
        <v>113</v>
      </c>
      <c r="E137" s="84">
        <v>69</v>
      </c>
      <c r="F137" s="85">
        <f t="shared" si="15"/>
        <v>31</v>
      </c>
      <c r="G137" s="76">
        <f>VLOOKUP(D137,'20.20'!$D$7:$CJ$75,Data!F137,FALSE)+VLOOKUP(E137,'20.20'!$D$7:$CJ$75,Data!F137,FALSE)</f>
        <v>0</v>
      </c>
      <c r="H137" s="76" t="str">
        <f>IF(OR(G137="",G137=0),"",G137-$G$72)</f>
        <v/>
      </c>
      <c r="I137" s="89"/>
    </row>
    <row r="138" spans="1:9">
      <c r="A138" s="75" t="s">
        <v>469</v>
      </c>
      <c r="B138" s="96" t="str">
        <f>"D5_ Capitaux 
propres - 
"&amp;'30.61'!$I$5+1</f>
        <v>D5_ Capitaux 
propres - 
2020</v>
      </c>
      <c r="C138" s="83" t="str">
        <f>VLOOKUP(A138,$A$40:$F$54,4,FALSE)&amp;"_ Capitaux 
propres - 
"&amp;'30.61'!$I$5+1</f>
        <v>D5_ Capitaux 
propres - 
2020</v>
      </c>
      <c r="D138" s="84" t="s">
        <v>113</v>
      </c>
      <c r="E138" s="84">
        <v>69</v>
      </c>
      <c r="F138" s="85">
        <f t="shared" si="15"/>
        <v>32</v>
      </c>
      <c r="G138" s="76">
        <f>VLOOKUP(D138,'20.20'!$D$7:$CJ$75,Data!F138,FALSE)+VLOOKUP(E138,'20.20'!$D$7:$CJ$75,Data!F138,FALSE)</f>
        <v>0</v>
      </c>
      <c r="H138" s="76" t="str">
        <f>IF(OR(G138="",G138=0),"",G138-$G$73)</f>
        <v/>
      </c>
      <c r="I138" s="89"/>
    </row>
    <row r="139" spans="1:9">
      <c r="A139" s="75" t="s">
        <v>469</v>
      </c>
      <c r="B139" s="96" t="str">
        <f>"D5_ Capitaux 
propres - 
"&amp;'30.61'!$I$5+2</f>
        <v>D5_ Capitaux 
propres - 
2021</v>
      </c>
      <c r="C139" s="83" t="str">
        <f>VLOOKUP(A139,$A$40:$F$54,4,FALSE)&amp;"_ Capitaux 
propres - 
"&amp;'30.61'!$I$5+2</f>
        <v>D5_ Capitaux 
propres - 
2021</v>
      </c>
      <c r="D139" s="84" t="s">
        <v>113</v>
      </c>
      <c r="E139" s="84">
        <v>69</v>
      </c>
      <c r="F139" s="85">
        <f t="shared" si="15"/>
        <v>33</v>
      </c>
      <c r="G139" s="76">
        <f>VLOOKUP(D139,'20.20'!$D$7:$CJ$75,Data!F139,FALSE)+VLOOKUP(E139,'20.20'!$D$7:$CJ$75,Data!F139,FALSE)</f>
        <v>0</v>
      </c>
      <c r="H139" s="76" t="str">
        <f>IF(OR(G139="",G139=0),"",G139-$G$74)</f>
        <v/>
      </c>
      <c r="I139" s="89"/>
    </row>
    <row r="140" spans="1:9">
      <c r="A140" s="75" t="s">
        <v>469</v>
      </c>
      <c r="B140" s="96" t="str">
        <f>"D5_ Capitaux 
propres - 
"&amp;'30.61'!$I$5+3</f>
        <v>D5_ Capitaux 
propres - 
2022</v>
      </c>
      <c r="C140" s="83" t="str">
        <f>VLOOKUP(A140,$A$40:$F$54,4,FALSE)&amp;"_ Capitaux 
propres - 
"&amp;'30.61'!$I$5+3</f>
        <v>D5_ Capitaux 
propres - 
2022</v>
      </c>
      <c r="D140" s="84" t="s">
        <v>113</v>
      </c>
      <c r="E140" s="84">
        <v>69</v>
      </c>
      <c r="F140" s="85">
        <f t="shared" si="15"/>
        <v>34</v>
      </c>
      <c r="G140" s="76">
        <f>VLOOKUP(D140,'20.20'!$D$7:$CJ$75,Data!F140,FALSE)+VLOOKUP(E140,'20.20'!$D$7:$CJ$75,Data!F140,FALSE)</f>
        <v>0</v>
      </c>
      <c r="H140" s="76" t="str">
        <f>IF(OR(G140="",G140=0),"",G140-$G$75)</f>
        <v/>
      </c>
      <c r="I140" s="89"/>
    </row>
    <row r="141" spans="1:9">
      <c r="A141" s="77" t="s">
        <v>469</v>
      </c>
      <c r="B141" s="97" t="str">
        <f>"D5_ Capitaux 
propres - 
"&amp;'30.61'!$I$5+4</f>
        <v>D5_ Capitaux 
propres - 
2023</v>
      </c>
      <c r="C141" s="91" t="str">
        <f>VLOOKUP(A141,$A$40:$F$54,4,FALSE)&amp;"_ Capitaux 
propres - 
"&amp;'30.61'!$I$5+4</f>
        <v>D5_ Capitaux 
propres - 
2023</v>
      </c>
      <c r="D141" s="92" t="s">
        <v>113</v>
      </c>
      <c r="E141" s="92">
        <v>69</v>
      </c>
      <c r="F141" s="93">
        <f t="shared" si="15"/>
        <v>35</v>
      </c>
      <c r="G141" s="78">
        <f>VLOOKUP(D141,'20.20'!$D$7:$CJ$75,Data!F141,FALSE)+VLOOKUP(E141,'20.20'!$D$7:$CJ$75,Data!F141,FALSE)</f>
        <v>0</v>
      </c>
      <c r="H141" s="78" t="str">
        <f>IF(OR(G141="",G141=0),"",G141-$G$76)</f>
        <v/>
      </c>
      <c r="I141" s="95"/>
    </row>
    <row r="142" spans="1:9">
      <c r="A142" s="75" t="s">
        <v>470</v>
      </c>
      <c r="B142" s="96" t="s">
        <v>491</v>
      </c>
      <c r="C142" s="83" t="str">
        <f>"#SC_"&amp;VLOOKUP(A142,$A$40:$F$54,3,FALSE)&amp;" description de l'actuaire"</f>
        <v>#SC_6 description de l'actuaire</v>
      </c>
      <c r="D142" s="85"/>
      <c r="E142" s="85"/>
      <c r="G142" s="85" t="str">
        <f>'20.10'!BT3</f>
        <v>Description : Please inscribe a brief description of the scenario (including assumptions) in tab 20.10</v>
      </c>
      <c r="I142" s="66">
        <f>IF(MIN(H148:H150)=0,999999,MIN(H148:H150))</f>
        <v>999999</v>
      </c>
    </row>
    <row r="143" spans="1:9">
      <c r="A143" s="75" t="s">
        <v>470</v>
      </c>
      <c r="B143" s="96" t="str">
        <f>"D6_ RATIO - 
"&amp;'30.61'!$I$5</f>
        <v>D6_ RATIO - 
2019</v>
      </c>
      <c r="C143" s="83" t="str">
        <f>VLOOKUP(A143,$A$40:$F$54,4,FALSE)&amp;"_ RATIO - 
"&amp;'30.61'!$I$5</f>
        <v>D6_ RATIO - 
2019</v>
      </c>
      <c r="D143" s="84" t="s">
        <v>216</v>
      </c>
      <c r="E143" s="85"/>
      <c r="F143" s="85">
        <f>F132+5</f>
        <v>36</v>
      </c>
      <c r="G143" s="87">
        <f>VLOOKUP(D143,'30.61'!$D$7:$CJ$72,Data!F143,FALSE)</f>
        <v>0</v>
      </c>
      <c r="I143" s="89"/>
    </row>
    <row r="144" spans="1:9">
      <c r="A144" s="75" t="s">
        <v>470</v>
      </c>
      <c r="B144" s="96" t="str">
        <f>"D6_ RATIO - 
"&amp;'30.61'!$I$5+1</f>
        <v>D6_ RATIO - 
2020</v>
      </c>
      <c r="C144" s="83" t="str">
        <f>VLOOKUP(A144,$A$40:$F$54,4,FALSE)&amp;"_ RATIO - 
"&amp;'30.61'!$I$5+1</f>
        <v>D6_ RATIO - 
2020</v>
      </c>
      <c r="D144" s="84" t="s">
        <v>216</v>
      </c>
      <c r="E144" s="85"/>
      <c r="F144" s="85">
        <f t="shared" ref="F144:F152" si="16">F133+5</f>
        <v>37</v>
      </c>
      <c r="G144" s="87">
        <f>VLOOKUP(D144,'30.61'!$D$7:$CJ$72,Data!F144,FALSE)</f>
        <v>0</v>
      </c>
      <c r="I144" s="89"/>
    </row>
    <row r="145" spans="1:9">
      <c r="A145" s="75" t="s">
        <v>470</v>
      </c>
      <c r="B145" s="96" t="str">
        <f>"D6_ RATIO - 
"&amp;'30.61'!$I$5+2</f>
        <v>D6_ RATIO - 
2021</v>
      </c>
      <c r="C145" s="83" t="str">
        <f>VLOOKUP(A145,$A$40:$F$54,4,FALSE)&amp;"_ RATIO - 
"&amp;'30.61'!$I$5+2</f>
        <v>D6_ RATIO - 
2021</v>
      </c>
      <c r="D145" s="84" t="s">
        <v>216</v>
      </c>
      <c r="E145" s="85"/>
      <c r="F145" s="85">
        <f t="shared" si="16"/>
        <v>38</v>
      </c>
      <c r="G145" s="87">
        <f>VLOOKUP(D145,'30.61'!$D$7:$CJ$72,Data!F145,FALSE)</f>
        <v>0</v>
      </c>
      <c r="I145" s="89"/>
    </row>
    <row r="146" spans="1:9">
      <c r="A146" s="75" t="s">
        <v>470</v>
      </c>
      <c r="B146" s="96" t="str">
        <f>"D6_ RATIO - 
"&amp;'30.61'!$I$5+3</f>
        <v>D6_ RATIO - 
2022</v>
      </c>
      <c r="C146" s="83" t="str">
        <f>VLOOKUP(A146,$A$40:$F$54,4,FALSE)&amp;"_ RATIO - 
"&amp;'30.61'!$I$5+3</f>
        <v>D6_ RATIO - 
2022</v>
      </c>
      <c r="D146" s="84" t="s">
        <v>216</v>
      </c>
      <c r="E146" s="85"/>
      <c r="F146" s="85">
        <f t="shared" si="16"/>
        <v>39</v>
      </c>
      <c r="G146" s="87">
        <f>VLOOKUP(D146,'30.61'!$D$7:$CJ$72,Data!F146,FALSE)</f>
        <v>0</v>
      </c>
      <c r="I146" s="89"/>
    </row>
    <row r="147" spans="1:9">
      <c r="A147" s="75" t="s">
        <v>470</v>
      </c>
      <c r="B147" s="96" t="str">
        <f>"D6_ RATIO - 
"&amp;'30.61'!$I$5+4</f>
        <v>D6_ RATIO - 
2023</v>
      </c>
      <c r="C147" s="83" t="str">
        <f>VLOOKUP(A147,$A$40:$F$54,4,FALSE)&amp;"_ RATIO - 
"&amp;'30.61'!$I$5+4</f>
        <v>D6_ RATIO - 
2023</v>
      </c>
      <c r="D147" s="84" t="s">
        <v>216</v>
      </c>
      <c r="E147" s="85"/>
      <c r="F147" s="85">
        <f t="shared" si="16"/>
        <v>40</v>
      </c>
      <c r="G147" s="87">
        <f>VLOOKUP(D147,'30.61'!$D$7:$CJ$72,Data!F147,FALSE)</f>
        <v>0</v>
      </c>
      <c r="I147" s="89"/>
    </row>
    <row r="148" spans="1:9">
      <c r="A148" s="75" t="s">
        <v>470</v>
      </c>
      <c r="B148" s="96" t="str">
        <f>"D6_ Capitaux 
propres - 
"&amp;'30.61'!$I$5</f>
        <v>D6_ Capitaux 
propres - 
2019</v>
      </c>
      <c r="C148" s="83" t="str">
        <f>VLOOKUP(A148,$A$40:$F$54,4,FALSE)&amp;"_ Capitaux 
propres - 
"&amp;'30.61'!$I$5</f>
        <v>D6_ Capitaux 
propres - 
2019</v>
      </c>
      <c r="D148" s="84" t="s">
        <v>113</v>
      </c>
      <c r="E148" s="84">
        <v>69</v>
      </c>
      <c r="F148" s="85">
        <f t="shared" si="16"/>
        <v>36</v>
      </c>
      <c r="G148" s="76">
        <f>VLOOKUP(D148,'20.20'!$D$7:$CJ$75,Data!F148,FALSE)+VLOOKUP(E148,'20.20'!$D$7:$CJ$75,Data!F148,FALSE)</f>
        <v>0</v>
      </c>
      <c r="H148" s="76" t="str">
        <f>IF(OR(G148="",G148=0),"",G148-$G$72)</f>
        <v/>
      </c>
      <c r="I148" s="89"/>
    </row>
    <row r="149" spans="1:9">
      <c r="A149" s="75" t="s">
        <v>470</v>
      </c>
      <c r="B149" s="96" t="str">
        <f>"D6_ Capitaux 
propres - 
"&amp;'30.61'!$I$5+1</f>
        <v>D6_ Capitaux 
propres - 
2020</v>
      </c>
      <c r="C149" s="83" t="str">
        <f>VLOOKUP(A149,$A$40:$F$54,4,FALSE)&amp;"_ Capitaux 
propres - 
"&amp;'30.61'!$I$5+1</f>
        <v>D6_ Capitaux 
propres - 
2020</v>
      </c>
      <c r="D149" s="84" t="s">
        <v>113</v>
      </c>
      <c r="E149" s="84">
        <v>69</v>
      </c>
      <c r="F149" s="85">
        <f t="shared" si="16"/>
        <v>37</v>
      </c>
      <c r="G149" s="76">
        <f>VLOOKUP(D149,'20.20'!$D$7:$CJ$75,Data!F149,FALSE)+VLOOKUP(E149,'20.20'!$D$7:$CJ$75,Data!F149,FALSE)</f>
        <v>0</v>
      </c>
      <c r="H149" s="76" t="str">
        <f>IF(OR(G149="",G149=0),"",G149-$G$73)</f>
        <v/>
      </c>
      <c r="I149" s="89"/>
    </row>
    <row r="150" spans="1:9">
      <c r="A150" s="75" t="s">
        <v>470</v>
      </c>
      <c r="B150" s="96" t="str">
        <f>"D6_ Capitaux 
propres - 
"&amp;'30.61'!$I$5+2</f>
        <v>D6_ Capitaux 
propres - 
2021</v>
      </c>
      <c r="C150" s="83" t="str">
        <f>VLOOKUP(A150,$A$40:$F$54,4,FALSE)&amp;"_ Capitaux 
propres - 
"&amp;'30.61'!$I$5+2</f>
        <v>D6_ Capitaux 
propres - 
2021</v>
      </c>
      <c r="D150" s="84" t="s">
        <v>113</v>
      </c>
      <c r="E150" s="84">
        <v>69</v>
      </c>
      <c r="F150" s="85">
        <f t="shared" si="16"/>
        <v>38</v>
      </c>
      <c r="G150" s="76">
        <f>VLOOKUP(D150,'20.20'!$D$7:$CJ$75,Data!F150,FALSE)+VLOOKUP(E150,'20.20'!$D$7:$CJ$75,Data!F150,FALSE)</f>
        <v>0</v>
      </c>
      <c r="H150" s="76" t="str">
        <f>IF(OR(G150="",G150=0),"",G150-$G$74)</f>
        <v/>
      </c>
      <c r="I150" s="89"/>
    </row>
    <row r="151" spans="1:9">
      <c r="A151" s="75" t="s">
        <v>470</v>
      </c>
      <c r="B151" s="96" t="str">
        <f>"D6_ Capitaux 
propres - 
"&amp;'30.61'!$I$5+3</f>
        <v>D6_ Capitaux 
propres - 
2022</v>
      </c>
      <c r="C151" s="83" t="str">
        <f>VLOOKUP(A151,$A$40:$F$54,4,FALSE)&amp;"_ Capitaux 
propres - 
"&amp;'30.61'!$I$5+3</f>
        <v>D6_ Capitaux 
propres - 
2022</v>
      </c>
      <c r="D151" s="84" t="s">
        <v>113</v>
      </c>
      <c r="E151" s="84">
        <v>69</v>
      </c>
      <c r="F151" s="85">
        <f t="shared" si="16"/>
        <v>39</v>
      </c>
      <c r="G151" s="76">
        <f>VLOOKUP(D151,'20.20'!$D$7:$CJ$75,Data!F151,FALSE)+VLOOKUP(E151,'20.20'!$D$7:$CJ$75,Data!F151,FALSE)</f>
        <v>0</v>
      </c>
      <c r="H151" s="76" t="str">
        <f>IF(OR(G151="",G151=0),"",G151-$G$75)</f>
        <v/>
      </c>
      <c r="I151" s="89"/>
    </row>
    <row r="152" spans="1:9">
      <c r="A152" s="77" t="s">
        <v>470</v>
      </c>
      <c r="B152" s="97" t="str">
        <f>"D6_ Capitaux 
propres - 
"&amp;'30.61'!$I$5+4</f>
        <v>D6_ Capitaux 
propres - 
2023</v>
      </c>
      <c r="C152" s="91" t="str">
        <f>VLOOKUP(A152,$A$40:$F$54,4,FALSE)&amp;"_ Capitaux 
propres - 
"&amp;'30.61'!$I$5+4</f>
        <v>D6_ Capitaux 
propres - 
2023</v>
      </c>
      <c r="D152" s="92" t="s">
        <v>113</v>
      </c>
      <c r="E152" s="92">
        <v>69</v>
      </c>
      <c r="F152" s="93">
        <f t="shared" si="16"/>
        <v>40</v>
      </c>
      <c r="G152" s="78">
        <f>VLOOKUP(D152,'20.20'!$D$7:$CJ$75,Data!F152,FALSE)+VLOOKUP(E152,'20.20'!$D$7:$CJ$75,Data!F152,FALSE)</f>
        <v>0</v>
      </c>
      <c r="H152" s="78" t="str">
        <f>IF(OR(G152="",G152=0),"",G152-$G$76)</f>
        <v/>
      </c>
      <c r="I152" s="95"/>
    </row>
    <row r="153" spans="1:9">
      <c r="A153" s="75" t="s">
        <v>471</v>
      </c>
      <c r="B153" s="96" t="s">
        <v>492</v>
      </c>
      <c r="C153" s="83" t="str">
        <f>"#SC_"&amp;VLOOKUP(A153,$A$40:$F$54,3,FALSE)&amp;" description de l'actuaire"</f>
        <v>#SC_7 description de l'actuaire</v>
      </c>
      <c r="D153" s="85"/>
      <c r="E153" s="85"/>
      <c r="G153" s="85" t="str">
        <f>'20.10'!CD3</f>
        <v>Description : Please inscribe a brief description of the scenario (including assumptions) in tab 20.10</v>
      </c>
      <c r="I153" s="66">
        <f>IF(MIN(H159:H161)=0,999999,MIN(H159:H161))</f>
        <v>999999</v>
      </c>
    </row>
    <row r="154" spans="1:9">
      <c r="A154" s="75" t="s">
        <v>471</v>
      </c>
      <c r="B154" s="96" t="str">
        <f>"D7_ RATIO - 
"&amp;'30.61'!$I$5</f>
        <v>D7_ RATIO - 
2019</v>
      </c>
      <c r="C154" s="83" t="str">
        <f>VLOOKUP(A154,$A$40:$F$54,4,FALSE)&amp;"_ RATIO - 
"&amp;'30.61'!$I$5</f>
        <v>D7_ RATIO - 
2019</v>
      </c>
      <c r="D154" s="84" t="s">
        <v>216</v>
      </c>
      <c r="E154" s="85"/>
      <c r="F154" s="85">
        <f>F143+5</f>
        <v>41</v>
      </c>
      <c r="G154" s="87">
        <f>VLOOKUP(D154,'30.61'!$D$7:$CJ$72,Data!F154,FALSE)</f>
        <v>0</v>
      </c>
      <c r="I154" s="89"/>
    </row>
    <row r="155" spans="1:9">
      <c r="A155" s="75" t="s">
        <v>471</v>
      </c>
      <c r="B155" s="96" t="str">
        <f>"D7_ RATIO - 
"&amp;'30.61'!$I$5+1</f>
        <v>D7_ RATIO - 
2020</v>
      </c>
      <c r="C155" s="83" t="str">
        <f>VLOOKUP(A155,$A$40:$F$54,4,FALSE)&amp;"_ RATIO - 
"&amp;'30.61'!$I$5+1</f>
        <v>D7_ RATIO - 
2020</v>
      </c>
      <c r="D155" s="84" t="s">
        <v>216</v>
      </c>
      <c r="E155" s="85"/>
      <c r="F155" s="85">
        <f t="shared" ref="F155:F163" si="17">F144+5</f>
        <v>42</v>
      </c>
      <c r="G155" s="87">
        <f>VLOOKUP(D155,'30.61'!$D$7:$CJ$72,Data!F155,FALSE)</f>
        <v>0</v>
      </c>
      <c r="I155" s="89"/>
    </row>
    <row r="156" spans="1:9">
      <c r="A156" s="75" t="s">
        <v>471</v>
      </c>
      <c r="B156" s="96" t="str">
        <f>"D7_ RATIO - 
"&amp;'30.61'!$I$5+2</f>
        <v>D7_ RATIO - 
2021</v>
      </c>
      <c r="C156" s="83" t="str">
        <f>VLOOKUP(A156,$A$40:$F$54,4,FALSE)&amp;"_ RATIO - 
"&amp;'30.61'!$I$5+2</f>
        <v>D7_ RATIO - 
2021</v>
      </c>
      <c r="D156" s="84" t="s">
        <v>216</v>
      </c>
      <c r="E156" s="85"/>
      <c r="F156" s="85">
        <f t="shared" si="17"/>
        <v>43</v>
      </c>
      <c r="G156" s="87">
        <f>VLOOKUP(D156,'30.61'!$D$7:$CJ$72,Data!F156,FALSE)</f>
        <v>0</v>
      </c>
      <c r="I156" s="89"/>
    </row>
    <row r="157" spans="1:9">
      <c r="A157" s="75" t="s">
        <v>471</v>
      </c>
      <c r="B157" s="96" t="str">
        <f>"D7_ RATIO - 
"&amp;'30.61'!$I$5+3</f>
        <v>D7_ RATIO - 
2022</v>
      </c>
      <c r="C157" s="83" t="str">
        <f>VLOOKUP(A157,$A$40:$F$54,4,FALSE)&amp;"_ RATIO - 
"&amp;'30.61'!$I$5+3</f>
        <v>D7_ RATIO - 
2022</v>
      </c>
      <c r="D157" s="84" t="s">
        <v>216</v>
      </c>
      <c r="E157" s="85"/>
      <c r="F157" s="85">
        <f t="shared" si="17"/>
        <v>44</v>
      </c>
      <c r="G157" s="87">
        <f>VLOOKUP(D157,'30.61'!$D$7:$CJ$72,Data!F157,FALSE)</f>
        <v>0</v>
      </c>
      <c r="I157" s="89"/>
    </row>
    <row r="158" spans="1:9">
      <c r="A158" s="75" t="s">
        <v>471</v>
      </c>
      <c r="B158" s="96" t="str">
        <f>"D7_ RATIO - 
"&amp;'30.61'!$I$5+4</f>
        <v>D7_ RATIO - 
2023</v>
      </c>
      <c r="C158" s="83" t="str">
        <f>VLOOKUP(A158,$A$40:$F$54,4,FALSE)&amp;"_ RATIO - 
"&amp;'30.61'!$I$5+4</f>
        <v>D7_ RATIO - 
2023</v>
      </c>
      <c r="D158" s="84" t="s">
        <v>216</v>
      </c>
      <c r="E158" s="85"/>
      <c r="F158" s="85">
        <f t="shared" si="17"/>
        <v>45</v>
      </c>
      <c r="G158" s="87">
        <f>VLOOKUP(D158,'30.61'!$D$7:$CJ$72,Data!F158,FALSE)</f>
        <v>0</v>
      </c>
      <c r="I158" s="89"/>
    </row>
    <row r="159" spans="1:9">
      <c r="A159" s="75" t="s">
        <v>471</v>
      </c>
      <c r="B159" s="96" t="str">
        <f>"D7_ Capitaux 
propres - 
"&amp;'30.61'!$I$5</f>
        <v>D7_ Capitaux 
propres - 
2019</v>
      </c>
      <c r="C159" s="83" t="str">
        <f>VLOOKUP(A159,$A$40:$F$54,4,FALSE)&amp;"_ Capitaux 
propres - 
"&amp;'30.61'!$I$5</f>
        <v>D7_ Capitaux 
propres - 
2019</v>
      </c>
      <c r="D159" s="84" t="s">
        <v>113</v>
      </c>
      <c r="E159" s="84">
        <v>69</v>
      </c>
      <c r="F159" s="85">
        <f t="shared" si="17"/>
        <v>41</v>
      </c>
      <c r="G159" s="76">
        <f>VLOOKUP(D159,'20.20'!$D$7:$CJ$75,Data!F159,FALSE)+VLOOKUP(E159,'20.20'!$D$7:$CJ$75,Data!F159,FALSE)</f>
        <v>0</v>
      </c>
      <c r="H159" s="76" t="str">
        <f>IF(OR(G159="",G159=0),"",G159-$G$72)</f>
        <v/>
      </c>
      <c r="I159" s="89"/>
    </row>
    <row r="160" spans="1:9">
      <c r="A160" s="75" t="s">
        <v>471</v>
      </c>
      <c r="B160" s="96" t="str">
        <f>"D7_ Capitaux 
propres - 
"&amp;'30.61'!$I$5+1</f>
        <v>D7_ Capitaux 
propres - 
2020</v>
      </c>
      <c r="C160" s="83" t="str">
        <f>VLOOKUP(A160,$A$40:$F$54,4,FALSE)&amp;"_ Capitaux 
propres - 
"&amp;'30.61'!$I$5+1</f>
        <v>D7_ Capitaux 
propres - 
2020</v>
      </c>
      <c r="D160" s="84" t="s">
        <v>113</v>
      </c>
      <c r="E160" s="84">
        <v>69</v>
      </c>
      <c r="F160" s="85">
        <f t="shared" si="17"/>
        <v>42</v>
      </c>
      <c r="G160" s="76">
        <f>VLOOKUP(D160,'20.20'!$D$7:$CJ$75,Data!F160,FALSE)+VLOOKUP(E160,'20.20'!$D$7:$CJ$75,Data!F160,FALSE)</f>
        <v>0</v>
      </c>
      <c r="H160" s="76" t="str">
        <f>IF(OR(G160="",G160=0),"",G160-$G$73)</f>
        <v/>
      </c>
      <c r="I160" s="89"/>
    </row>
    <row r="161" spans="1:9">
      <c r="A161" s="75" t="s">
        <v>471</v>
      </c>
      <c r="B161" s="96" t="str">
        <f>"D7_ Capitaux 
propres - 
"&amp;'30.61'!$I$5+2</f>
        <v>D7_ Capitaux 
propres - 
2021</v>
      </c>
      <c r="C161" s="83" t="str">
        <f>VLOOKUP(A161,$A$40:$F$54,4,FALSE)&amp;"_ Capitaux 
propres - 
"&amp;'30.61'!$I$5+2</f>
        <v>D7_ Capitaux 
propres - 
2021</v>
      </c>
      <c r="D161" s="84" t="s">
        <v>113</v>
      </c>
      <c r="E161" s="84">
        <v>69</v>
      </c>
      <c r="F161" s="85">
        <f t="shared" si="17"/>
        <v>43</v>
      </c>
      <c r="G161" s="76">
        <f>VLOOKUP(D161,'20.20'!$D$7:$CJ$75,Data!F161,FALSE)+VLOOKUP(E161,'20.20'!$D$7:$CJ$75,Data!F161,FALSE)</f>
        <v>0</v>
      </c>
      <c r="H161" s="76" t="str">
        <f>IF(OR(G161="",G161=0),"",G161-$G$74)</f>
        <v/>
      </c>
      <c r="I161" s="89"/>
    </row>
    <row r="162" spans="1:9">
      <c r="A162" s="75" t="s">
        <v>471</v>
      </c>
      <c r="B162" s="96" t="str">
        <f>"D7_ Capitaux 
propres - 
"&amp;'30.61'!$I$5+3</f>
        <v>D7_ Capitaux 
propres - 
2022</v>
      </c>
      <c r="C162" s="83" t="str">
        <f>VLOOKUP(A162,$A$40:$F$54,4,FALSE)&amp;"_ Capitaux 
propres - 
"&amp;'30.61'!$I$5+3</f>
        <v>D7_ Capitaux 
propres - 
2022</v>
      </c>
      <c r="D162" s="84" t="s">
        <v>113</v>
      </c>
      <c r="E162" s="84">
        <v>69</v>
      </c>
      <c r="F162" s="85">
        <f t="shared" si="17"/>
        <v>44</v>
      </c>
      <c r="G162" s="76">
        <f>VLOOKUP(D162,'20.20'!$D$7:$CJ$75,Data!F162,FALSE)+VLOOKUP(E162,'20.20'!$D$7:$CJ$75,Data!F162,FALSE)</f>
        <v>0</v>
      </c>
      <c r="H162" s="76" t="str">
        <f>IF(OR(G162="",G162=0),"",G162-$G$75)</f>
        <v/>
      </c>
      <c r="I162" s="89"/>
    </row>
    <row r="163" spans="1:9">
      <c r="A163" s="77" t="s">
        <v>471</v>
      </c>
      <c r="B163" s="97" t="str">
        <f>"D7_ Capitaux 
propres - 
"&amp;'30.61'!$I$5+4</f>
        <v>D7_ Capitaux 
propres - 
2023</v>
      </c>
      <c r="C163" s="91" t="str">
        <f>VLOOKUP(A163,$A$40:$F$54,4,FALSE)&amp;"_ Capitaux 
propres - 
"&amp;'30.61'!$I$5+4</f>
        <v>D7_ Capitaux 
propres - 
2023</v>
      </c>
      <c r="D163" s="92" t="s">
        <v>113</v>
      </c>
      <c r="E163" s="92">
        <v>69</v>
      </c>
      <c r="F163" s="93">
        <f t="shared" si="17"/>
        <v>45</v>
      </c>
      <c r="G163" s="78">
        <f>VLOOKUP(D163,'20.20'!$D$7:$CJ$75,Data!F163,FALSE)+VLOOKUP(E163,'20.20'!$D$7:$CJ$75,Data!F163,FALSE)</f>
        <v>0</v>
      </c>
      <c r="H163" s="78" t="str">
        <f>IF(OR(G163="",G163=0),"",G163-$G$76)</f>
        <v/>
      </c>
      <c r="I163" s="95"/>
    </row>
    <row r="164" spans="1:9">
      <c r="A164" s="75" t="s">
        <v>472</v>
      </c>
      <c r="B164" s="96" t="s">
        <v>493</v>
      </c>
      <c r="C164" s="83" t="str">
        <f>"#SC_"&amp;VLOOKUP(A164,$A$40:$F$54,3,FALSE)&amp;" description de l'actuaire"</f>
        <v>#SC_8 description de l'actuaire</v>
      </c>
      <c r="D164" s="85"/>
      <c r="E164" s="85"/>
      <c r="G164" s="85" t="str">
        <f>'20.10'!CN3</f>
        <v>Description : Please inscribe a brief description of the scenario (including assumptions) in tab 20.10</v>
      </c>
      <c r="I164" s="66">
        <f>IF(MIN(H170:H172)=0,999999,MIN(H170:H172))</f>
        <v>999999</v>
      </c>
    </row>
    <row r="165" spans="1:9">
      <c r="A165" s="75" t="s">
        <v>472</v>
      </c>
      <c r="B165" s="96" t="str">
        <f>"D8_ RATIO - 
"&amp;'30.61'!$I$5</f>
        <v>D8_ RATIO - 
2019</v>
      </c>
      <c r="C165" s="83" t="str">
        <f>VLOOKUP(A165,$A$40:$F$54,4,FALSE)&amp;"_ RATIO - 
"&amp;'30.61'!$I$5</f>
        <v>D8_ RATIO - 
2019</v>
      </c>
      <c r="D165" s="84" t="s">
        <v>216</v>
      </c>
      <c r="E165" s="85"/>
      <c r="F165" s="85">
        <f>F154+5</f>
        <v>46</v>
      </c>
      <c r="G165" s="87">
        <f>VLOOKUP(D165,'30.61'!$D$7:$CJ$72,Data!F165,FALSE)</f>
        <v>0</v>
      </c>
      <c r="I165" s="89"/>
    </row>
    <row r="166" spans="1:9">
      <c r="A166" s="75" t="s">
        <v>472</v>
      </c>
      <c r="B166" s="96" t="str">
        <f>"D8_ RATIO - 
"&amp;'30.61'!$I$5+1</f>
        <v>D8_ RATIO - 
2020</v>
      </c>
      <c r="C166" s="83" t="str">
        <f>VLOOKUP(A166,$A$40:$F$54,4,FALSE)&amp;"_ RATIO - 
"&amp;'30.61'!$I$5+1</f>
        <v>D8_ RATIO - 
2020</v>
      </c>
      <c r="D166" s="84" t="s">
        <v>216</v>
      </c>
      <c r="E166" s="85"/>
      <c r="F166" s="85">
        <f t="shared" ref="F166:F174" si="18">F155+5</f>
        <v>47</v>
      </c>
      <c r="G166" s="87">
        <f>VLOOKUP(D166,'30.61'!$D$7:$CJ$72,Data!F166,FALSE)</f>
        <v>0</v>
      </c>
      <c r="I166" s="89"/>
    </row>
    <row r="167" spans="1:9">
      <c r="A167" s="75" t="s">
        <v>472</v>
      </c>
      <c r="B167" s="96" t="str">
        <f>"D8_ RATIO - 
"&amp;'30.61'!$I$5+2</f>
        <v>D8_ RATIO - 
2021</v>
      </c>
      <c r="C167" s="83" t="str">
        <f>VLOOKUP(A167,$A$40:$F$54,4,FALSE)&amp;"_ RATIO - 
"&amp;'30.61'!$I$5+2</f>
        <v>D8_ RATIO - 
2021</v>
      </c>
      <c r="D167" s="84" t="s">
        <v>216</v>
      </c>
      <c r="E167" s="85"/>
      <c r="F167" s="85">
        <f t="shared" si="18"/>
        <v>48</v>
      </c>
      <c r="G167" s="87">
        <f>VLOOKUP(D167,'30.61'!$D$7:$CJ$72,Data!F167,FALSE)</f>
        <v>0</v>
      </c>
      <c r="I167" s="89"/>
    </row>
    <row r="168" spans="1:9">
      <c r="A168" s="75" t="s">
        <v>472</v>
      </c>
      <c r="B168" s="96" t="str">
        <f>"D8_ RATIO - 
"&amp;'30.61'!$I$5+3</f>
        <v>D8_ RATIO - 
2022</v>
      </c>
      <c r="C168" s="83" t="str">
        <f>VLOOKUP(A168,$A$40:$F$54,4,FALSE)&amp;"_ RATIO - 
"&amp;'30.61'!$I$5+3</f>
        <v>D8_ RATIO - 
2022</v>
      </c>
      <c r="D168" s="84" t="s">
        <v>216</v>
      </c>
      <c r="E168" s="85"/>
      <c r="F168" s="85">
        <f t="shared" si="18"/>
        <v>49</v>
      </c>
      <c r="G168" s="87">
        <f>VLOOKUP(D168,'30.61'!$D$7:$CJ$72,Data!F168,FALSE)</f>
        <v>0</v>
      </c>
      <c r="I168" s="89"/>
    </row>
    <row r="169" spans="1:9">
      <c r="A169" s="75" t="s">
        <v>472</v>
      </c>
      <c r="B169" s="96" t="str">
        <f>"D8_ RATIO - 
"&amp;'30.61'!$I$5+4</f>
        <v>D8_ RATIO - 
2023</v>
      </c>
      <c r="C169" s="83" t="str">
        <f>VLOOKUP(A169,$A$40:$F$54,4,FALSE)&amp;"_ RATIO - 
"&amp;'30.61'!$I$5+4</f>
        <v>D8_ RATIO - 
2023</v>
      </c>
      <c r="D169" s="84" t="s">
        <v>216</v>
      </c>
      <c r="E169" s="85"/>
      <c r="F169" s="85">
        <f t="shared" si="18"/>
        <v>50</v>
      </c>
      <c r="G169" s="87">
        <f>VLOOKUP(D169,'30.61'!$D$7:$CJ$72,Data!F169,FALSE)</f>
        <v>0</v>
      </c>
      <c r="I169" s="89"/>
    </row>
    <row r="170" spans="1:9">
      <c r="A170" s="75" t="s">
        <v>472</v>
      </c>
      <c r="B170" s="96" t="str">
        <f>"D8_ Capitaux 
propres - 
"&amp;'30.61'!$I$5</f>
        <v>D8_ Capitaux 
propres - 
2019</v>
      </c>
      <c r="C170" s="83" t="str">
        <f>VLOOKUP(A170,$A$40:$F$54,4,FALSE)&amp;"_ Capitaux 
propres - 
"&amp;'30.61'!$I$5</f>
        <v>D8_ Capitaux 
propres - 
2019</v>
      </c>
      <c r="D170" s="84" t="s">
        <v>113</v>
      </c>
      <c r="E170" s="84">
        <v>69</v>
      </c>
      <c r="F170" s="85">
        <f t="shared" si="18"/>
        <v>46</v>
      </c>
      <c r="G170" s="76">
        <f>VLOOKUP(D170,'20.20'!$D$7:$CJ$75,Data!F170,FALSE)+VLOOKUP(E170,'20.20'!$D$7:$CJ$75,Data!F170,FALSE)</f>
        <v>0</v>
      </c>
      <c r="H170" s="76" t="str">
        <f>IF(OR(G170="",G170=0),"",G170-$G$72)</f>
        <v/>
      </c>
      <c r="I170" s="89"/>
    </row>
    <row r="171" spans="1:9">
      <c r="A171" s="75" t="s">
        <v>472</v>
      </c>
      <c r="B171" s="96" t="str">
        <f>"D8_ Capitaux 
propres - 
"&amp;'30.61'!$I$5+1</f>
        <v>D8_ Capitaux 
propres - 
2020</v>
      </c>
      <c r="C171" s="83" t="str">
        <f>VLOOKUP(A171,$A$40:$F$54,4,FALSE)&amp;"_ Capitaux 
propres - 
"&amp;'30.61'!$I$5+1</f>
        <v>D8_ Capitaux 
propres - 
2020</v>
      </c>
      <c r="D171" s="84" t="s">
        <v>113</v>
      </c>
      <c r="E171" s="84">
        <v>69</v>
      </c>
      <c r="F171" s="85">
        <f t="shared" si="18"/>
        <v>47</v>
      </c>
      <c r="G171" s="76">
        <f>VLOOKUP(D171,'20.20'!$D$7:$CJ$75,Data!F171,FALSE)+VLOOKUP(E171,'20.20'!$D$7:$CJ$75,Data!F171,FALSE)</f>
        <v>0</v>
      </c>
      <c r="H171" s="76" t="str">
        <f>IF(OR(G171="",G171=0),"",G171-$G$73)</f>
        <v/>
      </c>
      <c r="I171" s="89"/>
    </row>
    <row r="172" spans="1:9">
      <c r="A172" s="75" t="s">
        <v>472</v>
      </c>
      <c r="B172" s="96" t="str">
        <f>"D8_ Capitaux 
propres - 
"&amp;'30.61'!$I$5+2</f>
        <v>D8_ Capitaux 
propres - 
2021</v>
      </c>
      <c r="C172" s="83" t="str">
        <f>VLOOKUP(A172,$A$40:$F$54,4,FALSE)&amp;"_ Capitaux 
propres - 
"&amp;'30.61'!$I$5+2</f>
        <v>D8_ Capitaux 
propres - 
2021</v>
      </c>
      <c r="D172" s="84" t="s">
        <v>113</v>
      </c>
      <c r="E172" s="84">
        <v>69</v>
      </c>
      <c r="F172" s="85">
        <f t="shared" si="18"/>
        <v>48</v>
      </c>
      <c r="G172" s="76">
        <f>VLOOKUP(D172,'20.20'!$D$7:$CJ$75,Data!F172,FALSE)+VLOOKUP(E172,'20.20'!$D$7:$CJ$75,Data!F172,FALSE)</f>
        <v>0</v>
      </c>
      <c r="H172" s="76" t="str">
        <f>IF(OR(G172="",G172=0),"",G172-$G$74)</f>
        <v/>
      </c>
      <c r="I172" s="89"/>
    </row>
    <row r="173" spans="1:9">
      <c r="A173" s="75" t="s">
        <v>472</v>
      </c>
      <c r="B173" s="96" t="str">
        <f>"D8_ Capitaux 
propres - 
"&amp;'30.61'!$I$5+3</f>
        <v>D8_ Capitaux 
propres - 
2022</v>
      </c>
      <c r="C173" s="83" t="str">
        <f>VLOOKUP(A173,$A$40:$F$54,4,FALSE)&amp;"_ Capitaux 
propres - 
"&amp;'30.61'!$I$5+3</f>
        <v>D8_ Capitaux 
propres - 
2022</v>
      </c>
      <c r="D173" s="84" t="s">
        <v>113</v>
      </c>
      <c r="E173" s="84">
        <v>69</v>
      </c>
      <c r="F173" s="85">
        <f t="shared" si="18"/>
        <v>49</v>
      </c>
      <c r="G173" s="76">
        <f>VLOOKUP(D173,'20.20'!$D$7:$CJ$75,Data!F173,FALSE)+VLOOKUP(E173,'20.20'!$D$7:$CJ$75,Data!F173,FALSE)</f>
        <v>0</v>
      </c>
      <c r="H173" s="76" t="str">
        <f>IF(OR(G173="",G173=0),"",G173-$G$75)</f>
        <v/>
      </c>
      <c r="I173" s="89"/>
    </row>
    <row r="174" spans="1:9">
      <c r="A174" s="77" t="s">
        <v>472</v>
      </c>
      <c r="B174" s="97" t="str">
        <f>"D8_ Capitaux 
propres - 
"&amp;'30.61'!$I$5+4</f>
        <v>D8_ Capitaux 
propres - 
2023</v>
      </c>
      <c r="C174" s="91" t="str">
        <f>VLOOKUP(A174,$A$40:$F$54,4,FALSE)&amp;"_ Capitaux 
propres - 
"&amp;'30.61'!$I$5+4</f>
        <v>D8_ Capitaux 
propres - 
2023</v>
      </c>
      <c r="D174" s="92" t="s">
        <v>113</v>
      </c>
      <c r="E174" s="92">
        <v>69</v>
      </c>
      <c r="F174" s="93">
        <f t="shared" si="18"/>
        <v>50</v>
      </c>
      <c r="G174" s="78">
        <f>VLOOKUP(D174,'20.20'!$D$7:$CJ$75,Data!F174,FALSE)+VLOOKUP(E174,'20.20'!$D$7:$CJ$75,Data!F174,FALSE)</f>
        <v>0</v>
      </c>
      <c r="H174" s="78" t="str">
        <f>IF(OR(G174="",G174=0),"",G174-$G$76)</f>
        <v/>
      </c>
      <c r="I174" s="95"/>
    </row>
    <row r="175" spans="1:9">
      <c r="A175" s="75" t="s">
        <v>473</v>
      </c>
      <c r="B175" s="96" t="s">
        <v>494</v>
      </c>
      <c r="C175" s="83" t="str">
        <f>"#SC_"&amp;VLOOKUP(A175,$A$40:$F$54,3,FALSE)&amp;" description de l'actuaire"</f>
        <v>#SC_9 description de l'actuaire</v>
      </c>
      <c r="D175" s="85"/>
      <c r="E175" s="85"/>
      <c r="G175" s="85" t="str">
        <f>'20.10'!CX3</f>
        <v>Description : Please inscribe a brief description of the scenario (including assumptions) in tab 20.10</v>
      </c>
      <c r="I175" s="66">
        <f>IF(MIN(H181:H183)=0,999999,MIN(H181:H183))</f>
        <v>999999</v>
      </c>
    </row>
    <row r="176" spans="1:9">
      <c r="A176" s="75" t="s">
        <v>473</v>
      </c>
      <c r="B176" s="96" t="str">
        <f>"D9_ RATIO - 
"&amp;'30.61'!$I$5</f>
        <v>D9_ RATIO - 
2019</v>
      </c>
      <c r="C176" s="83" t="str">
        <f>VLOOKUP(A176,$A$40:$F$54,4,FALSE)&amp;"_ RATIO - 
"&amp;'30.61'!$I$5</f>
        <v>D9_ RATIO - 
2019</v>
      </c>
      <c r="D176" s="84" t="s">
        <v>216</v>
      </c>
      <c r="E176" s="85"/>
      <c r="F176" s="85">
        <f>F165+5</f>
        <v>51</v>
      </c>
      <c r="G176" s="87">
        <f>VLOOKUP(D176,'30.61'!$D$7:$CJ$72,Data!F176,FALSE)</f>
        <v>0</v>
      </c>
      <c r="I176" s="89"/>
    </row>
    <row r="177" spans="1:9">
      <c r="A177" s="75" t="s">
        <v>473</v>
      </c>
      <c r="B177" s="96" t="str">
        <f>"D9_ RATIO - 
"&amp;'30.61'!$I$5+1</f>
        <v>D9_ RATIO - 
2020</v>
      </c>
      <c r="C177" s="83" t="str">
        <f>VLOOKUP(A177,$A$40:$F$54,4,FALSE)&amp;"_ RATIO - 
"&amp;'30.61'!$I$5+1</f>
        <v>D9_ RATIO - 
2020</v>
      </c>
      <c r="D177" s="84" t="s">
        <v>216</v>
      </c>
      <c r="E177" s="85"/>
      <c r="F177" s="85">
        <f t="shared" ref="F177:F185" si="19">F166+5</f>
        <v>52</v>
      </c>
      <c r="G177" s="87">
        <f>VLOOKUP(D177,'30.61'!$D$7:$CJ$72,Data!F177,FALSE)</f>
        <v>0</v>
      </c>
      <c r="I177" s="89"/>
    </row>
    <row r="178" spans="1:9">
      <c r="A178" s="75" t="s">
        <v>473</v>
      </c>
      <c r="B178" s="96" t="str">
        <f>"D9_ RATIO - 
"&amp;'30.61'!$I$5+2</f>
        <v>D9_ RATIO - 
2021</v>
      </c>
      <c r="C178" s="83" t="str">
        <f>VLOOKUP(A178,$A$40:$F$54,4,FALSE)&amp;"_ RATIO - 
"&amp;'30.61'!$I$5+2</f>
        <v>D9_ RATIO - 
2021</v>
      </c>
      <c r="D178" s="84" t="s">
        <v>216</v>
      </c>
      <c r="E178" s="85"/>
      <c r="F178" s="85">
        <f t="shared" si="19"/>
        <v>53</v>
      </c>
      <c r="G178" s="87">
        <f>VLOOKUP(D178,'30.61'!$D$7:$CJ$72,Data!F178,FALSE)</f>
        <v>0</v>
      </c>
      <c r="I178" s="89"/>
    </row>
    <row r="179" spans="1:9">
      <c r="A179" s="75" t="s">
        <v>473</v>
      </c>
      <c r="B179" s="96" t="str">
        <f>"D9_ RATIO - 
"&amp;'30.61'!$I$5+3</f>
        <v>D9_ RATIO - 
2022</v>
      </c>
      <c r="C179" s="83" t="str">
        <f>VLOOKUP(A179,$A$40:$F$54,4,FALSE)&amp;"_ RATIO - 
"&amp;'30.61'!$I$5+3</f>
        <v>D9_ RATIO - 
2022</v>
      </c>
      <c r="D179" s="84" t="s">
        <v>216</v>
      </c>
      <c r="E179" s="85"/>
      <c r="F179" s="85">
        <f t="shared" si="19"/>
        <v>54</v>
      </c>
      <c r="G179" s="87">
        <f>VLOOKUP(D179,'30.61'!$D$7:$CJ$72,Data!F179,FALSE)</f>
        <v>0</v>
      </c>
      <c r="I179" s="89"/>
    </row>
    <row r="180" spans="1:9">
      <c r="A180" s="75" t="s">
        <v>473</v>
      </c>
      <c r="B180" s="96" t="str">
        <f>"D9_ RATIO - 
"&amp;'30.61'!$I$5+4</f>
        <v>D9_ RATIO - 
2023</v>
      </c>
      <c r="C180" s="83" t="str">
        <f>VLOOKUP(A180,$A$40:$F$54,4,FALSE)&amp;"_ RATIO - 
"&amp;'30.61'!$I$5+4</f>
        <v>D9_ RATIO - 
2023</v>
      </c>
      <c r="D180" s="84" t="s">
        <v>216</v>
      </c>
      <c r="E180" s="85"/>
      <c r="F180" s="85">
        <f t="shared" si="19"/>
        <v>55</v>
      </c>
      <c r="G180" s="87">
        <f>VLOOKUP(D180,'30.61'!$D$7:$CJ$72,Data!F180,FALSE)</f>
        <v>0</v>
      </c>
      <c r="I180" s="89"/>
    </row>
    <row r="181" spans="1:9">
      <c r="A181" s="75" t="s">
        <v>473</v>
      </c>
      <c r="B181" s="96" t="str">
        <f>"D9_ Capitaux 
propres - 
"&amp;'30.61'!$I$5</f>
        <v>D9_ Capitaux 
propres - 
2019</v>
      </c>
      <c r="C181" s="83" t="str">
        <f>VLOOKUP(A181,$A$40:$F$54,4,FALSE)&amp;"_ Capitaux 
propres - 
"&amp;'30.61'!$I$5</f>
        <v>D9_ Capitaux 
propres - 
2019</v>
      </c>
      <c r="D181" s="84" t="s">
        <v>113</v>
      </c>
      <c r="E181" s="84">
        <v>69</v>
      </c>
      <c r="F181" s="85">
        <f t="shared" si="19"/>
        <v>51</v>
      </c>
      <c r="G181" s="76">
        <f>VLOOKUP(D181,'20.20'!$D$7:$CJ$75,Data!F181,FALSE)+VLOOKUP(E181,'20.20'!$D$7:$CJ$75,Data!F181,FALSE)</f>
        <v>0</v>
      </c>
      <c r="H181" s="76" t="str">
        <f>IF(OR(G181="",G181=0),"",G181-$G$72)</f>
        <v/>
      </c>
      <c r="I181" s="89"/>
    </row>
    <row r="182" spans="1:9">
      <c r="A182" s="75" t="s">
        <v>473</v>
      </c>
      <c r="B182" s="96" t="str">
        <f>"D9_ Capitaux 
propres - 
"&amp;'30.61'!$I$5+1</f>
        <v>D9_ Capitaux 
propres - 
2020</v>
      </c>
      <c r="C182" s="83" t="str">
        <f>VLOOKUP(A182,$A$40:$F$54,4,FALSE)&amp;"_ Capitaux 
propres - 
"&amp;'30.61'!$I$5+1</f>
        <v>D9_ Capitaux 
propres - 
2020</v>
      </c>
      <c r="D182" s="84" t="s">
        <v>113</v>
      </c>
      <c r="E182" s="84">
        <v>69</v>
      </c>
      <c r="F182" s="85">
        <f t="shared" si="19"/>
        <v>52</v>
      </c>
      <c r="G182" s="76">
        <f>VLOOKUP(D182,'20.20'!$D$7:$CJ$75,Data!F182,FALSE)+VLOOKUP(E182,'20.20'!$D$7:$CJ$75,Data!F182,FALSE)</f>
        <v>0</v>
      </c>
      <c r="H182" s="76" t="str">
        <f>IF(OR(G182="",G182=0),"",G182-$G$73)</f>
        <v/>
      </c>
      <c r="I182" s="89"/>
    </row>
    <row r="183" spans="1:9">
      <c r="A183" s="75" t="s">
        <v>473</v>
      </c>
      <c r="B183" s="96" t="str">
        <f>"D9_ Capitaux 
propres - 
"&amp;'30.61'!$I$5+2</f>
        <v>D9_ Capitaux 
propres - 
2021</v>
      </c>
      <c r="C183" s="83" t="str">
        <f>VLOOKUP(A183,$A$40:$F$54,4,FALSE)&amp;"_ Capitaux 
propres - 
"&amp;'30.61'!$I$5+2</f>
        <v>D9_ Capitaux 
propres - 
2021</v>
      </c>
      <c r="D183" s="84" t="s">
        <v>113</v>
      </c>
      <c r="E183" s="84">
        <v>69</v>
      </c>
      <c r="F183" s="85">
        <f t="shared" si="19"/>
        <v>53</v>
      </c>
      <c r="G183" s="76">
        <f>VLOOKUP(D183,'20.20'!$D$7:$CJ$75,Data!F183,FALSE)+VLOOKUP(E183,'20.20'!$D$7:$CJ$75,Data!F183,FALSE)</f>
        <v>0</v>
      </c>
      <c r="H183" s="76" t="str">
        <f>IF(OR(G183="",G183=0),"",G183-$G$74)</f>
        <v/>
      </c>
      <c r="I183" s="89"/>
    </row>
    <row r="184" spans="1:9">
      <c r="A184" s="75" t="s">
        <v>473</v>
      </c>
      <c r="B184" s="96" t="str">
        <f>"D9_ Capitaux 
propres - 
"&amp;'30.61'!$I$5+3</f>
        <v>D9_ Capitaux 
propres - 
2022</v>
      </c>
      <c r="C184" s="83" t="str">
        <f>VLOOKUP(A184,$A$40:$F$54,4,FALSE)&amp;"_ Capitaux 
propres - 
"&amp;'30.61'!$I$5+3</f>
        <v>D9_ Capitaux 
propres - 
2022</v>
      </c>
      <c r="D184" s="84" t="s">
        <v>113</v>
      </c>
      <c r="E184" s="84">
        <v>69</v>
      </c>
      <c r="F184" s="85">
        <f t="shared" si="19"/>
        <v>54</v>
      </c>
      <c r="G184" s="76">
        <f>VLOOKUP(D184,'20.20'!$D$7:$CJ$75,Data!F184,FALSE)+VLOOKUP(E184,'20.20'!$D$7:$CJ$75,Data!F184,FALSE)</f>
        <v>0</v>
      </c>
      <c r="H184" s="76" t="str">
        <f>IF(OR(G184="",G184=0),"",G184-$G$75)</f>
        <v/>
      </c>
      <c r="I184" s="89"/>
    </row>
    <row r="185" spans="1:9">
      <c r="A185" s="77" t="s">
        <v>473</v>
      </c>
      <c r="B185" s="97" t="str">
        <f>"D9_ Capitaux 
propres - 
"&amp;'30.61'!$I$5+4</f>
        <v>D9_ Capitaux 
propres - 
2023</v>
      </c>
      <c r="C185" s="91" t="str">
        <f>VLOOKUP(A185,$A$40:$F$54,4,FALSE)&amp;"_ Capitaux 
propres - 
"&amp;'30.61'!$I$5+4</f>
        <v>D9_ Capitaux 
propres - 
2023</v>
      </c>
      <c r="D185" s="92" t="s">
        <v>113</v>
      </c>
      <c r="E185" s="92">
        <v>69</v>
      </c>
      <c r="F185" s="93">
        <f t="shared" si="19"/>
        <v>55</v>
      </c>
      <c r="G185" s="78">
        <f>VLOOKUP(D185,'20.20'!$D$7:$CJ$75,Data!F185,FALSE)+VLOOKUP(E185,'20.20'!$D$7:$CJ$75,Data!F185,FALSE)</f>
        <v>0</v>
      </c>
      <c r="H185" s="78" t="str">
        <f>IF(OR(G185="",G185=0),"",G185-$G$76)</f>
        <v/>
      </c>
      <c r="I185" s="95"/>
    </row>
    <row r="186" spans="1:9">
      <c r="A186" s="75" t="s">
        <v>474</v>
      </c>
      <c r="B186" s="96" t="s">
        <v>495</v>
      </c>
      <c r="C186" s="83" t="str">
        <f>"#SC_"&amp;VLOOKUP(A186,$A$40:$F$54,3,FALSE)&amp;" description de l'actuaire"</f>
        <v>#SC_10 description de l'actuaire</v>
      </c>
      <c r="D186" s="85"/>
      <c r="E186" s="85"/>
      <c r="G186" s="85" t="str">
        <f>'20.10'!DH3</f>
        <v>Description : Please inscribe a brief description of the scenario (including assumptions) in tab 20.10</v>
      </c>
      <c r="I186" s="66">
        <f>IF(MIN(H192:H194)=0,999999,MIN(H192:H194))</f>
        <v>999999</v>
      </c>
    </row>
    <row r="187" spans="1:9">
      <c r="A187" s="75" t="s">
        <v>474</v>
      </c>
      <c r="B187" s="96" t="str">
        <f>"D10_ RATIO - 
"&amp;'30.61'!$I$5</f>
        <v>D10_ RATIO - 
2019</v>
      </c>
      <c r="C187" s="83" t="str">
        <f>VLOOKUP(A187,$A$40:$F$54,4,FALSE)&amp;"_ RATIO - 
"&amp;'30.61'!$I$5</f>
        <v>D10_ RATIO - 
2019</v>
      </c>
      <c r="D187" s="84" t="s">
        <v>216</v>
      </c>
      <c r="E187" s="85"/>
      <c r="F187" s="85">
        <f>F176+5</f>
        <v>56</v>
      </c>
      <c r="G187" s="87">
        <f>VLOOKUP(D187,'30.61'!$D$7:$CJ$72,Data!F187,FALSE)</f>
        <v>0</v>
      </c>
      <c r="I187" s="89"/>
    </row>
    <row r="188" spans="1:9">
      <c r="A188" s="75" t="s">
        <v>474</v>
      </c>
      <c r="B188" s="96" t="str">
        <f>"D10_ RATIO - 
"&amp;'30.61'!$I$5+1</f>
        <v>D10_ RATIO - 
2020</v>
      </c>
      <c r="C188" s="83" t="str">
        <f>VLOOKUP(A188,$A$40:$F$54,4,FALSE)&amp;"_ RATIO - 
"&amp;'30.61'!$I$5+1</f>
        <v>D10_ RATIO - 
2020</v>
      </c>
      <c r="D188" s="84" t="s">
        <v>216</v>
      </c>
      <c r="E188" s="85"/>
      <c r="F188" s="85">
        <f t="shared" ref="F188:F196" si="20">F177+5</f>
        <v>57</v>
      </c>
      <c r="G188" s="87">
        <f>VLOOKUP(D188,'30.61'!$D$7:$CJ$72,Data!F188,FALSE)</f>
        <v>0</v>
      </c>
      <c r="I188" s="89"/>
    </row>
    <row r="189" spans="1:9">
      <c r="A189" s="75" t="s">
        <v>474</v>
      </c>
      <c r="B189" s="96" t="str">
        <f>"D10_ RATIO - 
"&amp;'30.61'!$I$5+2</f>
        <v>D10_ RATIO - 
2021</v>
      </c>
      <c r="C189" s="83" t="str">
        <f>VLOOKUP(A189,$A$40:$F$54,4,FALSE)&amp;"_ RATIO - 
"&amp;'30.61'!$I$5+2</f>
        <v>D10_ RATIO - 
2021</v>
      </c>
      <c r="D189" s="84" t="s">
        <v>216</v>
      </c>
      <c r="E189" s="85"/>
      <c r="F189" s="85">
        <f t="shared" si="20"/>
        <v>58</v>
      </c>
      <c r="G189" s="87">
        <f>VLOOKUP(D189,'30.61'!$D$7:$CJ$72,Data!F189,FALSE)</f>
        <v>0</v>
      </c>
      <c r="I189" s="89"/>
    </row>
    <row r="190" spans="1:9">
      <c r="A190" s="75" t="s">
        <v>474</v>
      </c>
      <c r="B190" s="96" t="str">
        <f>"D10_ RATIO - 
"&amp;'30.61'!$I$5+3</f>
        <v>D10_ RATIO - 
2022</v>
      </c>
      <c r="C190" s="83" t="str">
        <f>VLOOKUP(A190,$A$40:$F$54,4,FALSE)&amp;"_ RATIO - 
"&amp;'30.61'!$I$5+3</f>
        <v>D10_ RATIO - 
2022</v>
      </c>
      <c r="D190" s="84" t="s">
        <v>216</v>
      </c>
      <c r="E190" s="85"/>
      <c r="F190" s="85">
        <f t="shared" si="20"/>
        <v>59</v>
      </c>
      <c r="G190" s="87">
        <f>VLOOKUP(D190,'30.61'!$D$7:$CJ$72,Data!F190,FALSE)</f>
        <v>0</v>
      </c>
      <c r="I190" s="89"/>
    </row>
    <row r="191" spans="1:9">
      <c r="A191" s="75" t="s">
        <v>474</v>
      </c>
      <c r="B191" s="96" t="str">
        <f>"D10_ RATIO - 
"&amp;'30.61'!$I$5+4</f>
        <v>D10_ RATIO - 
2023</v>
      </c>
      <c r="C191" s="83" t="str">
        <f>VLOOKUP(A191,$A$40:$F$54,4,FALSE)&amp;"_ RATIO - 
"&amp;'30.61'!$I$5+4</f>
        <v>D10_ RATIO - 
2023</v>
      </c>
      <c r="D191" s="84" t="s">
        <v>216</v>
      </c>
      <c r="E191" s="85"/>
      <c r="F191" s="85">
        <f t="shared" si="20"/>
        <v>60</v>
      </c>
      <c r="G191" s="87">
        <f>VLOOKUP(D191,'30.61'!$D$7:$CJ$72,Data!F191,FALSE)</f>
        <v>0</v>
      </c>
      <c r="I191" s="89"/>
    </row>
    <row r="192" spans="1:9">
      <c r="A192" s="75" t="s">
        <v>474</v>
      </c>
      <c r="B192" s="96" t="str">
        <f>"D10_ Capitaux 
propres - 
"&amp;'30.61'!$I$5</f>
        <v>D10_ Capitaux 
propres - 
2019</v>
      </c>
      <c r="C192" s="83" t="str">
        <f>VLOOKUP(A192,$A$40:$F$54,4,FALSE)&amp;"_ Capitaux 
propres - 
"&amp;'30.61'!$I$5</f>
        <v>D10_ Capitaux 
propres - 
2019</v>
      </c>
      <c r="D192" s="84" t="s">
        <v>113</v>
      </c>
      <c r="E192" s="84">
        <v>69</v>
      </c>
      <c r="F192" s="85">
        <f t="shared" si="20"/>
        <v>56</v>
      </c>
      <c r="G192" s="76">
        <f>VLOOKUP(D192,'20.20'!$D$7:$CJ$75,Data!F192,FALSE)+VLOOKUP(E192,'20.20'!$D$7:$CJ$75,Data!F192,FALSE)</f>
        <v>0</v>
      </c>
      <c r="H192" s="76" t="str">
        <f>IF(OR(G192="",G192=0),"",G192-$G$72)</f>
        <v/>
      </c>
      <c r="I192" s="89"/>
    </row>
    <row r="193" spans="1:9">
      <c r="A193" s="75" t="s">
        <v>474</v>
      </c>
      <c r="B193" s="96" t="str">
        <f>"D10_ Capitaux 
propres - 
"&amp;'30.61'!$I$5+1</f>
        <v>D10_ Capitaux 
propres - 
2020</v>
      </c>
      <c r="C193" s="83" t="str">
        <f>VLOOKUP(A193,$A$40:$F$54,4,FALSE)&amp;"_ Capitaux 
propres - 
"&amp;'30.61'!$I$5+1</f>
        <v>D10_ Capitaux 
propres - 
2020</v>
      </c>
      <c r="D193" s="84" t="s">
        <v>113</v>
      </c>
      <c r="E193" s="84">
        <v>69</v>
      </c>
      <c r="F193" s="85">
        <f t="shared" si="20"/>
        <v>57</v>
      </c>
      <c r="G193" s="76">
        <f>VLOOKUP(D193,'20.20'!$D$7:$CJ$75,Data!F193,FALSE)+VLOOKUP(E193,'20.20'!$D$7:$CJ$75,Data!F193,FALSE)</f>
        <v>0</v>
      </c>
      <c r="H193" s="76" t="str">
        <f>IF(OR(G193="",G193=0),"",G193-$G$73)</f>
        <v/>
      </c>
      <c r="I193" s="89"/>
    </row>
    <row r="194" spans="1:9">
      <c r="A194" s="75" t="s">
        <v>474</v>
      </c>
      <c r="B194" s="96" t="str">
        <f>"D10_ Capitaux 
propres - 
"&amp;'30.61'!$I$5+2</f>
        <v>D10_ Capitaux 
propres - 
2021</v>
      </c>
      <c r="C194" s="83" t="str">
        <f>VLOOKUP(A194,$A$40:$F$54,4,FALSE)&amp;"_ Capitaux 
propres - 
"&amp;'30.61'!$I$5+2</f>
        <v>D10_ Capitaux 
propres - 
2021</v>
      </c>
      <c r="D194" s="84" t="s">
        <v>113</v>
      </c>
      <c r="E194" s="84">
        <v>69</v>
      </c>
      <c r="F194" s="85">
        <f t="shared" si="20"/>
        <v>58</v>
      </c>
      <c r="G194" s="76">
        <f>VLOOKUP(D194,'20.20'!$D$7:$CJ$75,Data!F194,FALSE)+VLOOKUP(E194,'20.20'!$D$7:$CJ$75,Data!F194,FALSE)</f>
        <v>0</v>
      </c>
      <c r="H194" s="76" t="str">
        <f>IF(OR(G194="",G194=0),"",G194-$G$74)</f>
        <v/>
      </c>
      <c r="I194" s="89"/>
    </row>
    <row r="195" spans="1:9">
      <c r="A195" s="75" t="s">
        <v>474</v>
      </c>
      <c r="B195" s="96" t="str">
        <f>"D10_ Capitaux 
propres - 
"&amp;'30.61'!$I$5+3</f>
        <v>D10_ Capitaux 
propres - 
2022</v>
      </c>
      <c r="C195" s="83" t="str">
        <f>VLOOKUP(A195,$A$40:$F$54,4,FALSE)&amp;"_ Capitaux 
propres - 
"&amp;'30.61'!$I$5+3</f>
        <v>D10_ Capitaux 
propres - 
2022</v>
      </c>
      <c r="D195" s="84" t="s">
        <v>113</v>
      </c>
      <c r="E195" s="84">
        <v>69</v>
      </c>
      <c r="F195" s="85">
        <f t="shared" si="20"/>
        <v>59</v>
      </c>
      <c r="G195" s="76">
        <f>VLOOKUP(D195,'20.20'!$D$7:$CJ$75,Data!F195,FALSE)+VLOOKUP(E195,'20.20'!$D$7:$CJ$75,Data!F195,FALSE)</f>
        <v>0</v>
      </c>
      <c r="H195" s="76" t="str">
        <f>IF(OR(G195="",G195=0),"",G195-$G$75)</f>
        <v/>
      </c>
      <c r="I195" s="89"/>
    </row>
    <row r="196" spans="1:9">
      <c r="A196" s="77" t="s">
        <v>474</v>
      </c>
      <c r="B196" s="97" t="str">
        <f>"D10_ Capitaux 
propres - 
"&amp;'30.61'!$I$5+4</f>
        <v>D10_ Capitaux 
propres - 
2023</v>
      </c>
      <c r="C196" s="91" t="str">
        <f>VLOOKUP(A196,$A$40:$F$54,4,FALSE)&amp;"_ Capitaux 
propres - 
"&amp;'30.61'!$I$5+4</f>
        <v>D10_ Capitaux 
propres - 
2023</v>
      </c>
      <c r="D196" s="92" t="s">
        <v>113</v>
      </c>
      <c r="E196" s="92">
        <v>69</v>
      </c>
      <c r="F196" s="93">
        <f t="shared" si="20"/>
        <v>60</v>
      </c>
      <c r="G196" s="78">
        <f>VLOOKUP(D196,'20.20'!$D$7:$CJ$75,Data!F196,FALSE)+VLOOKUP(E196,'20.20'!$D$7:$CJ$75,Data!F196,FALSE)</f>
        <v>0</v>
      </c>
      <c r="H196" s="78" t="str">
        <f>IF(OR(G196="",G196=0),"",G196-$G$76)</f>
        <v/>
      </c>
      <c r="I196" s="95"/>
    </row>
    <row r="197" spans="1:9">
      <c r="A197" s="75" t="s">
        <v>475</v>
      </c>
      <c r="B197" s="96" t="s">
        <v>496</v>
      </c>
      <c r="C197" s="83" t="str">
        <f>"#SC_"&amp;VLOOKUP(A197,$A$40:$F$54,3,FALSE)&amp;" description de l'actuaire"</f>
        <v>#SC_11 description de l'actuaire</v>
      </c>
      <c r="D197" s="85"/>
      <c r="E197" s="85"/>
      <c r="G197" s="85" t="str">
        <f>'20.10'!DR3</f>
        <v>Description : Please inscribe a brief description of the scenario (including assumptions) in tab 20.10</v>
      </c>
      <c r="I197" s="66">
        <f>IF(MIN(H203:H205)=0,999999,MIN(H203:H205))</f>
        <v>999999</v>
      </c>
    </row>
    <row r="198" spans="1:9">
      <c r="A198" s="75" t="s">
        <v>475</v>
      </c>
      <c r="B198" s="96" t="str">
        <f>"D11_ RATIO - 
"&amp;'30.61'!$I$5</f>
        <v>D11_ RATIO - 
2019</v>
      </c>
      <c r="C198" s="83" t="str">
        <f>VLOOKUP(A198,$A$40:$F$54,4,FALSE)&amp;"_ RATIO - 
"&amp;'30.61'!$I$5</f>
        <v>D11_ RATIO - 
2019</v>
      </c>
      <c r="D198" s="84" t="s">
        <v>216</v>
      </c>
      <c r="E198" s="85"/>
      <c r="F198" s="85">
        <f>F187+5</f>
        <v>61</v>
      </c>
      <c r="G198" s="87">
        <f>VLOOKUP(D198,'30.61'!$D$7:$CJ$72,Data!F198,FALSE)</f>
        <v>0</v>
      </c>
      <c r="I198" s="89"/>
    </row>
    <row r="199" spans="1:9">
      <c r="A199" s="75" t="s">
        <v>475</v>
      </c>
      <c r="B199" s="96" t="str">
        <f>"D11_ RATIO - 
"&amp;'30.61'!$I$5+1</f>
        <v>D11_ RATIO - 
2020</v>
      </c>
      <c r="C199" s="83" t="str">
        <f>VLOOKUP(A199,$A$40:$F$54,4,FALSE)&amp;"_ RATIO - 
"&amp;'30.61'!$I$5+1</f>
        <v>D11_ RATIO - 
2020</v>
      </c>
      <c r="D199" s="84" t="s">
        <v>216</v>
      </c>
      <c r="E199" s="85"/>
      <c r="F199" s="85">
        <f t="shared" ref="F199:F207" si="21">F188+5</f>
        <v>62</v>
      </c>
      <c r="G199" s="87">
        <f>VLOOKUP(D199,'30.61'!$D$7:$CJ$72,Data!F199,FALSE)</f>
        <v>0</v>
      </c>
      <c r="I199" s="89"/>
    </row>
    <row r="200" spans="1:9">
      <c r="A200" s="75" t="s">
        <v>475</v>
      </c>
      <c r="B200" s="96" t="str">
        <f>"D11_ RATIO - 
"&amp;'30.61'!$I$5+2</f>
        <v>D11_ RATIO - 
2021</v>
      </c>
      <c r="C200" s="83" t="str">
        <f>VLOOKUP(A200,$A$40:$F$54,4,FALSE)&amp;"_ RATIO - 
"&amp;'30.61'!$I$5+2</f>
        <v>D11_ RATIO - 
2021</v>
      </c>
      <c r="D200" s="84" t="s">
        <v>216</v>
      </c>
      <c r="E200" s="85"/>
      <c r="F200" s="85">
        <f t="shared" si="21"/>
        <v>63</v>
      </c>
      <c r="G200" s="87">
        <f>VLOOKUP(D200,'30.61'!$D$7:$CJ$72,Data!F200,FALSE)</f>
        <v>0</v>
      </c>
      <c r="I200" s="89"/>
    </row>
    <row r="201" spans="1:9">
      <c r="A201" s="75" t="s">
        <v>475</v>
      </c>
      <c r="B201" s="96" t="str">
        <f>"D11_ RATIO - 
"&amp;'30.61'!$I$5+3</f>
        <v>D11_ RATIO - 
2022</v>
      </c>
      <c r="C201" s="83" t="str">
        <f>VLOOKUP(A201,$A$40:$F$54,4,FALSE)&amp;"_ RATIO - 
"&amp;'30.61'!$I$5+3</f>
        <v>D11_ RATIO - 
2022</v>
      </c>
      <c r="D201" s="84" t="s">
        <v>216</v>
      </c>
      <c r="E201" s="85"/>
      <c r="F201" s="85">
        <f t="shared" si="21"/>
        <v>64</v>
      </c>
      <c r="G201" s="87">
        <f>VLOOKUP(D201,'30.61'!$D$7:$CJ$72,Data!F201,FALSE)</f>
        <v>0</v>
      </c>
      <c r="I201" s="89"/>
    </row>
    <row r="202" spans="1:9">
      <c r="A202" s="75" t="s">
        <v>475</v>
      </c>
      <c r="B202" s="96" t="str">
        <f>"D11_ RATIO - 
"&amp;'30.61'!$I$5+4</f>
        <v>D11_ RATIO - 
2023</v>
      </c>
      <c r="C202" s="83" t="str">
        <f>VLOOKUP(A202,$A$40:$F$54,4,FALSE)&amp;"_ RATIO - 
"&amp;'30.61'!$I$5+4</f>
        <v>D11_ RATIO - 
2023</v>
      </c>
      <c r="D202" s="84" t="s">
        <v>216</v>
      </c>
      <c r="E202" s="85"/>
      <c r="F202" s="85">
        <f t="shared" si="21"/>
        <v>65</v>
      </c>
      <c r="G202" s="87">
        <f>VLOOKUP(D202,'30.61'!$D$7:$CJ$72,Data!F202,FALSE)</f>
        <v>0</v>
      </c>
      <c r="I202" s="89"/>
    </row>
    <row r="203" spans="1:9">
      <c r="A203" s="75" t="s">
        <v>475</v>
      </c>
      <c r="B203" s="96" t="str">
        <f>"D11_ Capitaux 
propres - 
"&amp;'30.61'!$I$5</f>
        <v>D11_ Capitaux 
propres - 
2019</v>
      </c>
      <c r="C203" s="83" t="str">
        <f>VLOOKUP(A203,$A$40:$F$54,4,FALSE)&amp;"_ Capitaux 
propres - 
"&amp;'30.61'!$I$5</f>
        <v>D11_ Capitaux 
propres - 
2019</v>
      </c>
      <c r="D203" s="84" t="s">
        <v>113</v>
      </c>
      <c r="E203" s="84">
        <v>69</v>
      </c>
      <c r="F203" s="85">
        <f t="shared" si="21"/>
        <v>61</v>
      </c>
      <c r="G203" s="76">
        <f>VLOOKUP(D203,'20.20'!$D$7:$CJ$75,Data!F203,FALSE)+VLOOKUP(E203,'20.20'!$D$7:$CJ$75,Data!F203,FALSE)</f>
        <v>0</v>
      </c>
      <c r="H203" s="76" t="str">
        <f>IF(OR(G203="",G203=0),"",G203-$G$72)</f>
        <v/>
      </c>
      <c r="I203" s="89"/>
    </row>
    <row r="204" spans="1:9">
      <c r="A204" s="75" t="s">
        <v>475</v>
      </c>
      <c r="B204" s="96" t="str">
        <f>"D11_ Capitaux 
propres - 
"&amp;'30.61'!$I$5+1</f>
        <v>D11_ Capitaux 
propres - 
2020</v>
      </c>
      <c r="C204" s="83" t="str">
        <f>VLOOKUP(A204,$A$40:$F$54,4,FALSE)&amp;"_ Capitaux 
propres - 
"&amp;'30.61'!$I$5+1</f>
        <v>D11_ Capitaux 
propres - 
2020</v>
      </c>
      <c r="D204" s="84" t="s">
        <v>113</v>
      </c>
      <c r="E204" s="84">
        <v>69</v>
      </c>
      <c r="F204" s="85">
        <f t="shared" si="21"/>
        <v>62</v>
      </c>
      <c r="G204" s="76">
        <f>VLOOKUP(D204,'20.20'!$D$7:$CJ$75,Data!F204,FALSE)+VLOOKUP(E204,'20.20'!$D$7:$CJ$75,Data!F204,FALSE)</f>
        <v>0</v>
      </c>
      <c r="H204" s="76" t="str">
        <f>IF(OR(G204="",G204=0),"",G204-$G$73)</f>
        <v/>
      </c>
      <c r="I204" s="89"/>
    </row>
    <row r="205" spans="1:9">
      <c r="A205" s="75" t="s">
        <v>475</v>
      </c>
      <c r="B205" s="96" t="str">
        <f>"D11_ Capitaux 
propres - 
"&amp;'30.61'!$I$5+2</f>
        <v>D11_ Capitaux 
propres - 
2021</v>
      </c>
      <c r="C205" s="83" t="str">
        <f>VLOOKUP(A205,$A$40:$F$54,4,FALSE)&amp;"_ Capitaux 
propres - 
"&amp;'30.61'!$I$5+2</f>
        <v>D11_ Capitaux 
propres - 
2021</v>
      </c>
      <c r="D205" s="84" t="s">
        <v>113</v>
      </c>
      <c r="E205" s="84">
        <v>69</v>
      </c>
      <c r="F205" s="85">
        <f t="shared" si="21"/>
        <v>63</v>
      </c>
      <c r="G205" s="76">
        <f>VLOOKUP(D205,'20.20'!$D$7:$CJ$75,Data!F205,FALSE)+VLOOKUP(E205,'20.20'!$D$7:$CJ$75,Data!F205,FALSE)</f>
        <v>0</v>
      </c>
      <c r="H205" s="76" t="str">
        <f>IF(OR(G205="",G205=0),"",G205-$G$74)</f>
        <v/>
      </c>
      <c r="I205" s="89"/>
    </row>
    <row r="206" spans="1:9">
      <c r="A206" s="75" t="s">
        <v>475</v>
      </c>
      <c r="B206" s="96" t="str">
        <f>"D11_ Capitaux 
propres - 
"&amp;'30.61'!$I$5+3</f>
        <v>D11_ Capitaux 
propres - 
2022</v>
      </c>
      <c r="C206" s="83" t="str">
        <f>VLOOKUP(A206,$A$40:$F$54,4,FALSE)&amp;"_ Capitaux 
propres - 
"&amp;'30.61'!$I$5+3</f>
        <v>D11_ Capitaux 
propres - 
2022</v>
      </c>
      <c r="D206" s="84" t="s">
        <v>113</v>
      </c>
      <c r="E206" s="84">
        <v>69</v>
      </c>
      <c r="F206" s="85">
        <f t="shared" si="21"/>
        <v>64</v>
      </c>
      <c r="G206" s="76">
        <f>VLOOKUP(D206,'20.20'!$D$7:$CJ$75,Data!F206,FALSE)+VLOOKUP(E206,'20.20'!$D$7:$CJ$75,Data!F206,FALSE)</f>
        <v>0</v>
      </c>
      <c r="H206" s="76" t="str">
        <f>IF(OR(G206="",G206=0),"",G206-$G$75)</f>
        <v/>
      </c>
      <c r="I206" s="89"/>
    </row>
    <row r="207" spans="1:9">
      <c r="A207" s="77" t="s">
        <v>475</v>
      </c>
      <c r="B207" s="97" t="str">
        <f>"D11_ Capitaux 
propres - 
"&amp;'30.61'!$I$5+4</f>
        <v>D11_ Capitaux 
propres - 
2023</v>
      </c>
      <c r="C207" s="91" t="str">
        <f>VLOOKUP(A207,$A$40:$F$54,4,FALSE)&amp;"_ Capitaux 
propres - 
"&amp;'30.61'!$I$5+4</f>
        <v>D11_ Capitaux 
propres - 
2023</v>
      </c>
      <c r="D207" s="92" t="s">
        <v>113</v>
      </c>
      <c r="E207" s="92">
        <v>69</v>
      </c>
      <c r="F207" s="93">
        <f t="shared" si="21"/>
        <v>65</v>
      </c>
      <c r="G207" s="78">
        <f>VLOOKUP(D207,'20.20'!$D$7:$CJ$75,Data!F207,FALSE)+VLOOKUP(E207,'20.20'!$D$7:$CJ$75,Data!F207,FALSE)</f>
        <v>0</v>
      </c>
      <c r="H207" s="78" t="str">
        <f>IF(OR(G207="",G207=0),"",G207-$G$76)</f>
        <v/>
      </c>
      <c r="I207" s="95"/>
    </row>
    <row r="208" spans="1:9">
      <c r="A208" s="75" t="s">
        <v>476</v>
      </c>
      <c r="B208" s="96" t="s">
        <v>497</v>
      </c>
      <c r="C208" s="83" t="str">
        <f>"#SC_"&amp;VLOOKUP(A208,$A$40:$F$54,3,FALSE)&amp;" description de l'actuaire"</f>
        <v>#SC_12 description de l'actuaire</v>
      </c>
      <c r="D208" s="85"/>
      <c r="E208" s="85"/>
      <c r="G208" s="85" t="str">
        <f>'20.10'!EB3</f>
        <v>Description : Please inscribe a brief description of the scenario (including assumptions) in tab 20.10</v>
      </c>
      <c r="I208" s="66">
        <f>IF(MIN(H214:H216)=0,999999,MIN(H214:H216))</f>
        <v>999999</v>
      </c>
    </row>
    <row r="209" spans="1:9">
      <c r="A209" s="75" t="s">
        <v>476</v>
      </c>
      <c r="B209" s="96" t="str">
        <f>"D12_ RATIO - 
"&amp;'30.61'!$I$5</f>
        <v>D12_ RATIO - 
2019</v>
      </c>
      <c r="C209" s="83" t="str">
        <f>VLOOKUP(A209,$A$40:$F$54,4,FALSE)&amp;"_ RATIO - 
"&amp;'30.61'!$I$5</f>
        <v>D12_ RATIO - 
2019</v>
      </c>
      <c r="D209" s="84" t="s">
        <v>216</v>
      </c>
      <c r="E209" s="85"/>
      <c r="F209" s="85">
        <f>F198+5</f>
        <v>66</v>
      </c>
      <c r="G209" s="87">
        <f>VLOOKUP(D209,'30.61'!$D$7:$CJ$72,Data!F209,FALSE)</f>
        <v>0</v>
      </c>
      <c r="I209" s="89"/>
    </row>
    <row r="210" spans="1:9">
      <c r="A210" s="75" t="s">
        <v>476</v>
      </c>
      <c r="B210" s="96" t="str">
        <f>"D12_ RATIO - 
"&amp;'30.61'!$I$5+1</f>
        <v>D12_ RATIO - 
2020</v>
      </c>
      <c r="C210" s="83" t="str">
        <f>VLOOKUP(A210,$A$40:$F$54,4,FALSE)&amp;"_ RATIO - 
"&amp;'30.61'!$I$5+1</f>
        <v>D12_ RATIO - 
2020</v>
      </c>
      <c r="D210" s="84" t="s">
        <v>216</v>
      </c>
      <c r="E210" s="85"/>
      <c r="F210" s="85">
        <f t="shared" ref="F210:F218" si="22">F199+5</f>
        <v>67</v>
      </c>
      <c r="G210" s="87">
        <f>VLOOKUP(D210,'30.61'!$D$7:$CJ$72,Data!F210,FALSE)</f>
        <v>0</v>
      </c>
      <c r="I210" s="89"/>
    </row>
    <row r="211" spans="1:9">
      <c r="A211" s="75" t="s">
        <v>476</v>
      </c>
      <c r="B211" s="96" t="str">
        <f>"D12_ RATIO - 
"&amp;'30.61'!$I$5+2</f>
        <v>D12_ RATIO - 
2021</v>
      </c>
      <c r="C211" s="83" t="str">
        <f>VLOOKUP(A211,$A$40:$F$54,4,FALSE)&amp;"_ RATIO - 
"&amp;'30.61'!$I$5+2</f>
        <v>D12_ RATIO - 
2021</v>
      </c>
      <c r="D211" s="84" t="s">
        <v>216</v>
      </c>
      <c r="E211" s="85"/>
      <c r="F211" s="85">
        <f t="shared" si="22"/>
        <v>68</v>
      </c>
      <c r="G211" s="87">
        <f>VLOOKUP(D211,'30.61'!$D$7:$CJ$72,Data!F211,FALSE)</f>
        <v>0</v>
      </c>
      <c r="I211" s="89"/>
    </row>
    <row r="212" spans="1:9">
      <c r="A212" s="75" t="s">
        <v>476</v>
      </c>
      <c r="B212" s="96" t="str">
        <f>"D12_ RATIO - 
"&amp;'30.61'!$I$5+3</f>
        <v>D12_ RATIO - 
2022</v>
      </c>
      <c r="C212" s="83" t="str">
        <f>VLOOKUP(A212,$A$40:$F$54,4,FALSE)&amp;"_ RATIO - 
"&amp;'30.61'!$I$5+3</f>
        <v>D12_ RATIO - 
2022</v>
      </c>
      <c r="D212" s="84" t="s">
        <v>216</v>
      </c>
      <c r="E212" s="85"/>
      <c r="F212" s="85">
        <f t="shared" si="22"/>
        <v>69</v>
      </c>
      <c r="G212" s="87">
        <f>VLOOKUP(D212,'30.61'!$D$7:$CJ$72,Data!F212,FALSE)</f>
        <v>0</v>
      </c>
      <c r="I212" s="89"/>
    </row>
    <row r="213" spans="1:9">
      <c r="A213" s="75" t="s">
        <v>476</v>
      </c>
      <c r="B213" s="96" t="str">
        <f>"D12_ RATIO - 
"&amp;'30.61'!$I$5+4</f>
        <v>D12_ RATIO - 
2023</v>
      </c>
      <c r="C213" s="83" t="str">
        <f>VLOOKUP(A213,$A$40:$F$54,4,FALSE)&amp;"_ RATIO - 
"&amp;'30.61'!$I$5+4</f>
        <v>D12_ RATIO - 
2023</v>
      </c>
      <c r="D213" s="84" t="s">
        <v>216</v>
      </c>
      <c r="E213" s="85"/>
      <c r="F213" s="85">
        <f t="shared" si="22"/>
        <v>70</v>
      </c>
      <c r="G213" s="87">
        <f>VLOOKUP(D213,'30.61'!$D$7:$CJ$72,Data!F213,FALSE)</f>
        <v>0</v>
      </c>
      <c r="I213" s="89"/>
    </row>
    <row r="214" spans="1:9">
      <c r="A214" s="75" t="s">
        <v>476</v>
      </c>
      <c r="B214" s="96" t="str">
        <f>"D12_ Capitaux 
propres - 
"&amp;'30.61'!$I$5</f>
        <v>D12_ Capitaux 
propres - 
2019</v>
      </c>
      <c r="C214" s="83" t="str">
        <f>VLOOKUP(A214,$A$40:$F$54,4,FALSE)&amp;"_ Capitaux 
propres - 
"&amp;'30.61'!$I$5</f>
        <v>D12_ Capitaux 
propres - 
2019</v>
      </c>
      <c r="D214" s="84" t="s">
        <v>113</v>
      </c>
      <c r="E214" s="84">
        <v>69</v>
      </c>
      <c r="F214" s="85">
        <f t="shared" si="22"/>
        <v>66</v>
      </c>
      <c r="G214" s="76">
        <f>VLOOKUP(D214,'20.20'!$D$7:$CJ$75,Data!F214,FALSE)+VLOOKUP(E214,'20.20'!$D$7:$CJ$75,Data!F214,FALSE)</f>
        <v>0</v>
      </c>
      <c r="H214" s="76" t="str">
        <f>IF(OR(G214="",G214=0),"",G214-$G$72)</f>
        <v/>
      </c>
      <c r="I214" s="89"/>
    </row>
    <row r="215" spans="1:9">
      <c r="A215" s="75" t="s">
        <v>476</v>
      </c>
      <c r="B215" s="96" t="str">
        <f>"D12_ Capitaux 
propres - 
"&amp;'30.61'!$I$5+1</f>
        <v>D12_ Capitaux 
propres - 
2020</v>
      </c>
      <c r="C215" s="83" t="str">
        <f>VLOOKUP(A215,$A$40:$F$54,4,FALSE)&amp;"_ Capitaux 
propres - 
"&amp;'30.61'!$I$5+1</f>
        <v>D12_ Capitaux 
propres - 
2020</v>
      </c>
      <c r="D215" s="84" t="s">
        <v>113</v>
      </c>
      <c r="E215" s="84">
        <v>69</v>
      </c>
      <c r="F215" s="85">
        <f t="shared" si="22"/>
        <v>67</v>
      </c>
      <c r="G215" s="76">
        <f>VLOOKUP(D215,'20.20'!$D$7:$CJ$75,Data!F215,FALSE)+VLOOKUP(E215,'20.20'!$D$7:$CJ$75,Data!F215,FALSE)</f>
        <v>0</v>
      </c>
      <c r="H215" s="76" t="str">
        <f>IF(OR(G215="",G215=0),"",G215-$G$73)</f>
        <v/>
      </c>
      <c r="I215" s="89"/>
    </row>
    <row r="216" spans="1:9">
      <c r="A216" s="75" t="s">
        <v>476</v>
      </c>
      <c r="B216" s="96" t="str">
        <f>"D12_ Capitaux 
propres - 
"&amp;'30.61'!$I$5+2</f>
        <v>D12_ Capitaux 
propres - 
2021</v>
      </c>
      <c r="C216" s="83" t="str">
        <f>VLOOKUP(A216,$A$40:$F$54,4,FALSE)&amp;"_ Capitaux 
propres - 
"&amp;'30.61'!$I$5+2</f>
        <v>D12_ Capitaux 
propres - 
2021</v>
      </c>
      <c r="D216" s="84" t="s">
        <v>113</v>
      </c>
      <c r="E216" s="84">
        <v>69</v>
      </c>
      <c r="F216" s="85">
        <f t="shared" si="22"/>
        <v>68</v>
      </c>
      <c r="G216" s="76">
        <f>VLOOKUP(D216,'20.20'!$D$7:$CJ$75,Data!F216,FALSE)+VLOOKUP(E216,'20.20'!$D$7:$CJ$75,Data!F216,FALSE)</f>
        <v>0</v>
      </c>
      <c r="H216" s="76" t="str">
        <f>IF(OR(G216="",G216=0),"",G216-$G$74)</f>
        <v/>
      </c>
      <c r="I216" s="89"/>
    </row>
    <row r="217" spans="1:9">
      <c r="A217" s="75" t="s">
        <v>476</v>
      </c>
      <c r="B217" s="96" t="str">
        <f>"D12_ Capitaux 
propres - 
"&amp;'30.61'!$I$5+3</f>
        <v>D12_ Capitaux 
propres - 
2022</v>
      </c>
      <c r="C217" s="83" t="str">
        <f>VLOOKUP(A217,$A$40:$F$54,4,FALSE)&amp;"_ Capitaux 
propres - 
"&amp;'30.61'!$I$5+3</f>
        <v>D12_ Capitaux 
propres - 
2022</v>
      </c>
      <c r="D217" s="84" t="s">
        <v>113</v>
      </c>
      <c r="E217" s="84">
        <v>69</v>
      </c>
      <c r="F217" s="85">
        <f t="shared" si="22"/>
        <v>69</v>
      </c>
      <c r="G217" s="76">
        <f>VLOOKUP(D217,'20.20'!$D$7:$CJ$75,Data!F217,FALSE)+VLOOKUP(E217,'20.20'!$D$7:$CJ$75,Data!F217,FALSE)</f>
        <v>0</v>
      </c>
      <c r="H217" s="76" t="str">
        <f>IF(OR(G217="",G217=0),"",G217-$G$75)</f>
        <v/>
      </c>
      <c r="I217" s="89"/>
    </row>
    <row r="218" spans="1:9">
      <c r="A218" s="77" t="s">
        <v>476</v>
      </c>
      <c r="B218" s="97" t="str">
        <f>"D12_ Capitaux 
propres - 
"&amp;'30.61'!$I$5+4</f>
        <v>D12_ Capitaux 
propres - 
2023</v>
      </c>
      <c r="C218" s="91" t="str">
        <f>VLOOKUP(A218,$A$40:$F$54,4,FALSE)&amp;"_ Capitaux 
propres - 
"&amp;'30.61'!$I$5+4</f>
        <v>D12_ Capitaux 
propres - 
2023</v>
      </c>
      <c r="D218" s="92" t="s">
        <v>113</v>
      </c>
      <c r="E218" s="92">
        <v>69</v>
      </c>
      <c r="F218" s="93">
        <f t="shared" si="22"/>
        <v>70</v>
      </c>
      <c r="G218" s="78">
        <f>VLOOKUP(D218,'20.20'!$D$7:$CJ$75,Data!F218,FALSE)+VLOOKUP(E218,'20.20'!$D$7:$CJ$75,Data!F218,FALSE)</f>
        <v>0</v>
      </c>
      <c r="H218" s="78" t="str">
        <f>IF(OR(G218="",G218=0),"",G218-$G$76)</f>
        <v/>
      </c>
      <c r="I218" s="95"/>
    </row>
    <row r="219" spans="1:9">
      <c r="A219" s="75" t="s">
        <v>477</v>
      </c>
      <c r="B219" s="96" t="s">
        <v>498</v>
      </c>
      <c r="C219" s="83" t="str">
        <f>"#SC_"&amp;VLOOKUP(A219,$A$40:$F$54,3,FALSE)&amp;" description de l'actuaire"</f>
        <v>#SC_13 description de l'actuaire</v>
      </c>
      <c r="D219" s="85"/>
      <c r="E219" s="85"/>
      <c r="G219" s="85" t="str">
        <f>'20.10'!EL3</f>
        <v>Description : Please inscribe a brief description of the scenario (including assumptions) in tab 20.10</v>
      </c>
      <c r="I219" s="66">
        <f>IF(MIN(H225:H227)=0,999999,MIN(H225:H227))</f>
        <v>999999</v>
      </c>
    </row>
    <row r="220" spans="1:9">
      <c r="A220" s="75" t="s">
        <v>477</v>
      </c>
      <c r="B220" s="96" t="str">
        <f>"D13_ RATIO - 
"&amp;'30.61'!$I$5</f>
        <v>D13_ RATIO - 
2019</v>
      </c>
      <c r="C220" s="83" t="str">
        <f>VLOOKUP(A220,$A$40:$F$54,4,FALSE)&amp;"_ RATIO - 
"&amp;'30.61'!$I$5</f>
        <v>D13_ RATIO - 
2019</v>
      </c>
      <c r="D220" s="84" t="s">
        <v>216</v>
      </c>
      <c r="E220" s="85"/>
      <c r="F220" s="85">
        <f>F209+5</f>
        <v>71</v>
      </c>
      <c r="G220" s="87">
        <f>VLOOKUP(D220,'30.61'!$D$7:$CJ$72,Data!F220,FALSE)</f>
        <v>0</v>
      </c>
      <c r="I220" s="89"/>
    </row>
    <row r="221" spans="1:9">
      <c r="A221" s="75" t="s">
        <v>477</v>
      </c>
      <c r="B221" s="96" t="str">
        <f>"D13_ RATIO - 
"&amp;'30.61'!$I$5+1</f>
        <v>D13_ RATIO - 
2020</v>
      </c>
      <c r="C221" s="83" t="str">
        <f>VLOOKUP(A221,$A$40:$F$54,4,FALSE)&amp;"_ RATIO - 
"&amp;'30.61'!$I$5+1</f>
        <v>D13_ RATIO - 
2020</v>
      </c>
      <c r="D221" s="84" t="s">
        <v>216</v>
      </c>
      <c r="E221" s="85"/>
      <c r="F221" s="85">
        <f t="shared" ref="F221:F229" si="23">F210+5</f>
        <v>72</v>
      </c>
      <c r="G221" s="87">
        <f>VLOOKUP(D221,'30.61'!$D$7:$CJ$72,Data!F221,FALSE)</f>
        <v>0</v>
      </c>
      <c r="I221" s="89"/>
    </row>
    <row r="222" spans="1:9">
      <c r="A222" s="75" t="s">
        <v>477</v>
      </c>
      <c r="B222" s="96" t="str">
        <f>"D13_ RATIO - 
"&amp;'30.61'!$I$5+2</f>
        <v>D13_ RATIO - 
2021</v>
      </c>
      <c r="C222" s="83" t="str">
        <f>VLOOKUP(A222,$A$40:$F$54,4,FALSE)&amp;"_ RATIO - 
"&amp;'30.61'!$I$5+2</f>
        <v>D13_ RATIO - 
2021</v>
      </c>
      <c r="D222" s="84" t="s">
        <v>216</v>
      </c>
      <c r="E222" s="85"/>
      <c r="F222" s="85">
        <f t="shared" si="23"/>
        <v>73</v>
      </c>
      <c r="G222" s="87">
        <f>VLOOKUP(D222,'30.61'!$D$7:$CJ$72,Data!F222,FALSE)</f>
        <v>0</v>
      </c>
      <c r="I222" s="89"/>
    </row>
    <row r="223" spans="1:9">
      <c r="A223" s="75" t="s">
        <v>477</v>
      </c>
      <c r="B223" s="96" t="str">
        <f>"D13_ RATIO - 
"&amp;'30.61'!$I$5+3</f>
        <v>D13_ RATIO - 
2022</v>
      </c>
      <c r="C223" s="83" t="str">
        <f>VLOOKUP(A223,$A$40:$F$54,4,FALSE)&amp;"_ RATIO - 
"&amp;'30.61'!$I$5+3</f>
        <v>D13_ RATIO - 
2022</v>
      </c>
      <c r="D223" s="84" t="s">
        <v>216</v>
      </c>
      <c r="E223" s="85"/>
      <c r="F223" s="85">
        <f t="shared" si="23"/>
        <v>74</v>
      </c>
      <c r="G223" s="87">
        <f>VLOOKUP(D223,'30.61'!$D$7:$CJ$72,Data!F223,FALSE)</f>
        <v>0</v>
      </c>
      <c r="I223" s="89"/>
    </row>
    <row r="224" spans="1:9">
      <c r="A224" s="75" t="s">
        <v>477</v>
      </c>
      <c r="B224" s="96" t="str">
        <f>"D13_ RATIO - 
"&amp;'30.61'!$I$5+4</f>
        <v>D13_ RATIO - 
2023</v>
      </c>
      <c r="C224" s="83" t="str">
        <f>VLOOKUP(A224,$A$40:$F$54,4,FALSE)&amp;"_ RATIO - 
"&amp;'30.61'!$I$5+4</f>
        <v>D13_ RATIO - 
2023</v>
      </c>
      <c r="D224" s="84" t="s">
        <v>216</v>
      </c>
      <c r="E224" s="85"/>
      <c r="F224" s="85">
        <f t="shared" si="23"/>
        <v>75</v>
      </c>
      <c r="G224" s="87">
        <f>VLOOKUP(D224,'30.61'!$D$7:$CJ$72,Data!F224,FALSE)</f>
        <v>0</v>
      </c>
      <c r="I224" s="89"/>
    </row>
    <row r="225" spans="1:9">
      <c r="A225" s="75" t="s">
        <v>477</v>
      </c>
      <c r="B225" s="96" t="str">
        <f>"D13_ Capitaux 
propres - 
"&amp;'30.61'!$I$5</f>
        <v>D13_ Capitaux 
propres - 
2019</v>
      </c>
      <c r="C225" s="83" t="str">
        <f>VLOOKUP(A225,$A$40:$F$54,4,FALSE)&amp;"_ Capitaux 
propres - 
"&amp;'30.61'!$I$5</f>
        <v>D13_ Capitaux 
propres - 
2019</v>
      </c>
      <c r="D225" s="84" t="s">
        <v>113</v>
      </c>
      <c r="E225" s="84">
        <v>69</v>
      </c>
      <c r="F225" s="85">
        <f t="shared" si="23"/>
        <v>71</v>
      </c>
      <c r="G225" s="76">
        <f>VLOOKUP(D225,'20.20'!$D$7:$CJ$75,Data!F225,FALSE)+VLOOKUP(E225,'20.20'!$D$7:$CJ$75,Data!F225,FALSE)</f>
        <v>0</v>
      </c>
      <c r="H225" s="76" t="str">
        <f>IF(OR(G225="",G225=0),"",G225-$G$72)</f>
        <v/>
      </c>
      <c r="I225" s="89"/>
    </row>
    <row r="226" spans="1:9">
      <c r="A226" s="75" t="s">
        <v>477</v>
      </c>
      <c r="B226" s="96" t="str">
        <f>"D13_ Capitaux 
propres - 
"&amp;'30.61'!$I$5+1</f>
        <v>D13_ Capitaux 
propres - 
2020</v>
      </c>
      <c r="C226" s="83" t="str">
        <f>VLOOKUP(A226,$A$40:$F$54,4,FALSE)&amp;"_ Capitaux 
propres - 
"&amp;'30.61'!$I$5+1</f>
        <v>D13_ Capitaux 
propres - 
2020</v>
      </c>
      <c r="D226" s="84" t="s">
        <v>113</v>
      </c>
      <c r="E226" s="84">
        <v>69</v>
      </c>
      <c r="F226" s="85">
        <f t="shared" si="23"/>
        <v>72</v>
      </c>
      <c r="G226" s="76">
        <f>VLOOKUP(D226,'20.20'!$D$7:$CJ$75,Data!F226,FALSE)+VLOOKUP(E226,'20.20'!$D$7:$CJ$75,Data!F226,FALSE)</f>
        <v>0</v>
      </c>
      <c r="H226" s="76" t="str">
        <f>IF(OR(G226="",G226=0),"",G226-$G$73)</f>
        <v/>
      </c>
      <c r="I226" s="89"/>
    </row>
    <row r="227" spans="1:9">
      <c r="A227" s="75" t="s">
        <v>477</v>
      </c>
      <c r="B227" s="96" t="str">
        <f>"D13_ Capitaux 
propres - 
"&amp;'30.61'!$I$5+2</f>
        <v>D13_ Capitaux 
propres - 
2021</v>
      </c>
      <c r="C227" s="83" t="str">
        <f>VLOOKUP(A227,$A$40:$F$54,4,FALSE)&amp;"_ Capitaux 
propres - 
"&amp;'30.61'!$I$5+2</f>
        <v>D13_ Capitaux 
propres - 
2021</v>
      </c>
      <c r="D227" s="84" t="s">
        <v>113</v>
      </c>
      <c r="E227" s="84">
        <v>69</v>
      </c>
      <c r="F227" s="85">
        <f t="shared" si="23"/>
        <v>73</v>
      </c>
      <c r="G227" s="76">
        <f>VLOOKUP(D227,'20.20'!$D$7:$CJ$75,Data!F227,FALSE)+VLOOKUP(E227,'20.20'!$D$7:$CJ$75,Data!F227,FALSE)</f>
        <v>0</v>
      </c>
      <c r="H227" s="76" t="str">
        <f>IF(OR(G227="",G227=0),"",G227-$G$74)</f>
        <v/>
      </c>
      <c r="I227" s="89"/>
    </row>
    <row r="228" spans="1:9">
      <c r="A228" s="75" t="s">
        <v>477</v>
      </c>
      <c r="B228" s="96" t="str">
        <f>"D13_ Capitaux 
propres - 
"&amp;'30.61'!$I$5+3</f>
        <v>D13_ Capitaux 
propres - 
2022</v>
      </c>
      <c r="C228" s="83" t="str">
        <f>VLOOKUP(A228,$A$40:$F$54,4,FALSE)&amp;"_ Capitaux 
propres - 
"&amp;'30.61'!$I$5+3</f>
        <v>D13_ Capitaux 
propres - 
2022</v>
      </c>
      <c r="D228" s="84" t="s">
        <v>113</v>
      </c>
      <c r="E228" s="84">
        <v>69</v>
      </c>
      <c r="F228" s="85">
        <f t="shared" si="23"/>
        <v>74</v>
      </c>
      <c r="G228" s="76">
        <f>VLOOKUP(D228,'20.20'!$D$7:$CJ$75,Data!F228,FALSE)+VLOOKUP(E228,'20.20'!$D$7:$CJ$75,Data!F228,FALSE)</f>
        <v>0</v>
      </c>
      <c r="H228" s="76" t="str">
        <f>IF(OR(G228="",G228=0),"",G228-$G$75)</f>
        <v/>
      </c>
      <c r="I228" s="89"/>
    </row>
    <row r="229" spans="1:9">
      <c r="A229" s="77" t="s">
        <v>477</v>
      </c>
      <c r="B229" s="97" t="str">
        <f>"D13_ Capitaux 
propres - 
"&amp;'30.61'!$I$5+4</f>
        <v>D13_ Capitaux 
propres - 
2023</v>
      </c>
      <c r="C229" s="91" t="str">
        <f>VLOOKUP(A229,$A$40:$F$54,4,FALSE)&amp;"_ Capitaux 
propres - 
"&amp;'30.61'!$I$5+4</f>
        <v>D13_ Capitaux 
propres - 
2023</v>
      </c>
      <c r="D229" s="92" t="s">
        <v>113</v>
      </c>
      <c r="E229" s="92">
        <v>69</v>
      </c>
      <c r="F229" s="93">
        <f t="shared" si="23"/>
        <v>75</v>
      </c>
      <c r="G229" s="78">
        <f>VLOOKUP(D229,'20.20'!$D$7:$CJ$75,Data!F229,FALSE)+VLOOKUP(E229,'20.20'!$D$7:$CJ$75,Data!F229,FALSE)</f>
        <v>0</v>
      </c>
      <c r="H229" s="78" t="str">
        <f>IF(OR(G229="",G229=0),"",G229-$G$76)</f>
        <v/>
      </c>
      <c r="I229" s="95"/>
    </row>
    <row r="230" spans="1:9">
      <c r="A230" s="75" t="s">
        <v>478</v>
      </c>
      <c r="B230" s="96" t="s">
        <v>499</v>
      </c>
      <c r="C230" s="83" t="str">
        <f>"#SC_"&amp;VLOOKUP(A230,$A$40:$F$54,3,FALSE)&amp;" description de l'actuaire"</f>
        <v>#SC_14 description de l'actuaire</v>
      </c>
      <c r="D230" s="85"/>
      <c r="E230" s="85"/>
      <c r="G230" s="85" t="str">
        <f>'20.10'!EV3</f>
        <v>Description : Please inscribe a brief description of the scenario (including assumptions) in tab 20.10</v>
      </c>
      <c r="I230" s="66">
        <f>IF(MIN(H236:H238)=0,999999,MIN(H236:H238))</f>
        <v>999999</v>
      </c>
    </row>
    <row r="231" spans="1:9">
      <c r="A231" s="75" t="s">
        <v>478</v>
      </c>
      <c r="B231" s="96" t="str">
        <f>"D14_ RATIO - 
"&amp;'30.61'!$I$5</f>
        <v>D14_ RATIO - 
2019</v>
      </c>
      <c r="C231" s="83" t="str">
        <f>VLOOKUP(A231,$A$40:$F$54,4,FALSE)&amp;"_ RATIO - 
"&amp;'30.61'!$I$5</f>
        <v>D14_ RATIO - 
2019</v>
      </c>
      <c r="D231" s="84" t="s">
        <v>216</v>
      </c>
      <c r="E231" s="85"/>
      <c r="F231" s="85">
        <f>F220+5</f>
        <v>76</v>
      </c>
      <c r="G231" s="87">
        <f>VLOOKUP(D231,'30.61'!$D$7:$CJ$72,Data!F231,FALSE)</f>
        <v>0</v>
      </c>
      <c r="I231" s="89"/>
    </row>
    <row r="232" spans="1:9">
      <c r="A232" s="75" t="s">
        <v>478</v>
      </c>
      <c r="B232" s="96" t="str">
        <f>"D14_ RATIO - 
"&amp;'30.61'!$I$5+1</f>
        <v>D14_ RATIO - 
2020</v>
      </c>
      <c r="C232" s="83" t="str">
        <f>VLOOKUP(A232,$A$40:$F$54,4,FALSE)&amp;"_ RATIO - 
"&amp;'30.61'!$I$5+1</f>
        <v>D14_ RATIO - 
2020</v>
      </c>
      <c r="D232" s="84" t="s">
        <v>216</v>
      </c>
      <c r="E232" s="85"/>
      <c r="F232" s="85">
        <f t="shared" ref="F232:F240" si="24">F221+5</f>
        <v>77</v>
      </c>
      <c r="G232" s="87">
        <f>VLOOKUP(D232,'30.61'!$D$7:$CJ$72,Data!F232,FALSE)</f>
        <v>0</v>
      </c>
      <c r="I232" s="89"/>
    </row>
    <row r="233" spans="1:9">
      <c r="A233" s="75" t="s">
        <v>478</v>
      </c>
      <c r="B233" s="96" t="str">
        <f>"D14_ RATIO - 
"&amp;'30.61'!$I$5+2</f>
        <v>D14_ RATIO - 
2021</v>
      </c>
      <c r="C233" s="83" t="str">
        <f>VLOOKUP(A233,$A$40:$F$54,4,FALSE)&amp;"_ RATIO - 
"&amp;'30.61'!$I$5+2</f>
        <v>D14_ RATIO - 
2021</v>
      </c>
      <c r="D233" s="84" t="s">
        <v>216</v>
      </c>
      <c r="E233" s="85"/>
      <c r="F233" s="85">
        <f t="shared" si="24"/>
        <v>78</v>
      </c>
      <c r="G233" s="87">
        <f>VLOOKUP(D233,'30.61'!$D$7:$CJ$72,Data!F233,FALSE)</f>
        <v>0</v>
      </c>
      <c r="I233" s="89"/>
    </row>
    <row r="234" spans="1:9">
      <c r="A234" s="75" t="s">
        <v>478</v>
      </c>
      <c r="B234" s="96" t="str">
        <f>"D14_ RATIO - 
"&amp;'30.61'!$I$5+3</f>
        <v>D14_ RATIO - 
2022</v>
      </c>
      <c r="C234" s="83" t="str">
        <f>VLOOKUP(A234,$A$40:$F$54,4,FALSE)&amp;"_ RATIO - 
"&amp;'30.61'!$I$5+3</f>
        <v>D14_ RATIO - 
2022</v>
      </c>
      <c r="D234" s="84" t="s">
        <v>216</v>
      </c>
      <c r="E234" s="85"/>
      <c r="F234" s="85">
        <f t="shared" si="24"/>
        <v>79</v>
      </c>
      <c r="G234" s="87">
        <f>VLOOKUP(D234,'30.61'!$D$7:$CJ$72,Data!F234,FALSE)</f>
        <v>0</v>
      </c>
      <c r="I234" s="89"/>
    </row>
    <row r="235" spans="1:9">
      <c r="A235" s="75" t="s">
        <v>478</v>
      </c>
      <c r="B235" s="96" t="str">
        <f>"D14_ RATIO - 
"&amp;'30.61'!$I$5+4</f>
        <v>D14_ RATIO - 
2023</v>
      </c>
      <c r="C235" s="83" t="str">
        <f>VLOOKUP(A235,$A$40:$F$54,4,FALSE)&amp;"_ RATIO - 
"&amp;'30.61'!$I$5+4</f>
        <v>D14_ RATIO - 
2023</v>
      </c>
      <c r="D235" s="84" t="s">
        <v>216</v>
      </c>
      <c r="E235" s="85"/>
      <c r="F235" s="85">
        <f t="shared" si="24"/>
        <v>80</v>
      </c>
      <c r="G235" s="87">
        <f>VLOOKUP(D235,'30.61'!$D$7:$CJ$72,Data!F235,FALSE)</f>
        <v>0</v>
      </c>
      <c r="I235" s="89"/>
    </row>
    <row r="236" spans="1:9">
      <c r="A236" s="75" t="s">
        <v>478</v>
      </c>
      <c r="B236" s="96" t="str">
        <f>"D14_ Capitaux 
propres - 
"&amp;'30.61'!$I$5</f>
        <v>D14_ Capitaux 
propres - 
2019</v>
      </c>
      <c r="C236" s="83" t="str">
        <f>VLOOKUP(A236,$A$40:$F$54,4,FALSE)&amp;"_ Capitaux 
propres - 
"&amp;'30.61'!$I$5</f>
        <v>D14_ Capitaux 
propres - 
2019</v>
      </c>
      <c r="D236" s="84" t="s">
        <v>113</v>
      </c>
      <c r="E236" s="84">
        <v>69</v>
      </c>
      <c r="F236" s="85">
        <f t="shared" si="24"/>
        <v>76</v>
      </c>
      <c r="G236" s="76">
        <f>VLOOKUP(D236,'20.20'!$D$7:$CJ$75,Data!F236,FALSE)+VLOOKUP(E236,'20.20'!$D$7:$CJ$75,Data!F236,FALSE)</f>
        <v>0</v>
      </c>
      <c r="H236" s="76" t="str">
        <f>IF(OR(G236="",G236=0),"",G236-$G$72)</f>
        <v/>
      </c>
      <c r="I236" s="89"/>
    </row>
    <row r="237" spans="1:9">
      <c r="A237" s="75" t="s">
        <v>478</v>
      </c>
      <c r="B237" s="96" t="str">
        <f>"D14_ Capitaux 
propres - 
"&amp;'30.61'!$I$5+1</f>
        <v>D14_ Capitaux 
propres - 
2020</v>
      </c>
      <c r="C237" s="83" t="str">
        <f>VLOOKUP(A237,$A$40:$F$54,4,FALSE)&amp;"_ Capitaux 
propres - 
"&amp;'30.61'!$I$5+1</f>
        <v>D14_ Capitaux 
propres - 
2020</v>
      </c>
      <c r="D237" s="84" t="s">
        <v>113</v>
      </c>
      <c r="E237" s="84">
        <v>69</v>
      </c>
      <c r="F237" s="85">
        <f t="shared" si="24"/>
        <v>77</v>
      </c>
      <c r="G237" s="76">
        <f>VLOOKUP(D237,'20.20'!$D$7:$CJ$75,Data!F237,FALSE)+VLOOKUP(E237,'20.20'!$D$7:$CJ$75,Data!F237,FALSE)</f>
        <v>0</v>
      </c>
      <c r="H237" s="76" t="str">
        <f>IF(OR(G237="",G237=0),"",G237-$G$73)</f>
        <v/>
      </c>
      <c r="I237" s="89"/>
    </row>
    <row r="238" spans="1:9">
      <c r="A238" s="75" t="s">
        <v>478</v>
      </c>
      <c r="B238" s="96" t="str">
        <f>"D14_ Capitaux 
propres - 
"&amp;'30.61'!$I$5+2</f>
        <v>D14_ Capitaux 
propres - 
2021</v>
      </c>
      <c r="C238" s="83" t="str">
        <f>VLOOKUP(A238,$A$40:$F$54,4,FALSE)&amp;"_ Capitaux 
propres - 
"&amp;'30.61'!$I$5+2</f>
        <v>D14_ Capitaux 
propres - 
2021</v>
      </c>
      <c r="D238" s="84" t="s">
        <v>113</v>
      </c>
      <c r="E238" s="84">
        <v>69</v>
      </c>
      <c r="F238" s="85">
        <f t="shared" si="24"/>
        <v>78</v>
      </c>
      <c r="G238" s="76">
        <f>VLOOKUP(D238,'20.20'!$D$7:$CJ$75,Data!F238,FALSE)+VLOOKUP(E238,'20.20'!$D$7:$CJ$75,Data!F238,FALSE)</f>
        <v>0</v>
      </c>
      <c r="H238" s="76" t="str">
        <f>IF(OR(G238="",G238=0),"",G238-$G$74)</f>
        <v/>
      </c>
      <c r="I238" s="89"/>
    </row>
    <row r="239" spans="1:9">
      <c r="A239" s="75" t="s">
        <v>478</v>
      </c>
      <c r="B239" s="96" t="str">
        <f>"D14_ Capitaux 
propres - 
"&amp;'30.61'!$I$5+3</f>
        <v>D14_ Capitaux 
propres - 
2022</v>
      </c>
      <c r="C239" s="83" t="str">
        <f>VLOOKUP(A239,$A$40:$F$54,4,FALSE)&amp;"_ Capitaux 
propres - 
"&amp;'30.61'!$I$5+3</f>
        <v>D14_ Capitaux 
propres - 
2022</v>
      </c>
      <c r="D239" s="84" t="s">
        <v>113</v>
      </c>
      <c r="E239" s="84">
        <v>69</v>
      </c>
      <c r="F239" s="85">
        <f t="shared" si="24"/>
        <v>79</v>
      </c>
      <c r="G239" s="76">
        <f>VLOOKUP(D239,'20.20'!$D$7:$CJ$75,Data!F239,FALSE)+VLOOKUP(E239,'20.20'!$D$7:$CJ$75,Data!F239,FALSE)</f>
        <v>0</v>
      </c>
      <c r="H239" s="76" t="str">
        <f>IF(OR(G239="",G239=0),"",G239-$G$75)</f>
        <v/>
      </c>
      <c r="I239" s="89"/>
    </row>
    <row r="240" spans="1:9">
      <c r="A240" s="77" t="s">
        <v>478</v>
      </c>
      <c r="B240" s="97" t="str">
        <f>"D14_ Capitaux 
propres - 
"&amp;'30.61'!$I$5+4</f>
        <v>D14_ Capitaux 
propres - 
2023</v>
      </c>
      <c r="C240" s="91" t="str">
        <f>VLOOKUP(A240,$A$40:$F$54,4,FALSE)&amp;"_ Capitaux 
propres - 
"&amp;'30.61'!$I$5+4</f>
        <v>D14_ Capitaux 
propres - 
2023</v>
      </c>
      <c r="D240" s="92" t="s">
        <v>113</v>
      </c>
      <c r="E240" s="92">
        <v>69</v>
      </c>
      <c r="F240" s="93">
        <f t="shared" si="24"/>
        <v>80</v>
      </c>
      <c r="G240" s="78">
        <f>VLOOKUP(D240,'20.20'!$D$7:$CJ$75,Data!F240,FALSE)+VLOOKUP(E240,'20.20'!$D$7:$CJ$75,Data!F240,FALSE)</f>
        <v>0</v>
      </c>
      <c r="H240" s="78" t="str">
        <f>IF(OR(G240="",G240=0),"",G240-$G$76)</f>
        <v/>
      </c>
      <c r="I240" s="95"/>
    </row>
    <row r="241" spans="1:9">
      <c r="A241" s="75" t="s">
        <v>479</v>
      </c>
      <c r="B241" s="96" t="s">
        <v>500</v>
      </c>
      <c r="C241" s="83" t="str">
        <f>"#SC_"&amp;VLOOKUP(A241,$A$40:$F$54,3,FALSE)&amp;" description de l'actuaire"</f>
        <v>#SC_15 description de l'actuaire</v>
      </c>
      <c r="D241" s="85"/>
      <c r="E241" s="85"/>
      <c r="G241" s="85" t="str">
        <f>'20.10'!FF3</f>
        <v>Description : Please inscribe a brief description of the scenario (including assumptions) in tab 20.10</v>
      </c>
      <c r="I241" s="66">
        <f>IF(MIN(H247:H249)=0,999999,MIN(H247:H249))</f>
        <v>999999</v>
      </c>
    </row>
    <row r="242" spans="1:9">
      <c r="A242" s="75" t="s">
        <v>479</v>
      </c>
      <c r="B242" s="96" t="str">
        <f>"D15_ RATIO - 
"&amp;'30.61'!$I$5</f>
        <v>D15_ RATIO - 
2019</v>
      </c>
      <c r="C242" s="83" t="str">
        <f>VLOOKUP(A242,$A$40:$F$54,4,FALSE)&amp;"_ RATIO - 
"&amp;'30.61'!$I$5</f>
        <v>D15_ RATIO - 
2019</v>
      </c>
      <c r="D242" s="84" t="s">
        <v>216</v>
      </c>
      <c r="E242" s="85"/>
      <c r="F242" s="85">
        <f>F231+5</f>
        <v>81</v>
      </c>
      <c r="G242" s="87">
        <f>VLOOKUP(D242,'30.61'!$D$7:$CJ$72,Data!F242,FALSE)</f>
        <v>0</v>
      </c>
      <c r="I242" s="89"/>
    </row>
    <row r="243" spans="1:9">
      <c r="A243" s="75" t="s">
        <v>479</v>
      </c>
      <c r="B243" s="96" t="str">
        <f>"D15_ RATIO - 
"&amp;'30.61'!$I$5+1</f>
        <v>D15_ RATIO - 
2020</v>
      </c>
      <c r="C243" s="83" t="str">
        <f>VLOOKUP(A243,$A$40:$F$54,4,FALSE)&amp;"_ RATIO - 
"&amp;'30.61'!$I$5+1</f>
        <v>D15_ RATIO - 
2020</v>
      </c>
      <c r="D243" s="84" t="s">
        <v>216</v>
      </c>
      <c r="E243" s="85"/>
      <c r="F243" s="85">
        <f t="shared" ref="F243:F251" si="25">F232+5</f>
        <v>82</v>
      </c>
      <c r="G243" s="87">
        <f>VLOOKUP(D243,'30.61'!$D$7:$CJ$72,Data!F243,FALSE)</f>
        <v>0</v>
      </c>
      <c r="I243" s="89"/>
    </row>
    <row r="244" spans="1:9">
      <c r="A244" s="75" t="s">
        <v>479</v>
      </c>
      <c r="B244" s="96" t="str">
        <f>"D15_ RATIO - 
"&amp;'30.61'!$I$5+2</f>
        <v>D15_ RATIO - 
2021</v>
      </c>
      <c r="C244" s="83" t="str">
        <f>VLOOKUP(A244,$A$40:$F$54,4,FALSE)&amp;"_ RATIO - 
"&amp;'30.61'!$I$5+2</f>
        <v>D15_ RATIO - 
2021</v>
      </c>
      <c r="D244" s="84" t="s">
        <v>216</v>
      </c>
      <c r="E244" s="85"/>
      <c r="F244" s="85">
        <f t="shared" si="25"/>
        <v>83</v>
      </c>
      <c r="G244" s="87">
        <f>VLOOKUP(D244,'30.61'!$D$7:$CJ$72,Data!F244,FALSE)</f>
        <v>0</v>
      </c>
      <c r="I244" s="89"/>
    </row>
    <row r="245" spans="1:9">
      <c r="A245" s="75" t="s">
        <v>479</v>
      </c>
      <c r="B245" s="96" t="str">
        <f>"D15_ RATIO - 
"&amp;'30.61'!$I$5+3</f>
        <v>D15_ RATIO - 
2022</v>
      </c>
      <c r="C245" s="83" t="str">
        <f>VLOOKUP(A245,$A$40:$F$54,4,FALSE)&amp;"_ RATIO - 
"&amp;'30.61'!$I$5+3</f>
        <v>D15_ RATIO - 
2022</v>
      </c>
      <c r="D245" s="84" t="s">
        <v>216</v>
      </c>
      <c r="E245" s="85"/>
      <c r="F245" s="85">
        <f t="shared" si="25"/>
        <v>84</v>
      </c>
      <c r="G245" s="87">
        <f>VLOOKUP(D245,'30.61'!$D$7:$CJ$72,Data!F245,FALSE)</f>
        <v>0</v>
      </c>
      <c r="I245" s="89"/>
    </row>
    <row r="246" spans="1:9">
      <c r="A246" s="75" t="s">
        <v>479</v>
      </c>
      <c r="B246" s="96" t="str">
        <f>"D15_ RATIO - 
"&amp;'30.61'!$I$5+4</f>
        <v>D15_ RATIO - 
2023</v>
      </c>
      <c r="C246" s="83" t="str">
        <f>VLOOKUP(A246,$A$40:$F$54,4,FALSE)&amp;"_ RATIO - 
"&amp;'30.61'!$I$5+4</f>
        <v>D15_ RATIO - 
2023</v>
      </c>
      <c r="D246" s="84" t="s">
        <v>216</v>
      </c>
      <c r="E246" s="85"/>
      <c r="F246" s="85">
        <f t="shared" si="25"/>
        <v>85</v>
      </c>
      <c r="G246" s="87">
        <f>VLOOKUP(D246,'30.61'!$D$7:$CJ$72,Data!F246,FALSE)</f>
        <v>0</v>
      </c>
      <c r="I246" s="89"/>
    </row>
    <row r="247" spans="1:9">
      <c r="A247" s="75" t="s">
        <v>479</v>
      </c>
      <c r="B247" s="96" t="str">
        <f>"D15_ Capitaux 
propres - 
"&amp;'30.61'!$I$5</f>
        <v>D15_ Capitaux 
propres - 
2019</v>
      </c>
      <c r="C247" s="83" t="str">
        <f>VLOOKUP(A247,$A$40:$F$54,4,FALSE)&amp;"_ Capitaux 
propres - 
"&amp;'30.61'!$I$5</f>
        <v>D15_ Capitaux 
propres - 
2019</v>
      </c>
      <c r="D247" s="84" t="s">
        <v>113</v>
      </c>
      <c r="E247" s="84">
        <v>69</v>
      </c>
      <c r="F247" s="85">
        <f t="shared" si="25"/>
        <v>81</v>
      </c>
      <c r="G247" s="76">
        <f>VLOOKUP(D247,'20.20'!$D$7:$CJ$75,Data!F247,FALSE)+VLOOKUP(E247,'20.20'!$D$7:$CJ$75,Data!F247,FALSE)</f>
        <v>0</v>
      </c>
      <c r="H247" s="76" t="str">
        <f>IF(OR(G247="",G247=0),"",G247-$G$72)</f>
        <v/>
      </c>
      <c r="I247" s="89"/>
    </row>
    <row r="248" spans="1:9">
      <c r="A248" s="75" t="s">
        <v>479</v>
      </c>
      <c r="B248" s="96" t="str">
        <f>"D15_ Capitaux 
propres - 
"&amp;'30.61'!$I$5+1</f>
        <v>D15_ Capitaux 
propres - 
2020</v>
      </c>
      <c r="C248" s="83" t="str">
        <f>VLOOKUP(A248,$A$40:$F$54,4,FALSE)&amp;"_ Capitaux 
propres - 
"&amp;'30.61'!$I$5+1</f>
        <v>D15_ Capitaux 
propres - 
2020</v>
      </c>
      <c r="D248" s="84" t="s">
        <v>113</v>
      </c>
      <c r="E248" s="84">
        <v>69</v>
      </c>
      <c r="F248" s="85">
        <f t="shared" si="25"/>
        <v>82</v>
      </c>
      <c r="G248" s="76">
        <f>VLOOKUP(D248,'20.20'!$D$7:$CJ$75,Data!F248,FALSE)+VLOOKUP(E248,'20.20'!$D$7:$CJ$75,Data!F248,FALSE)</f>
        <v>0</v>
      </c>
      <c r="H248" s="76" t="str">
        <f>IF(OR(G248="",G248=0),"",G248-$G$73)</f>
        <v/>
      </c>
      <c r="I248" s="89"/>
    </row>
    <row r="249" spans="1:9">
      <c r="A249" s="75" t="s">
        <v>479</v>
      </c>
      <c r="B249" s="96" t="str">
        <f>"D15_ Capitaux 
propres - 
"&amp;'30.61'!$I$5+2</f>
        <v>D15_ Capitaux 
propres - 
2021</v>
      </c>
      <c r="C249" s="83" t="str">
        <f>VLOOKUP(A249,$A$40:$F$54,4,FALSE)&amp;"_ Capitaux 
propres - 
"&amp;'30.61'!$I$5+2</f>
        <v>D15_ Capitaux 
propres - 
2021</v>
      </c>
      <c r="D249" s="84" t="s">
        <v>113</v>
      </c>
      <c r="E249" s="84">
        <v>69</v>
      </c>
      <c r="F249" s="85">
        <f t="shared" si="25"/>
        <v>83</v>
      </c>
      <c r="G249" s="76">
        <f>VLOOKUP(D249,'20.20'!$D$7:$CJ$75,Data!F249,FALSE)+VLOOKUP(E249,'20.20'!$D$7:$CJ$75,Data!F249,FALSE)</f>
        <v>0</v>
      </c>
      <c r="H249" s="76" t="str">
        <f>IF(OR(G249="",G249=0),"",G249-$G$74)</f>
        <v/>
      </c>
      <c r="I249" s="89"/>
    </row>
    <row r="250" spans="1:9">
      <c r="A250" s="75" t="s">
        <v>479</v>
      </c>
      <c r="B250" s="96" t="str">
        <f>"D15_ Capitaux 
propres - 
"&amp;'30.61'!$I$5+3</f>
        <v>D15_ Capitaux 
propres - 
2022</v>
      </c>
      <c r="C250" s="83" t="str">
        <f>VLOOKUP(A250,$A$40:$F$54,4,FALSE)&amp;"_ Capitaux 
propres - 
"&amp;'30.61'!$I$5+3</f>
        <v>D15_ Capitaux 
propres - 
2022</v>
      </c>
      <c r="D250" s="84" t="s">
        <v>113</v>
      </c>
      <c r="E250" s="84">
        <v>69</v>
      </c>
      <c r="F250" s="85">
        <f t="shared" si="25"/>
        <v>84</v>
      </c>
      <c r="G250" s="76">
        <f>VLOOKUP(D250,'20.20'!$D$7:$CJ$75,Data!F250,FALSE)+VLOOKUP(E250,'20.20'!$D$7:$CJ$75,Data!F250,FALSE)</f>
        <v>0</v>
      </c>
      <c r="H250" s="76" t="str">
        <f>IF(OR(G250="",G250=0),"",G250-$G$75)</f>
        <v/>
      </c>
      <c r="I250" s="89"/>
    </row>
    <row r="251" spans="1:9">
      <c r="A251" s="77" t="s">
        <v>479</v>
      </c>
      <c r="B251" s="97" t="str">
        <f>"D15_ Capitaux 
propres - 
"&amp;'30.61'!$I$5+4</f>
        <v>D15_ Capitaux 
propres - 
2023</v>
      </c>
      <c r="C251" s="91" t="str">
        <f>VLOOKUP(A251,$A$40:$F$54,4,FALSE)&amp;"_ Capitaux 
propres - 
"&amp;'30.61'!$I$5+4</f>
        <v>D15_ Capitaux 
propres - 
2023</v>
      </c>
      <c r="D251" s="92" t="s">
        <v>113</v>
      </c>
      <c r="E251" s="92">
        <v>69</v>
      </c>
      <c r="F251" s="93">
        <f t="shared" si="25"/>
        <v>85</v>
      </c>
      <c r="G251" s="78">
        <f>VLOOKUP(D251,'20.20'!$D$7:$CJ$75,Data!F251,FALSE)+VLOOKUP(E251,'20.20'!$D$7:$CJ$75,Data!F251,FALSE)</f>
        <v>0</v>
      </c>
      <c r="H251" s="78" t="str">
        <f>IF(OR(G251="",G251=0),"",G251-$G$76)</f>
        <v/>
      </c>
      <c r="I251" s="95"/>
    </row>
    <row r="252" spans="1:9">
      <c r="C252" s="593"/>
      <c r="D252" s="593"/>
      <c r="E252" s="593"/>
      <c r="F252" s="593"/>
    </row>
    <row r="253" spans="1:9">
      <c r="A253" s="639" t="s">
        <v>542</v>
      </c>
      <c r="B253" s="640"/>
      <c r="C253" s="640"/>
      <c r="D253" s="640"/>
      <c r="E253" s="640"/>
      <c r="F253" s="640"/>
      <c r="G253" s="641"/>
    </row>
    <row r="254" spans="1:9">
      <c r="A254" s="75"/>
      <c r="B254" s="90"/>
      <c r="C254" s="90" t="s">
        <v>541</v>
      </c>
      <c r="D254" s="90" t="s">
        <v>540</v>
      </c>
      <c r="E254" s="90" t="s">
        <v>539</v>
      </c>
      <c r="F254" s="90" t="s">
        <v>538</v>
      </c>
      <c r="G254" s="70" t="s">
        <v>537</v>
      </c>
    </row>
    <row r="255" spans="1:9">
      <c r="A255" s="75" t="s">
        <v>536</v>
      </c>
      <c r="B255" s="90" t="s">
        <v>535</v>
      </c>
      <c r="C255" s="98" t="s">
        <v>4</v>
      </c>
      <c r="D255" s="98" t="s">
        <v>6</v>
      </c>
      <c r="E255" s="98" t="s">
        <v>70</v>
      </c>
      <c r="F255" s="98" t="s">
        <v>11</v>
      </c>
      <c r="G255" s="99" t="s">
        <v>13</v>
      </c>
    </row>
    <row r="256" spans="1:9">
      <c r="A256" s="75" t="s">
        <v>534</v>
      </c>
      <c r="B256" s="100" t="s">
        <v>533</v>
      </c>
      <c r="C256" s="1">
        <f>G77</f>
        <v>0</v>
      </c>
      <c r="D256" s="1">
        <f>G78</f>
        <v>0</v>
      </c>
      <c r="E256" s="1">
        <f>G79</f>
        <v>0</v>
      </c>
      <c r="F256" s="1">
        <f>G80</f>
        <v>0</v>
      </c>
      <c r="G256" s="2">
        <f>G81</f>
        <v>0</v>
      </c>
    </row>
    <row r="257" spans="1:7">
      <c r="A257" s="75" t="s">
        <v>532</v>
      </c>
      <c r="B257" s="100" t="s">
        <v>531</v>
      </c>
      <c r="C257" s="1">
        <f>G82</f>
        <v>0</v>
      </c>
      <c r="D257" s="1">
        <f>G83</f>
        <v>0</v>
      </c>
      <c r="E257" s="1">
        <f>G84</f>
        <v>0</v>
      </c>
      <c r="F257" s="1">
        <f>G85</f>
        <v>0</v>
      </c>
      <c r="G257" s="2">
        <f>G86</f>
        <v>0</v>
      </c>
    </row>
    <row r="258" spans="1:7">
      <c r="A258" s="75" t="s">
        <v>530</v>
      </c>
      <c r="B258" s="100" t="s">
        <v>529</v>
      </c>
      <c r="C258" s="1">
        <f>G72</f>
        <v>0</v>
      </c>
      <c r="D258" s="1">
        <f>G73</f>
        <v>0</v>
      </c>
      <c r="E258" s="1">
        <f>G74</f>
        <v>0</v>
      </c>
      <c r="F258" s="1">
        <f>G75</f>
        <v>0</v>
      </c>
      <c r="G258" s="2">
        <f>G76</f>
        <v>0</v>
      </c>
    </row>
    <row r="259" spans="1:7">
      <c r="A259" s="75" t="s">
        <v>528</v>
      </c>
      <c r="B259" s="100" t="s">
        <v>527</v>
      </c>
      <c r="C259" s="1">
        <f>G62</f>
        <v>0</v>
      </c>
      <c r="D259" s="1">
        <f>G63</f>
        <v>0</v>
      </c>
      <c r="E259" s="1">
        <f>G64</f>
        <v>0</v>
      </c>
      <c r="F259" s="1">
        <f>G65</f>
        <v>0</v>
      </c>
      <c r="G259" s="2">
        <f>G66</f>
        <v>0</v>
      </c>
    </row>
    <row r="260" spans="1:7">
      <c r="A260" s="75" t="s">
        <v>526</v>
      </c>
      <c r="B260" s="100" t="s">
        <v>525</v>
      </c>
      <c r="C260" s="1">
        <f>G67</f>
        <v>0</v>
      </c>
      <c r="D260" s="1">
        <f>G68</f>
        <v>0</v>
      </c>
      <c r="E260" s="1">
        <f>G69</f>
        <v>0</v>
      </c>
      <c r="F260" s="1">
        <f>G70</f>
        <v>0</v>
      </c>
      <c r="G260" s="2">
        <f>G71</f>
        <v>0</v>
      </c>
    </row>
    <row r="261" spans="1:7">
      <c r="A261" s="75" t="s">
        <v>524</v>
      </c>
      <c r="B261" s="100" t="s">
        <v>523</v>
      </c>
      <c r="C261" s="3">
        <f>G57</f>
        <v>0</v>
      </c>
      <c r="D261" s="3">
        <f>G58</f>
        <v>0</v>
      </c>
      <c r="E261" s="3">
        <f>G59</f>
        <v>0</v>
      </c>
      <c r="F261" s="3">
        <f>G60</f>
        <v>0</v>
      </c>
      <c r="G261" s="4">
        <f>G61</f>
        <v>0</v>
      </c>
    </row>
    <row r="262" spans="1:7">
      <c r="A262" s="75" t="s">
        <v>444</v>
      </c>
      <c r="B262" s="100" t="s">
        <v>522</v>
      </c>
      <c r="C262" s="5" t="str">
        <f>B3</f>
        <v>Description : Please inscribe a brief description of the scenario (including assumptions) in tab 20.10</v>
      </c>
      <c r="G262" s="89"/>
    </row>
    <row r="263" spans="1:7">
      <c r="A263" s="75" t="s">
        <v>521</v>
      </c>
      <c r="B263" s="100" t="s">
        <v>520</v>
      </c>
      <c r="C263" s="3">
        <f>B4</f>
        <v>0</v>
      </c>
      <c r="D263" s="3">
        <f>B5</f>
        <v>0</v>
      </c>
      <c r="E263" s="3">
        <f>B6</f>
        <v>0</v>
      </c>
      <c r="F263" s="3">
        <f>B7</f>
        <v>0</v>
      </c>
      <c r="G263" s="4">
        <f>B8</f>
        <v>0</v>
      </c>
    </row>
    <row r="264" spans="1:7">
      <c r="A264" s="75" t="s">
        <v>519</v>
      </c>
      <c r="B264" s="100" t="s">
        <v>518</v>
      </c>
      <c r="C264" s="1">
        <f>B9</f>
        <v>0</v>
      </c>
      <c r="D264" s="1">
        <f>B10</f>
        <v>0</v>
      </c>
      <c r="E264" s="1">
        <f>B11</f>
        <v>0</v>
      </c>
      <c r="F264" s="1">
        <f>B12</f>
        <v>0</v>
      </c>
      <c r="G264" s="2">
        <f>B13</f>
        <v>0</v>
      </c>
    </row>
    <row r="265" spans="1:7">
      <c r="A265" s="75" t="s">
        <v>445</v>
      </c>
      <c r="B265" s="100" t="s">
        <v>517</v>
      </c>
      <c r="C265" s="5" t="str">
        <f>B14</f>
        <v>Description : Please inscribe a brief description of the scenario (including assumptions) in tab 20.10</v>
      </c>
      <c r="G265" s="89"/>
    </row>
    <row r="266" spans="1:7">
      <c r="A266" s="75" t="s">
        <v>516</v>
      </c>
      <c r="B266" s="100" t="s">
        <v>515</v>
      </c>
      <c r="C266" s="3">
        <f>B15</f>
        <v>0</v>
      </c>
      <c r="D266" s="3">
        <f>B16</f>
        <v>0</v>
      </c>
      <c r="E266" s="3">
        <f>B17</f>
        <v>0</v>
      </c>
      <c r="F266" s="3">
        <f>B18</f>
        <v>0</v>
      </c>
      <c r="G266" s="4">
        <f>B19</f>
        <v>0</v>
      </c>
    </row>
    <row r="267" spans="1:7">
      <c r="A267" s="75" t="s">
        <v>514</v>
      </c>
      <c r="B267" s="100" t="s">
        <v>513</v>
      </c>
      <c r="C267" s="1">
        <f>B20</f>
        <v>0</v>
      </c>
      <c r="D267" s="1">
        <f>B21</f>
        <v>0</v>
      </c>
      <c r="E267" s="1">
        <f>B22</f>
        <v>0</v>
      </c>
      <c r="F267" s="1">
        <f>B23</f>
        <v>0</v>
      </c>
      <c r="G267" s="2">
        <f>B24</f>
        <v>0</v>
      </c>
    </row>
    <row r="268" spans="1:7">
      <c r="A268" s="75" t="s">
        <v>446</v>
      </c>
      <c r="B268" s="100" t="s">
        <v>512</v>
      </c>
      <c r="C268" s="5" t="str">
        <f>B25</f>
        <v>Description : Please inscribe a brief description of the scenario (including assumptions) in tab 20.10</v>
      </c>
      <c r="G268" s="89"/>
    </row>
    <row r="269" spans="1:7">
      <c r="A269" s="75" t="s">
        <v>511</v>
      </c>
      <c r="B269" s="100" t="s">
        <v>510</v>
      </c>
      <c r="C269" s="3">
        <f>B26</f>
        <v>0</v>
      </c>
      <c r="D269" s="3">
        <f>B27</f>
        <v>0</v>
      </c>
      <c r="E269" s="3">
        <f>B28</f>
        <v>0</v>
      </c>
      <c r="F269" s="3">
        <f>B29</f>
        <v>0</v>
      </c>
      <c r="G269" s="4">
        <f>B30</f>
        <v>0</v>
      </c>
    </row>
    <row r="270" spans="1:7">
      <c r="A270" s="77" t="s">
        <v>509</v>
      </c>
      <c r="B270" s="101" t="s">
        <v>508</v>
      </c>
      <c r="C270" s="6">
        <f>B31</f>
        <v>0</v>
      </c>
      <c r="D270" s="6">
        <f>B32</f>
        <v>0</v>
      </c>
      <c r="E270" s="6">
        <f>B33</f>
        <v>0</v>
      </c>
      <c r="F270" s="6">
        <f>B34</f>
        <v>0</v>
      </c>
      <c r="G270" s="7">
        <f>B35</f>
        <v>0</v>
      </c>
    </row>
  </sheetData>
  <sheetProtection algorithmName="SHA-512" hashValue="mADfS3AN7IPrpje+A8Awre29FAg5x8zaZeMiCCdPKtnrvEyv9IlLRaBjPbEiV5AhL6qQj9YvU4gCgo96vkgzxg==" saltValue="vn0+IKf8jKbl0hSwQQE3UQ==" spinCount="100000" sheet="1" selectLockedCells="1" selectUnlockedCells="1"/>
  <mergeCells count="1">
    <mergeCell ref="A253:G253"/>
  </mergeCells>
  <pageMargins left="0.7" right="0.7" top="0.75" bottom="0.75" header="0.3" footer="0.3"/>
  <pageSetup paperSize="5" scale="93" orientation="landscape"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CJ58"/>
  <sheetViews>
    <sheetView zoomScaleNormal="100" workbookViewId="0">
      <pane xSplit="4" ySplit="5" topLeftCell="E6" activePane="bottomRight" state="frozen"/>
      <selection activeCell="B4" sqref="B4"/>
      <selection pane="topRight" activeCell="B4" sqref="B4"/>
      <selection pane="bottomLeft" activeCell="B4" sqref="B4"/>
      <selection pane="bottomRight"/>
    </sheetView>
  </sheetViews>
  <sheetFormatPr baseColWidth="10" defaultColWidth="8" defaultRowHeight="15"/>
  <cols>
    <col min="1" max="2" width="2.85546875" style="12" customWidth="1"/>
    <col min="3" max="3" width="47" style="12" customWidth="1"/>
    <col min="4" max="4" width="5" style="12" customWidth="1"/>
    <col min="5" max="5" width="11" style="405" customWidth="1"/>
    <col min="6" max="88" width="11" style="12" customWidth="1"/>
    <col min="89" max="16384" width="8" style="12"/>
  </cols>
  <sheetData>
    <row r="1" spans="1:88">
      <c r="A1" s="8" t="s">
        <v>423</v>
      </c>
      <c r="B1" s="9"/>
      <c r="C1" s="9"/>
      <c r="D1" s="9"/>
      <c r="E1" s="102"/>
      <c r="F1" s="102"/>
      <c r="G1" s="102"/>
      <c r="H1" s="102" t="s">
        <v>424</v>
      </c>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row>
    <row r="2" spans="1:88">
      <c r="A2" s="8"/>
      <c r="B2" s="9"/>
      <c r="C2" s="9"/>
      <c r="D2" s="9"/>
      <c r="E2" s="102"/>
      <c r="F2" s="102"/>
      <c r="G2" s="102"/>
      <c r="H2" s="102" t="s">
        <v>425</v>
      </c>
      <c r="I2" s="102"/>
      <c r="J2" s="102"/>
      <c r="K2" s="102"/>
      <c r="L2" s="102"/>
      <c r="M2" s="102"/>
      <c r="N2" s="103"/>
      <c r="O2" s="104"/>
      <c r="P2" s="105" t="s">
        <v>418</v>
      </c>
      <c r="Q2" s="106"/>
      <c r="R2" s="107"/>
      <c r="S2" s="103"/>
      <c r="T2" s="104"/>
      <c r="U2" s="105" t="s">
        <v>419</v>
      </c>
      <c r="V2" s="106"/>
      <c r="W2" s="107"/>
      <c r="X2" s="103"/>
      <c r="Y2" s="104"/>
      <c r="Z2" s="105" t="s">
        <v>420</v>
      </c>
      <c r="AA2" s="105"/>
      <c r="AB2" s="108"/>
      <c r="AC2" s="103"/>
      <c r="AD2" s="104"/>
      <c r="AE2" s="105" t="s">
        <v>447</v>
      </c>
      <c r="AF2" s="105"/>
      <c r="AG2" s="108"/>
      <c r="AH2" s="103"/>
      <c r="AI2" s="104"/>
      <c r="AJ2" s="105" t="s">
        <v>448</v>
      </c>
      <c r="AK2" s="105"/>
      <c r="AL2" s="108"/>
      <c r="AM2" s="103"/>
      <c r="AN2" s="104"/>
      <c r="AO2" s="105" t="s">
        <v>449</v>
      </c>
      <c r="AP2" s="105"/>
      <c r="AQ2" s="108"/>
      <c r="AR2" s="103"/>
      <c r="AS2" s="104"/>
      <c r="AT2" s="105" t="s">
        <v>450</v>
      </c>
      <c r="AU2" s="105"/>
      <c r="AV2" s="108"/>
      <c r="AW2" s="103"/>
      <c r="AX2" s="104"/>
      <c r="AY2" s="105" t="s">
        <v>451</v>
      </c>
      <c r="AZ2" s="105"/>
      <c r="BA2" s="108"/>
      <c r="BB2" s="103"/>
      <c r="BC2" s="104"/>
      <c r="BD2" s="105" t="s">
        <v>452</v>
      </c>
      <c r="BE2" s="105"/>
      <c r="BF2" s="108"/>
      <c r="BG2" s="103"/>
      <c r="BH2" s="104"/>
      <c r="BI2" s="105" t="s">
        <v>453</v>
      </c>
      <c r="BJ2" s="105"/>
      <c r="BK2" s="108"/>
      <c r="BL2" s="103"/>
      <c r="BM2" s="104"/>
      <c r="BN2" s="105" t="s">
        <v>454</v>
      </c>
      <c r="BO2" s="105"/>
      <c r="BP2" s="108"/>
      <c r="BQ2" s="103"/>
      <c r="BR2" s="104"/>
      <c r="BS2" s="105" t="s">
        <v>455</v>
      </c>
      <c r="BT2" s="105"/>
      <c r="BU2" s="108"/>
      <c r="BV2" s="103"/>
      <c r="BW2" s="104"/>
      <c r="BX2" s="105" t="s">
        <v>456</v>
      </c>
      <c r="BY2" s="105"/>
      <c r="BZ2" s="108"/>
      <c r="CA2" s="103"/>
      <c r="CB2" s="104"/>
      <c r="CC2" s="105" t="s">
        <v>457</v>
      </c>
      <c r="CD2" s="105"/>
      <c r="CE2" s="108"/>
      <c r="CF2" s="103"/>
      <c r="CG2" s="104"/>
      <c r="CH2" s="105" t="s">
        <v>458</v>
      </c>
      <c r="CI2" s="105"/>
      <c r="CJ2" s="108"/>
    </row>
    <row r="3" spans="1:88">
      <c r="A3" s="8"/>
      <c r="B3" s="9"/>
      <c r="C3" s="9"/>
      <c r="D3" s="9"/>
      <c r="E3" s="102"/>
      <c r="F3" s="102"/>
      <c r="G3" s="102"/>
      <c r="H3" s="102" t="s">
        <v>426</v>
      </c>
      <c r="I3" s="102"/>
      <c r="J3" s="102"/>
      <c r="K3" s="102"/>
      <c r="L3" s="102"/>
      <c r="M3" s="102"/>
      <c r="N3" s="621" t="str">
        <f>'20.10'!$V$3</f>
        <v>Description : Please inscribe a brief description of the scenario (including assumptions) in tab 20.10</v>
      </c>
      <c r="O3" s="622"/>
      <c r="P3" s="622"/>
      <c r="Q3" s="622"/>
      <c r="R3" s="623"/>
      <c r="S3" s="621" t="str">
        <f>'20.10'!$AF$3</f>
        <v>Description : Please inscribe a brief description of the scenario (including assumptions) in tab 20.10</v>
      </c>
      <c r="T3" s="622"/>
      <c r="U3" s="622"/>
      <c r="V3" s="622"/>
      <c r="W3" s="623"/>
      <c r="X3" s="621" t="str">
        <f>'20.10'!$AP$3</f>
        <v>Description : Please inscribe a brief description of the scenario (including assumptions) in tab 20.10</v>
      </c>
      <c r="Y3" s="622"/>
      <c r="Z3" s="622"/>
      <c r="AA3" s="622"/>
      <c r="AB3" s="623"/>
      <c r="AC3" s="621" t="str">
        <f>'20.10'!$AZ$3</f>
        <v>Description : Please inscribe a brief description of the scenario (including assumptions) in tab 20.10</v>
      </c>
      <c r="AD3" s="622"/>
      <c r="AE3" s="622"/>
      <c r="AF3" s="622"/>
      <c r="AG3" s="623"/>
      <c r="AH3" s="621" t="str">
        <f>'20.10'!$BJ$3</f>
        <v>Description : Please inscribe a brief description of the scenario (including assumptions) in tab 20.10</v>
      </c>
      <c r="AI3" s="622"/>
      <c r="AJ3" s="622"/>
      <c r="AK3" s="622"/>
      <c r="AL3" s="623"/>
      <c r="AM3" s="621" t="str">
        <f>'20.10'!$BT$3</f>
        <v>Description : Please inscribe a brief description of the scenario (including assumptions) in tab 20.10</v>
      </c>
      <c r="AN3" s="622"/>
      <c r="AO3" s="622"/>
      <c r="AP3" s="622"/>
      <c r="AQ3" s="623"/>
      <c r="AR3" s="621" t="str">
        <f>'20.10'!$CD$3</f>
        <v>Description : Please inscribe a brief description of the scenario (including assumptions) in tab 20.10</v>
      </c>
      <c r="AS3" s="622"/>
      <c r="AT3" s="622"/>
      <c r="AU3" s="622"/>
      <c r="AV3" s="623"/>
      <c r="AW3" s="621" t="str">
        <f>'20.10'!$CN$3</f>
        <v>Description : Please inscribe a brief description of the scenario (including assumptions) in tab 20.10</v>
      </c>
      <c r="AX3" s="622"/>
      <c r="AY3" s="622"/>
      <c r="AZ3" s="622"/>
      <c r="BA3" s="623"/>
      <c r="BB3" s="621" t="str">
        <f>'20.10'!$CX$3</f>
        <v>Description : Please inscribe a brief description of the scenario (including assumptions) in tab 20.10</v>
      </c>
      <c r="BC3" s="622"/>
      <c r="BD3" s="622"/>
      <c r="BE3" s="622"/>
      <c r="BF3" s="623"/>
      <c r="BG3" s="621" t="str">
        <f>'20.10'!$DH$3</f>
        <v>Description : Please inscribe a brief description of the scenario (including assumptions) in tab 20.10</v>
      </c>
      <c r="BH3" s="622"/>
      <c r="BI3" s="622"/>
      <c r="BJ3" s="622"/>
      <c r="BK3" s="623"/>
      <c r="BL3" s="621" t="str">
        <f>'20.10'!$DR$3</f>
        <v>Description : Please inscribe a brief description of the scenario (including assumptions) in tab 20.10</v>
      </c>
      <c r="BM3" s="622"/>
      <c r="BN3" s="622"/>
      <c r="BO3" s="622"/>
      <c r="BP3" s="623"/>
      <c r="BQ3" s="621" t="str">
        <f>'20.10'!$EB$3</f>
        <v>Description : Please inscribe a brief description of the scenario (including assumptions) in tab 20.10</v>
      </c>
      <c r="BR3" s="622"/>
      <c r="BS3" s="622"/>
      <c r="BT3" s="622"/>
      <c r="BU3" s="623"/>
      <c r="BV3" s="621" t="str">
        <f>'20.10'!$EL$3</f>
        <v>Description : Please inscribe a brief description of the scenario (including assumptions) in tab 20.10</v>
      </c>
      <c r="BW3" s="622"/>
      <c r="BX3" s="622"/>
      <c r="BY3" s="622"/>
      <c r="BZ3" s="623"/>
      <c r="CA3" s="621" t="str">
        <f>'20.10'!$EV$3</f>
        <v>Description : Please inscribe a brief description of the scenario (including assumptions) in tab 20.10</v>
      </c>
      <c r="CB3" s="622"/>
      <c r="CC3" s="622"/>
      <c r="CD3" s="622"/>
      <c r="CE3" s="623"/>
      <c r="CF3" s="621" t="str">
        <f>'20.10'!$FF$3</f>
        <v>Description : Please inscribe a brief description of the scenario (including assumptions) in tab 20.10</v>
      </c>
      <c r="CG3" s="622"/>
      <c r="CH3" s="622"/>
      <c r="CI3" s="622"/>
      <c r="CJ3" s="623"/>
    </row>
    <row r="4" spans="1:88">
      <c r="A4" s="8"/>
      <c r="B4" s="9"/>
      <c r="C4" s="9"/>
      <c r="D4" s="9"/>
      <c r="E4" s="102"/>
      <c r="F4" s="102" t="s">
        <v>421</v>
      </c>
      <c r="G4" s="102"/>
      <c r="H4" s="102" t="s">
        <v>427</v>
      </c>
      <c r="I4" s="8"/>
      <c r="J4" s="109"/>
      <c r="K4" s="102" t="s">
        <v>422</v>
      </c>
      <c r="L4" s="110"/>
      <c r="M4" s="110"/>
      <c r="N4" s="621"/>
      <c r="O4" s="622"/>
      <c r="P4" s="622"/>
      <c r="Q4" s="622"/>
      <c r="R4" s="623"/>
      <c r="S4" s="621"/>
      <c r="T4" s="622"/>
      <c r="U4" s="622"/>
      <c r="V4" s="622"/>
      <c r="W4" s="623"/>
      <c r="X4" s="621"/>
      <c r="Y4" s="622"/>
      <c r="Z4" s="622"/>
      <c r="AA4" s="622"/>
      <c r="AB4" s="623"/>
      <c r="AC4" s="621"/>
      <c r="AD4" s="622"/>
      <c r="AE4" s="622"/>
      <c r="AF4" s="622"/>
      <c r="AG4" s="623"/>
      <c r="AH4" s="621"/>
      <c r="AI4" s="622"/>
      <c r="AJ4" s="622"/>
      <c r="AK4" s="622"/>
      <c r="AL4" s="623"/>
      <c r="AM4" s="621"/>
      <c r="AN4" s="622"/>
      <c r="AO4" s="622"/>
      <c r="AP4" s="622"/>
      <c r="AQ4" s="623"/>
      <c r="AR4" s="621"/>
      <c r="AS4" s="622"/>
      <c r="AT4" s="622"/>
      <c r="AU4" s="622"/>
      <c r="AV4" s="623"/>
      <c r="AW4" s="621"/>
      <c r="AX4" s="622"/>
      <c r="AY4" s="622"/>
      <c r="AZ4" s="622"/>
      <c r="BA4" s="623"/>
      <c r="BB4" s="621"/>
      <c r="BC4" s="622"/>
      <c r="BD4" s="622"/>
      <c r="BE4" s="622"/>
      <c r="BF4" s="623"/>
      <c r="BG4" s="621"/>
      <c r="BH4" s="622"/>
      <c r="BI4" s="622"/>
      <c r="BJ4" s="622"/>
      <c r="BK4" s="623"/>
      <c r="BL4" s="621"/>
      <c r="BM4" s="622"/>
      <c r="BN4" s="622"/>
      <c r="BO4" s="622"/>
      <c r="BP4" s="623"/>
      <c r="BQ4" s="621"/>
      <c r="BR4" s="622"/>
      <c r="BS4" s="622"/>
      <c r="BT4" s="622"/>
      <c r="BU4" s="623"/>
      <c r="BV4" s="621"/>
      <c r="BW4" s="622"/>
      <c r="BX4" s="622"/>
      <c r="BY4" s="622"/>
      <c r="BZ4" s="623"/>
      <c r="CA4" s="621"/>
      <c r="CB4" s="622"/>
      <c r="CC4" s="622"/>
      <c r="CD4" s="622"/>
      <c r="CE4" s="623"/>
      <c r="CF4" s="621"/>
      <c r="CG4" s="622"/>
      <c r="CH4" s="622"/>
      <c r="CI4" s="622"/>
      <c r="CJ4" s="623"/>
    </row>
    <row r="5" spans="1:88" ht="12.75" customHeight="1">
      <c r="A5" s="14" t="s">
        <v>1</v>
      </c>
      <c r="B5" s="14"/>
      <c r="C5" s="14"/>
      <c r="D5" s="14"/>
      <c r="E5" s="207">
        <f>F5-1</f>
        <v>2016</v>
      </c>
      <c r="F5" s="207">
        <f>G5-1</f>
        <v>2017</v>
      </c>
      <c r="G5" s="207">
        <f>I5-1</f>
        <v>2018</v>
      </c>
      <c r="H5" s="207">
        <f>I5-1</f>
        <v>2018</v>
      </c>
      <c r="I5" s="207">
        <f>'20.10'!L4</f>
        <v>2019</v>
      </c>
      <c r="J5" s="207">
        <f>I5+1</f>
        <v>2020</v>
      </c>
      <c r="K5" s="207">
        <f t="shared" ref="K5:L5" si="0">J5+1</f>
        <v>2021</v>
      </c>
      <c r="L5" s="207">
        <f t="shared" si="0"/>
        <v>2022</v>
      </c>
      <c r="M5" s="207">
        <f>L5+1</f>
        <v>2023</v>
      </c>
      <c r="N5" s="208">
        <f>I5</f>
        <v>2019</v>
      </c>
      <c r="O5" s="207">
        <f>J5</f>
        <v>2020</v>
      </c>
      <c r="P5" s="207">
        <f>K5</f>
        <v>2021</v>
      </c>
      <c r="Q5" s="207">
        <f>L5</f>
        <v>2022</v>
      </c>
      <c r="R5" s="209">
        <f>M5</f>
        <v>2023</v>
      </c>
      <c r="S5" s="208">
        <f t="shared" ref="S5:CD5" si="1">N5</f>
        <v>2019</v>
      </c>
      <c r="T5" s="207">
        <f t="shared" si="1"/>
        <v>2020</v>
      </c>
      <c r="U5" s="207">
        <f t="shared" si="1"/>
        <v>2021</v>
      </c>
      <c r="V5" s="207">
        <f t="shared" si="1"/>
        <v>2022</v>
      </c>
      <c r="W5" s="209">
        <f t="shared" si="1"/>
        <v>2023</v>
      </c>
      <c r="X5" s="208">
        <f t="shared" si="1"/>
        <v>2019</v>
      </c>
      <c r="Y5" s="207">
        <f t="shared" si="1"/>
        <v>2020</v>
      </c>
      <c r="Z5" s="207">
        <f t="shared" si="1"/>
        <v>2021</v>
      </c>
      <c r="AA5" s="207">
        <f t="shared" si="1"/>
        <v>2022</v>
      </c>
      <c r="AB5" s="209">
        <f t="shared" si="1"/>
        <v>2023</v>
      </c>
      <c r="AC5" s="208">
        <f t="shared" si="1"/>
        <v>2019</v>
      </c>
      <c r="AD5" s="207">
        <f t="shared" si="1"/>
        <v>2020</v>
      </c>
      <c r="AE5" s="207">
        <f t="shared" si="1"/>
        <v>2021</v>
      </c>
      <c r="AF5" s="207">
        <f t="shared" si="1"/>
        <v>2022</v>
      </c>
      <c r="AG5" s="209">
        <f t="shared" si="1"/>
        <v>2023</v>
      </c>
      <c r="AH5" s="208">
        <f t="shared" si="1"/>
        <v>2019</v>
      </c>
      <c r="AI5" s="207">
        <f t="shared" si="1"/>
        <v>2020</v>
      </c>
      <c r="AJ5" s="207">
        <f t="shared" si="1"/>
        <v>2021</v>
      </c>
      <c r="AK5" s="207">
        <f t="shared" si="1"/>
        <v>2022</v>
      </c>
      <c r="AL5" s="209">
        <f t="shared" si="1"/>
        <v>2023</v>
      </c>
      <c r="AM5" s="208">
        <f t="shared" si="1"/>
        <v>2019</v>
      </c>
      <c r="AN5" s="207">
        <f t="shared" si="1"/>
        <v>2020</v>
      </c>
      <c r="AO5" s="207">
        <f t="shared" si="1"/>
        <v>2021</v>
      </c>
      <c r="AP5" s="207">
        <f t="shared" si="1"/>
        <v>2022</v>
      </c>
      <c r="AQ5" s="209">
        <f t="shared" si="1"/>
        <v>2023</v>
      </c>
      <c r="AR5" s="208">
        <f t="shared" si="1"/>
        <v>2019</v>
      </c>
      <c r="AS5" s="207">
        <f t="shared" si="1"/>
        <v>2020</v>
      </c>
      <c r="AT5" s="207">
        <f t="shared" si="1"/>
        <v>2021</v>
      </c>
      <c r="AU5" s="207">
        <f t="shared" si="1"/>
        <v>2022</v>
      </c>
      <c r="AV5" s="209">
        <f t="shared" si="1"/>
        <v>2023</v>
      </c>
      <c r="AW5" s="208">
        <f t="shared" si="1"/>
        <v>2019</v>
      </c>
      <c r="AX5" s="207">
        <f t="shared" si="1"/>
        <v>2020</v>
      </c>
      <c r="AY5" s="207">
        <f t="shared" si="1"/>
        <v>2021</v>
      </c>
      <c r="AZ5" s="207">
        <f t="shared" si="1"/>
        <v>2022</v>
      </c>
      <c r="BA5" s="209">
        <f t="shared" si="1"/>
        <v>2023</v>
      </c>
      <c r="BB5" s="208">
        <f t="shared" si="1"/>
        <v>2019</v>
      </c>
      <c r="BC5" s="207">
        <f t="shared" si="1"/>
        <v>2020</v>
      </c>
      <c r="BD5" s="207">
        <f t="shared" si="1"/>
        <v>2021</v>
      </c>
      <c r="BE5" s="207">
        <f t="shared" si="1"/>
        <v>2022</v>
      </c>
      <c r="BF5" s="209">
        <f t="shared" si="1"/>
        <v>2023</v>
      </c>
      <c r="BG5" s="208">
        <f t="shared" si="1"/>
        <v>2019</v>
      </c>
      <c r="BH5" s="207">
        <f t="shared" si="1"/>
        <v>2020</v>
      </c>
      <c r="BI5" s="207">
        <f t="shared" si="1"/>
        <v>2021</v>
      </c>
      <c r="BJ5" s="207">
        <f t="shared" si="1"/>
        <v>2022</v>
      </c>
      <c r="BK5" s="209">
        <f t="shared" si="1"/>
        <v>2023</v>
      </c>
      <c r="BL5" s="208">
        <f t="shared" si="1"/>
        <v>2019</v>
      </c>
      <c r="BM5" s="207">
        <f t="shared" si="1"/>
        <v>2020</v>
      </c>
      <c r="BN5" s="207">
        <f t="shared" si="1"/>
        <v>2021</v>
      </c>
      <c r="BO5" s="207">
        <f t="shared" si="1"/>
        <v>2022</v>
      </c>
      <c r="BP5" s="209">
        <f t="shared" si="1"/>
        <v>2023</v>
      </c>
      <c r="BQ5" s="208">
        <f t="shared" si="1"/>
        <v>2019</v>
      </c>
      <c r="BR5" s="207">
        <f t="shared" si="1"/>
        <v>2020</v>
      </c>
      <c r="BS5" s="207">
        <f t="shared" si="1"/>
        <v>2021</v>
      </c>
      <c r="BT5" s="207">
        <f t="shared" si="1"/>
        <v>2022</v>
      </c>
      <c r="BU5" s="209">
        <f t="shared" si="1"/>
        <v>2023</v>
      </c>
      <c r="BV5" s="208">
        <f t="shared" si="1"/>
        <v>2019</v>
      </c>
      <c r="BW5" s="207">
        <f t="shared" si="1"/>
        <v>2020</v>
      </c>
      <c r="BX5" s="207">
        <f t="shared" si="1"/>
        <v>2021</v>
      </c>
      <c r="BY5" s="207">
        <f t="shared" si="1"/>
        <v>2022</v>
      </c>
      <c r="BZ5" s="209">
        <f t="shared" si="1"/>
        <v>2023</v>
      </c>
      <c r="CA5" s="208">
        <f t="shared" si="1"/>
        <v>2019</v>
      </c>
      <c r="CB5" s="207">
        <f t="shared" si="1"/>
        <v>2020</v>
      </c>
      <c r="CC5" s="207">
        <f t="shared" si="1"/>
        <v>2021</v>
      </c>
      <c r="CD5" s="207">
        <f t="shared" si="1"/>
        <v>2022</v>
      </c>
      <c r="CE5" s="209">
        <f t="shared" ref="CE5:CJ5" si="2">BZ5</f>
        <v>2023</v>
      </c>
      <c r="CF5" s="208">
        <f t="shared" si="2"/>
        <v>2019</v>
      </c>
      <c r="CG5" s="207">
        <f t="shared" si="2"/>
        <v>2020</v>
      </c>
      <c r="CH5" s="207">
        <f t="shared" si="2"/>
        <v>2021</v>
      </c>
      <c r="CI5" s="207">
        <f t="shared" si="2"/>
        <v>2022</v>
      </c>
      <c r="CJ5" s="209">
        <f t="shared" si="2"/>
        <v>2023</v>
      </c>
    </row>
    <row r="6" spans="1:88" ht="14.1" customHeight="1">
      <c r="A6" s="543" t="s">
        <v>65</v>
      </c>
      <c r="D6" s="20"/>
      <c r="E6" s="43"/>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row>
    <row r="7" spans="1:88" ht="18" customHeight="1">
      <c r="A7" s="558"/>
      <c r="B7" s="559" t="s">
        <v>66</v>
      </c>
      <c r="C7" s="560"/>
      <c r="D7" s="46" t="s">
        <v>4</v>
      </c>
      <c r="E7" s="43"/>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row>
    <row r="8" spans="1:88" ht="18" customHeight="1">
      <c r="A8" s="561"/>
      <c r="B8" s="562" t="s">
        <v>67</v>
      </c>
      <c r="C8" s="561"/>
      <c r="D8" s="37" t="s">
        <v>6</v>
      </c>
      <c r="E8" s="38"/>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row>
    <row r="9" spans="1:88" ht="18" customHeight="1">
      <c r="A9" s="563"/>
      <c r="B9" s="12" t="s">
        <v>68</v>
      </c>
      <c r="D9" s="20"/>
      <c r="E9" s="43"/>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18" customHeight="1">
      <c r="A10" s="560"/>
      <c r="B10" s="558"/>
      <c r="C10" s="559" t="s">
        <v>69</v>
      </c>
      <c r="D10" s="46" t="s">
        <v>70</v>
      </c>
      <c r="E10" s="43"/>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18" customHeight="1">
      <c r="A11" s="561"/>
      <c r="B11" s="561"/>
      <c r="C11" s="562" t="s">
        <v>29</v>
      </c>
      <c r="D11" s="37" t="s">
        <v>11</v>
      </c>
      <c r="E11" s="38"/>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row>
    <row r="12" spans="1:88" ht="18" customHeight="1">
      <c r="A12" s="564"/>
      <c r="B12" s="561"/>
      <c r="C12" s="562" t="s">
        <v>33</v>
      </c>
      <c r="D12" s="37" t="s">
        <v>13</v>
      </c>
      <c r="E12" s="38"/>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row>
    <row r="13" spans="1:88" ht="18" customHeight="1">
      <c r="A13" s="29"/>
      <c r="B13" s="29"/>
      <c r="C13" s="28" t="s">
        <v>71</v>
      </c>
      <c r="D13" s="37" t="s">
        <v>15</v>
      </c>
      <c r="E13" s="43"/>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row>
    <row r="14" spans="1:88" ht="18" customHeight="1">
      <c r="A14" s="561"/>
      <c r="B14" s="562" t="s">
        <v>72</v>
      </c>
      <c r="C14" s="564"/>
      <c r="D14" s="37" t="s">
        <v>17</v>
      </c>
      <c r="E14" s="38"/>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row>
    <row r="15" spans="1:88" ht="18" customHeight="1">
      <c r="A15" s="561"/>
      <c r="B15" s="562" t="s">
        <v>73</v>
      </c>
      <c r="C15" s="561"/>
      <c r="D15" s="37" t="s">
        <v>21</v>
      </c>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row>
    <row r="16" spans="1:88" ht="18" customHeight="1">
      <c r="A16" s="561"/>
      <c r="B16" s="562" t="s">
        <v>74</v>
      </c>
      <c r="C16" s="561"/>
      <c r="D16" s="37" t="s">
        <v>23</v>
      </c>
      <c r="E16" s="38"/>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row>
    <row r="17" spans="1:88" ht="18" customHeight="1">
      <c r="A17" s="561"/>
      <c r="B17" s="562" t="s">
        <v>75</v>
      </c>
      <c r="C17" s="561"/>
      <c r="D17" s="37" t="s">
        <v>76</v>
      </c>
      <c r="E17" s="38"/>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row>
    <row r="18" spans="1:88" ht="18" customHeight="1">
      <c r="A18" s="561"/>
      <c r="B18" s="562" t="s">
        <v>42</v>
      </c>
      <c r="C18" s="561"/>
      <c r="D18" s="37" t="s">
        <v>77</v>
      </c>
      <c r="E18" s="38"/>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row>
    <row r="19" spans="1:88" ht="18" customHeight="1">
      <c r="A19" s="561"/>
      <c r="B19" s="562" t="s">
        <v>43</v>
      </c>
      <c r="C19" s="561"/>
      <c r="D19" s="37" t="s">
        <v>78</v>
      </c>
      <c r="E19" s="38"/>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row>
    <row r="20" spans="1:88" ht="18" customHeight="1">
      <c r="A20" s="561"/>
      <c r="B20" s="562" t="s">
        <v>79</v>
      </c>
      <c r="C20" s="561"/>
      <c r="D20" s="37" t="s">
        <v>80</v>
      </c>
      <c r="E20" s="38"/>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row>
    <row r="21" spans="1:88" ht="18" customHeight="1">
      <c r="A21" s="561"/>
      <c r="B21" s="28" t="s">
        <v>81</v>
      </c>
      <c r="C21" s="561"/>
      <c r="D21" s="37">
        <v>20</v>
      </c>
      <c r="E21" s="38"/>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row>
    <row r="22" spans="1:88" s="19" customFormat="1" ht="18" customHeight="1">
      <c r="A22" s="29"/>
      <c r="B22" s="624" t="s">
        <v>82</v>
      </c>
      <c r="C22" s="624"/>
      <c r="D22" s="30">
        <v>34</v>
      </c>
      <c r="E22" s="32"/>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row>
    <row r="23" spans="1:88" ht="18" customHeight="1">
      <c r="A23" s="29"/>
      <c r="B23" s="28" t="s">
        <v>83</v>
      </c>
      <c r="C23" s="29"/>
      <c r="D23" s="30" t="s">
        <v>84</v>
      </c>
      <c r="E23" s="38"/>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row>
    <row r="24" spans="1:88" s="19" customFormat="1" ht="18" customHeight="1">
      <c r="A24" s="29"/>
      <c r="B24" s="28" t="s">
        <v>85</v>
      </c>
      <c r="C24" s="29"/>
      <c r="D24" s="30" t="s">
        <v>86</v>
      </c>
      <c r="E24" s="32"/>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row>
    <row r="25" spans="1:88" s="19" customFormat="1" ht="18" customHeight="1">
      <c r="A25" s="29"/>
      <c r="B25" s="57" t="s">
        <v>87</v>
      </c>
      <c r="C25" s="29"/>
      <c r="D25" s="30" t="s">
        <v>88</v>
      </c>
      <c r="E25" s="32"/>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row>
    <row r="26" spans="1:88" ht="18" customHeight="1">
      <c r="A26" s="29"/>
      <c r="B26" s="57" t="s">
        <v>89</v>
      </c>
      <c r="C26" s="29"/>
      <c r="D26" s="30">
        <v>21</v>
      </c>
      <c r="E26" s="32"/>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row>
    <row r="27" spans="1:88" s="19" customFormat="1" ht="18" customHeight="1">
      <c r="A27" s="29"/>
      <c r="B27" s="29" t="s">
        <v>90</v>
      </c>
      <c r="C27" s="29"/>
      <c r="D27" s="30">
        <v>22</v>
      </c>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row>
    <row r="28" spans="1:88" s="19" customFormat="1" ht="18" customHeight="1">
      <c r="A28" s="29"/>
      <c r="B28" s="29" t="s">
        <v>60</v>
      </c>
      <c r="C28" s="29"/>
      <c r="D28" s="30">
        <v>23</v>
      </c>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row>
    <row r="29" spans="1:88" s="19" customFormat="1" ht="28.15" customHeight="1">
      <c r="A29" s="29"/>
      <c r="B29" s="618" t="s">
        <v>91</v>
      </c>
      <c r="C29" s="618"/>
      <c r="D29" s="30">
        <v>24</v>
      </c>
      <c r="E29" s="2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row>
    <row r="30" spans="1:88" s="19" customFormat="1" ht="18" customHeight="1">
      <c r="A30" s="29"/>
      <c r="B30" s="28" t="s">
        <v>92</v>
      </c>
      <c r="C30" s="29"/>
      <c r="D30" s="30">
        <v>25</v>
      </c>
      <c r="E30" s="26"/>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row>
    <row r="31" spans="1:88" s="19" customFormat="1" ht="18" customHeight="1">
      <c r="A31" s="29"/>
      <c r="B31" s="28" t="s">
        <v>93</v>
      </c>
      <c r="C31" s="29"/>
      <c r="D31" s="30">
        <v>26</v>
      </c>
      <c r="E31" s="26"/>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row>
    <row r="32" spans="1:88" s="19" customFormat="1" ht="18" customHeight="1">
      <c r="A32" s="29"/>
      <c r="B32" s="28" t="s">
        <v>94</v>
      </c>
      <c r="C32" s="29"/>
      <c r="D32" s="30">
        <v>28</v>
      </c>
      <c r="E32" s="26"/>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row>
    <row r="33" spans="1:88" ht="22.5" customHeight="1">
      <c r="A33" s="544" t="s">
        <v>95</v>
      </c>
      <c r="B33" s="29"/>
      <c r="C33" s="29"/>
      <c r="D33" s="30" t="s">
        <v>96</v>
      </c>
      <c r="E33" s="40"/>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row>
    <row r="34" spans="1:88" ht="24" customHeight="1">
      <c r="A34" s="565" t="s">
        <v>97</v>
      </c>
      <c r="B34" s="566"/>
      <c r="C34" s="19"/>
      <c r="D34" s="34"/>
      <c r="E34" s="43"/>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row>
    <row r="35" spans="1:88" ht="18" customHeight="1">
      <c r="A35" s="18" t="s">
        <v>98</v>
      </c>
      <c r="B35" s="19"/>
      <c r="C35" s="19"/>
      <c r="D35" s="34"/>
      <c r="E35" s="43"/>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row>
    <row r="36" spans="1:88" ht="18" customHeight="1">
      <c r="A36" s="19"/>
      <c r="B36" s="567" t="s">
        <v>99</v>
      </c>
      <c r="C36" s="19"/>
      <c r="D36" s="546"/>
      <c r="E36" s="43"/>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row>
    <row r="37" spans="1:88" s="19" customFormat="1" ht="18" customHeight="1">
      <c r="A37" s="24"/>
      <c r="B37" s="23"/>
      <c r="C37" s="24" t="s">
        <v>100</v>
      </c>
      <c r="D37" s="25">
        <v>41</v>
      </c>
      <c r="E37" s="26"/>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row>
    <row r="38" spans="1:88" s="19" customFormat="1" ht="18" customHeight="1">
      <c r="A38" s="24"/>
      <c r="B38" s="23"/>
      <c r="C38" s="24" t="s">
        <v>101</v>
      </c>
      <c r="D38" s="25">
        <v>33</v>
      </c>
      <c r="E38" s="35"/>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row>
    <row r="39" spans="1:88" ht="18" customHeight="1">
      <c r="A39" s="29"/>
      <c r="B39" s="28" t="s">
        <v>102</v>
      </c>
      <c r="C39" s="29"/>
      <c r="D39" s="30" t="s">
        <v>103</v>
      </c>
      <c r="E39" s="38"/>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row>
    <row r="40" spans="1:88" ht="18" customHeight="1">
      <c r="A40" s="29"/>
      <c r="B40" s="28" t="s">
        <v>104</v>
      </c>
      <c r="C40" s="29"/>
      <c r="D40" s="30" t="s">
        <v>51</v>
      </c>
      <c r="E40" s="38"/>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row>
    <row r="41" spans="1:88" ht="18" customHeight="1">
      <c r="A41" s="29"/>
      <c r="B41" s="28" t="s">
        <v>105</v>
      </c>
      <c r="C41" s="29"/>
      <c r="D41" s="30" t="s">
        <v>55</v>
      </c>
      <c r="E41" s="38"/>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row>
    <row r="42" spans="1:88" ht="18" customHeight="1">
      <c r="A42" s="29"/>
      <c r="B42" s="28" t="s">
        <v>106</v>
      </c>
      <c r="C42" s="29"/>
      <c r="D42" s="30" t="s">
        <v>107</v>
      </c>
      <c r="E42" s="38"/>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row>
    <row r="43" spans="1:88" ht="18" customHeight="1">
      <c r="A43" s="29"/>
      <c r="B43" s="57" t="s">
        <v>108</v>
      </c>
      <c r="C43" s="29"/>
      <c r="D43" s="30">
        <v>47</v>
      </c>
      <c r="E43" s="32"/>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row>
    <row r="44" spans="1:88" s="19" customFormat="1" ht="18" customHeight="1">
      <c r="A44" s="545" t="s">
        <v>109</v>
      </c>
      <c r="B44" s="57"/>
      <c r="C44" s="29"/>
      <c r="D44" s="30">
        <v>59</v>
      </c>
      <c r="E44" s="26"/>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row>
    <row r="45" spans="1:88" s="19" customFormat="1" ht="18" customHeight="1">
      <c r="A45" s="29"/>
      <c r="B45" s="57" t="s">
        <v>110</v>
      </c>
      <c r="C45" s="29"/>
      <c r="D45" s="30" t="s">
        <v>111</v>
      </c>
      <c r="E45" s="26"/>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row>
    <row r="46" spans="1:88" ht="18" customHeight="1">
      <c r="A46" s="544" t="s">
        <v>112</v>
      </c>
      <c r="B46" s="29"/>
      <c r="C46" s="29"/>
      <c r="D46" s="30" t="s">
        <v>113</v>
      </c>
      <c r="E46" s="40"/>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row>
    <row r="47" spans="1:88" ht="18" customHeight="1">
      <c r="A47" s="544" t="s">
        <v>114</v>
      </c>
      <c r="B47" s="29"/>
      <c r="C47" s="29"/>
      <c r="D47" s="30" t="s">
        <v>63</v>
      </c>
      <c r="E47" s="40"/>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row>
    <row r="48" spans="1:88" s="19" customFormat="1" ht="24" customHeight="1">
      <c r="A48" s="568" t="s">
        <v>115</v>
      </c>
      <c r="D48" s="546"/>
      <c r="E48" s="409"/>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8"/>
      <c r="AP48" s="548"/>
      <c r="AQ48" s="548"/>
      <c r="AR48" s="548"/>
      <c r="AS48" s="548"/>
      <c r="AT48" s="548"/>
      <c r="AU48" s="548"/>
      <c r="AV48" s="548"/>
      <c r="AW48" s="548"/>
      <c r="AX48" s="548"/>
      <c r="AY48" s="548"/>
      <c r="AZ48" s="548"/>
      <c r="BA48" s="548"/>
      <c r="BB48" s="548"/>
      <c r="BC48" s="548"/>
      <c r="BD48" s="548"/>
      <c r="BE48" s="548"/>
      <c r="BF48" s="548"/>
      <c r="BG48" s="548"/>
      <c r="BH48" s="548"/>
      <c r="BI48" s="548"/>
      <c r="BJ48" s="548"/>
      <c r="BK48" s="548"/>
      <c r="BL48" s="548"/>
      <c r="BM48" s="548"/>
      <c r="BN48" s="548"/>
      <c r="BO48" s="548"/>
      <c r="BP48" s="548"/>
      <c r="BQ48" s="548"/>
      <c r="BR48" s="548"/>
      <c r="BS48" s="548"/>
      <c r="BT48" s="548"/>
      <c r="BU48" s="548"/>
      <c r="BV48" s="548"/>
      <c r="BW48" s="548"/>
      <c r="BX48" s="548"/>
      <c r="BY48" s="548"/>
      <c r="BZ48" s="548"/>
      <c r="CA48" s="548"/>
      <c r="CB48" s="548"/>
      <c r="CC48" s="548"/>
      <c r="CD48" s="548"/>
      <c r="CE48" s="548"/>
      <c r="CF48" s="548"/>
      <c r="CG48" s="548"/>
      <c r="CH48" s="548"/>
      <c r="CI48" s="548"/>
      <c r="CJ48" s="548"/>
    </row>
    <row r="49" spans="1:88" s="19" customFormat="1" ht="18" customHeight="1">
      <c r="A49" s="18" t="s">
        <v>116</v>
      </c>
      <c r="D49" s="546"/>
      <c r="E49" s="35"/>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row>
    <row r="50" spans="1:88" s="19" customFormat="1" ht="18" customHeight="1">
      <c r="B50" s="567" t="s">
        <v>117</v>
      </c>
      <c r="D50" s="546">
        <v>51</v>
      </c>
      <c r="E50" s="26"/>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row>
    <row r="51" spans="1:88" s="19" customFormat="1" ht="18" customHeight="1">
      <c r="A51" s="29"/>
      <c r="B51" s="28" t="s">
        <v>104</v>
      </c>
      <c r="C51" s="29"/>
      <c r="D51" s="30">
        <v>53</v>
      </c>
      <c r="E51" s="32"/>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row>
    <row r="52" spans="1:88" s="19" customFormat="1" ht="18" customHeight="1">
      <c r="A52" s="29"/>
      <c r="B52" s="57" t="s">
        <v>106</v>
      </c>
      <c r="C52" s="29"/>
      <c r="D52" s="30">
        <v>55</v>
      </c>
      <c r="E52" s="32"/>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row>
    <row r="53" spans="1:88" s="19" customFormat="1" ht="18" customHeight="1">
      <c r="A53" s="29"/>
      <c r="B53" s="57" t="s">
        <v>108</v>
      </c>
      <c r="C53" s="569"/>
      <c r="D53" s="30">
        <v>56</v>
      </c>
      <c r="E53" s="32"/>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row>
    <row r="54" spans="1:88" s="19" customFormat="1" ht="18" customHeight="1">
      <c r="A54" s="544" t="s">
        <v>118</v>
      </c>
      <c r="B54" s="29"/>
      <c r="C54" s="29"/>
      <c r="D54" s="30">
        <v>69</v>
      </c>
      <c r="E54" s="32"/>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row>
    <row r="55" spans="1:88" s="19" customFormat="1" ht="33" customHeight="1">
      <c r="A55" s="619" t="s">
        <v>119</v>
      </c>
      <c r="B55" s="620"/>
      <c r="C55" s="620"/>
      <c r="D55" s="547">
        <v>79</v>
      </c>
      <c r="E55" s="26"/>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row>
    <row r="56" spans="1:88" ht="13.15" customHeight="1">
      <c r="A56" s="563"/>
      <c r="D56" s="61"/>
    </row>
    <row r="57" spans="1:88" ht="13.15" customHeight="1">
      <c r="A57" s="563"/>
      <c r="B57" s="563"/>
    </row>
    <row r="58" spans="1:88" ht="13.15" customHeight="1">
      <c r="A58" s="563"/>
      <c r="B58" s="563"/>
    </row>
  </sheetData>
  <mergeCells count="18">
    <mergeCell ref="CA3:CE4"/>
    <mergeCell ref="CF3:CJ4"/>
    <mergeCell ref="BB3:BF4"/>
    <mergeCell ref="BG3:BK4"/>
    <mergeCell ref="BL3:BP4"/>
    <mergeCell ref="BQ3:BU4"/>
    <mergeCell ref="BV3:BZ4"/>
    <mergeCell ref="AC3:AG4"/>
    <mergeCell ref="AH3:AL4"/>
    <mergeCell ref="AM3:AQ4"/>
    <mergeCell ref="AR3:AV4"/>
    <mergeCell ref="AW3:BA4"/>
    <mergeCell ref="B29:C29"/>
    <mergeCell ref="A55:C55"/>
    <mergeCell ref="N3:R4"/>
    <mergeCell ref="S3:W4"/>
    <mergeCell ref="X3:AB4"/>
    <mergeCell ref="B22:C22"/>
  </mergeCells>
  <printOptions horizontalCentered="1"/>
  <pageMargins left="0.39370078740157483" right="0.39370078740157483" top="0.59055118110236227" bottom="0.39370078740157483" header="0.39370078740157483" footer="0.39370078740157483"/>
  <pageSetup scale="74" orientation="portrait" horizontalDpi="300" verticalDpi="300" r:id="rId1"/>
  <headerFooter alignWithMargins="0"/>
  <colBreaks count="16" manualBreakCount="16">
    <brk id="8" max="54" man="1"/>
    <brk id="13" max="54" man="1"/>
    <brk id="18" max="54" man="1"/>
    <brk id="23" max="54" man="1"/>
    <brk id="28" max="54" man="1"/>
    <brk id="33" max="54" man="1"/>
    <brk id="38" max="54" man="1"/>
    <brk id="43" max="54" man="1"/>
    <brk id="48" max="54" man="1"/>
    <brk id="53" max="54" man="1"/>
    <brk id="58" max="54" man="1"/>
    <brk id="63" max="54" man="1"/>
    <brk id="68" max="54" man="1"/>
    <brk id="73" max="54" man="1"/>
    <brk id="78" max="54" man="1"/>
    <brk id="83" max="54" man="1"/>
  </colBreaks>
  <ignoredErrors>
    <ignoredError sqref="E5:F5 H5:I5 J5:CJ5 N3:CJ4" unlockedFormula="1"/>
    <ignoredError sqref="G5" formula="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CK64"/>
  <sheetViews>
    <sheetView zoomScaleNormal="100" workbookViewId="0">
      <pane xSplit="5" ySplit="5" topLeftCell="F6" activePane="bottomRight" state="frozen"/>
      <selection activeCell="B4" sqref="B4"/>
      <selection pane="topRight" activeCell="B4" sqref="B4"/>
      <selection pane="bottomLeft" activeCell="B4" sqref="B4"/>
      <selection pane="bottomRight"/>
    </sheetView>
  </sheetViews>
  <sheetFormatPr baseColWidth="10" defaultColWidth="8" defaultRowHeight="15"/>
  <cols>
    <col min="1" max="1" width="3.28515625" style="12" customWidth="1"/>
    <col min="2" max="2" width="2.42578125" style="12" customWidth="1"/>
    <col min="3" max="3" width="3.28515625" style="12" customWidth="1"/>
    <col min="4" max="4" width="48" style="12" customWidth="1"/>
    <col min="5" max="5" width="4.42578125" style="12" customWidth="1"/>
    <col min="6" max="6" width="11" style="405" customWidth="1"/>
    <col min="7" max="89" width="11" style="12" customWidth="1"/>
    <col min="90" max="16384" width="8" style="12"/>
  </cols>
  <sheetData>
    <row r="1" spans="1:89">
      <c r="A1" s="8" t="s">
        <v>428</v>
      </c>
      <c r="B1" s="9"/>
      <c r="C1" s="9"/>
      <c r="D1" s="9"/>
      <c r="F1" s="102"/>
      <c r="G1" s="102"/>
      <c r="H1" s="102"/>
      <c r="I1" s="102" t="s">
        <v>424</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row>
    <row r="2" spans="1:89">
      <c r="A2" s="8"/>
      <c r="B2" s="9"/>
      <c r="C2" s="9"/>
      <c r="D2" s="9"/>
      <c r="F2" s="102"/>
      <c r="G2" s="102"/>
      <c r="H2" s="102"/>
      <c r="I2" s="102" t="s">
        <v>425</v>
      </c>
      <c r="J2" s="102"/>
      <c r="K2" s="102"/>
      <c r="L2" s="102"/>
      <c r="M2" s="102"/>
      <c r="N2" s="102"/>
      <c r="O2" s="103"/>
      <c r="P2" s="104"/>
      <c r="Q2" s="105" t="s">
        <v>418</v>
      </c>
      <c r="R2" s="106"/>
      <c r="S2" s="107"/>
      <c r="T2" s="103"/>
      <c r="U2" s="104"/>
      <c r="V2" s="105" t="s">
        <v>419</v>
      </c>
      <c r="W2" s="106"/>
      <c r="X2" s="107"/>
      <c r="Y2" s="103"/>
      <c r="Z2" s="104"/>
      <c r="AA2" s="105" t="s">
        <v>420</v>
      </c>
      <c r="AB2" s="105"/>
      <c r="AC2" s="108"/>
      <c r="AD2" s="103"/>
      <c r="AE2" s="104"/>
      <c r="AF2" s="105" t="s">
        <v>447</v>
      </c>
      <c r="AG2" s="105"/>
      <c r="AH2" s="108"/>
      <c r="AI2" s="103"/>
      <c r="AJ2" s="104"/>
      <c r="AK2" s="105" t="s">
        <v>448</v>
      </c>
      <c r="AL2" s="105"/>
      <c r="AM2" s="108"/>
      <c r="AN2" s="103"/>
      <c r="AO2" s="104"/>
      <c r="AP2" s="105" t="s">
        <v>449</v>
      </c>
      <c r="AQ2" s="105"/>
      <c r="AR2" s="108"/>
      <c r="AS2" s="103"/>
      <c r="AT2" s="104"/>
      <c r="AU2" s="105" t="s">
        <v>450</v>
      </c>
      <c r="AV2" s="105"/>
      <c r="AW2" s="108"/>
      <c r="AX2" s="103"/>
      <c r="AY2" s="104"/>
      <c r="AZ2" s="105" t="s">
        <v>451</v>
      </c>
      <c r="BA2" s="105"/>
      <c r="BB2" s="108"/>
      <c r="BC2" s="103"/>
      <c r="BD2" s="104"/>
      <c r="BE2" s="105" t="s">
        <v>452</v>
      </c>
      <c r="BF2" s="105"/>
      <c r="BG2" s="108"/>
      <c r="BH2" s="103"/>
      <c r="BI2" s="104"/>
      <c r="BJ2" s="105" t="s">
        <v>453</v>
      </c>
      <c r="BK2" s="105"/>
      <c r="BL2" s="108"/>
      <c r="BM2" s="103"/>
      <c r="BN2" s="104"/>
      <c r="BO2" s="105" t="s">
        <v>454</v>
      </c>
      <c r="BP2" s="105"/>
      <c r="BQ2" s="108"/>
      <c r="BR2" s="103"/>
      <c r="BS2" s="104"/>
      <c r="BT2" s="105" t="s">
        <v>455</v>
      </c>
      <c r="BU2" s="105"/>
      <c r="BV2" s="108"/>
      <c r="BW2" s="103"/>
      <c r="BX2" s="104"/>
      <c r="BY2" s="105" t="s">
        <v>456</v>
      </c>
      <c r="BZ2" s="105"/>
      <c r="CA2" s="108"/>
      <c r="CB2" s="103"/>
      <c r="CC2" s="104"/>
      <c r="CD2" s="105" t="s">
        <v>457</v>
      </c>
      <c r="CE2" s="105"/>
      <c r="CF2" s="108"/>
      <c r="CG2" s="103"/>
      <c r="CH2" s="104"/>
      <c r="CI2" s="105" t="s">
        <v>458</v>
      </c>
      <c r="CJ2" s="105"/>
      <c r="CK2" s="108"/>
    </row>
    <row r="3" spans="1:89" ht="15" customHeight="1">
      <c r="A3" s="8"/>
      <c r="B3" s="9"/>
      <c r="C3" s="9"/>
      <c r="D3" s="9"/>
      <c r="F3" s="102"/>
      <c r="G3" s="102"/>
      <c r="H3" s="102"/>
      <c r="I3" s="102" t="s">
        <v>426</v>
      </c>
      <c r="J3" s="102"/>
      <c r="K3" s="102"/>
      <c r="L3" s="102"/>
      <c r="M3" s="102"/>
      <c r="N3" s="102"/>
      <c r="O3" s="621" t="str">
        <f>'20.10'!$V$3</f>
        <v>Description : Please inscribe a brief description of the scenario (including assumptions) in tab 20.10</v>
      </c>
      <c r="P3" s="622"/>
      <c r="Q3" s="622"/>
      <c r="R3" s="622"/>
      <c r="S3" s="623"/>
      <c r="T3" s="621" t="str">
        <f>'20.10'!$AF$3</f>
        <v>Description : Please inscribe a brief description of the scenario (including assumptions) in tab 20.10</v>
      </c>
      <c r="U3" s="622"/>
      <c r="V3" s="622"/>
      <c r="W3" s="622"/>
      <c r="X3" s="623"/>
      <c r="Y3" s="621" t="str">
        <f>'20.10'!$AP$3</f>
        <v>Description : Please inscribe a brief description of the scenario (including assumptions) in tab 20.10</v>
      </c>
      <c r="Z3" s="622"/>
      <c r="AA3" s="622"/>
      <c r="AB3" s="622"/>
      <c r="AC3" s="623"/>
      <c r="AD3" s="621" t="str">
        <f>'20.10'!$AZ$3</f>
        <v>Description : Please inscribe a brief description of the scenario (including assumptions) in tab 20.10</v>
      </c>
      <c r="AE3" s="622"/>
      <c r="AF3" s="622"/>
      <c r="AG3" s="622"/>
      <c r="AH3" s="623"/>
      <c r="AI3" s="621" t="str">
        <f>'20.10'!$BJ$3</f>
        <v>Description : Please inscribe a brief description of the scenario (including assumptions) in tab 20.10</v>
      </c>
      <c r="AJ3" s="622"/>
      <c r="AK3" s="622"/>
      <c r="AL3" s="622"/>
      <c r="AM3" s="623"/>
      <c r="AN3" s="621" t="str">
        <f>'20.10'!$BT$3</f>
        <v>Description : Please inscribe a brief description of the scenario (including assumptions) in tab 20.10</v>
      </c>
      <c r="AO3" s="622"/>
      <c r="AP3" s="622"/>
      <c r="AQ3" s="622"/>
      <c r="AR3" s="623"/>
      <c r="AS3" s="621" t="str">
        <f>'20.10'!$CD$3</f>
        <v>Description : Please inscribe a brief description of the scenario (including assumptions) in tab 20.10</v>
      </c>
      <c r="AT3" s="622"/>
      <c r="AU3" s="622"/>
      <c r="AV3" s="622"/>
      <c r="AW3" s="623"/>
      <c r="AX3" s="621" t="str">
        <f>'20.10'!$CN$3</f>
        <v>Description : Please inscribe a brief description of the scenario (including assumptions) in tab 20.10</v>
      </c>
      <c r="AY3" s="622"/>
      <c r="AZ3" s="622"/>
      <c r="BA3" s="622"/>
      <c r="BB3" s="623"/>
      <c r="BC3" s="621" t="str">
        <f>'20.10'!$CX$3</f>
        <v>Description : Please inscribe a brief description of the scenario (including assumptions) in tab 20.10</v>
      </c>
      <c r="BD3" s="622"/>
      <c r="BE3" s="622"/>
      <c r="BF3" s="622"/>
      <c r="BG3" s="623"/>
      <c r="BH3" s="621" t="str">
        <f>'20.10'!$DH$3</f>
        <v>Description : Please inscribe a brief description of the scenario (including assumptions) in tab 20.10</v>
      </c>
      <c r="BI3" s="622"/>
      <c r="BJ3" s="622"/>
      <c r="BK3" s="622"/>
      <c r="BL3" s="623"/>
      <c r="BM3" s="621" t="str">
        <f>'20.10'!$DR$3</f>
        <v>Description : Please inscribe a brief description of the scenario (including assumptions) in tab 20.10</v>
      </c>
      <c r="BN3" s="622"/>
      <c r="BO3" s="622"/>
      <c r="BP3" s="622"/>
      <c r="BQ3" s="623"/>
      <c r="BR3" s="621" t="str">
        <f>'20.10'!$EB$3</f>
        <v>Description : Please inscribe a brief description of the scenario (including assumptions) in tab 20.10</v>
      </c>
      <c r="BS3" s="622"/>
      <c r="BT3" s="622"/>
      <c r="BU3" s="622"/>
      <c r="BV3" s="623"/>
      <c r="BW3" s="621" t="str">
        <f>'20.10'!$EL$3</f>
        <v>Description : Please inscribe a brief description of the scenario (including assumptions) in tab 20.10</v>
      </c>
      <c r="BX3" s="622"/>
      <c r="BY3" s="622"/>
      <c r="BZ3" s="622"/>
      <c r="CA3" s="623"/>
      <c r="CB3" s="621" t="str">
        <f>'20.10'!$EV$3</f>
        <v>Description : Please inscribe a brief description of the scenario (including assumptions) in tab 20.10</v>
      </c>
      <c r="CC3" s="622"/>
      <c r="CD3" s="622"/>
      <c r="CE3" s="622"/>
      <c r="CF3" s="623"/>
      <c r="CG3" s="621" t="str">
        <f>'20.10'!$FF$3</f>
        <v>Description : Please inscribe a brief description of the scenario (including assumptions) in tab 20.10</v>
      </c>
      <c r="CH3" s="622"/>
      <c r="CI3" s="622"/>
      <c r="CJ3" s="622"/>
      <c r="CK3" s="623"/>
    </row>
    <row r="4" spans="1:89">
      <c r="A4" s="8"/>
      <c r="B4" s="9"/>
      <c r="C4" s="9"/>
      <c r="D4" s="9"/>
      <c r="F4" s="102"/>
      <c r="G4" s="102" t="s">
        <v>421</v>
      </c>
      <c r="H4" s="102"/>
      <c r="I4" s="102" t="s">
        <v>427</v>
      </c>
      <c r="J4" s="8"/>
      <c r="K4" s="109"/>
      <c r="L4" s="102" t="s">
        <v>422</v>
      </c>
      <c r="M4" s="110"/>
      <c r="N4" s="110"/>
      <c r="O4" s="621"/>
      <c r="P4" s="622"/>
      <c r="Q4" s="622"/>
      <c r="R4" s="622"/>
      <c r="S4" s="623"/>
      <c r="T4" s="621"/>
      <c r="U4" s="622"/>
      <c r="V4" s="622"/>
      <c r="W4" s="622"/>
      <c r="X4" s="623"/>
      <c r="Y4" s="621"/>
      <c r="Z4" s="622"/>
      <c r="AA4" s="622"/>
      <c r="AB4" s="622"/>
      <c r="AC4" s="623"/>
      <c r="AD4" s="621"/>
      <c r="AE4" s="622"/>
      <c r="AF4" s="622"/>
      <c r="AG4" s="622"/>
      <c r="AH4" s="623"/>
      <c r="AI4" s="621"/>
      <c r="AJ4" s="622"/>
      <c r="AK4" s="622"/>
      <c r="AL4" s="622"/>
      <c r="AM4" s="623"/>
      <c r="AN4" s="621"/>
      <c r="AO4" s="622"/>
      <c r="AP4" s="622"/>
      <c r="AQ4" s="622"/>
      <c r="AR4" s="623"/>
      <c r="AS4" s="621"/>
      <c r="AT4" s="622"/>
      <c r="AU4" s="622"/>
      <c r="AV4" s="622"/>
      <c r="AW4" s="623"/>
      <c r="AX4" s="621"/>
      <c r="AY4" s="622"/>
      <c r="AZ4" s="622"/>
      <c r="BA4" s="622"/>
      <c r="BB4" s="623"/>
      <c r="BC4" s="621"/>
      <c r="BD4" s="622"/>
      <c r="BE4" s="622"/>
      <c r="BF4" s="622"/>
      <c r="BG4" s="623"/>
      <c r="BH4" s="621"/>
      <c r="BI4" s="622"/>
      <c r="BJ4" s="622"/>
      <c r="BK4" s="622"/>
      <c r="BL4" s="623"/>
      <c r="BM4" s="621"/>
      <c r="BN4" s="622"/>
      <c r="BO4" s="622"/>
      <c r="BP4" s="622"/>
      <c r="BQ4" s="623"/>
      <c r="BR4" s="621"/>
      <c r="BS4" s="622"/>
      <c r="BT4" s="622"/>
      <c r="BU4" s="622"/>
      <c r="BV4" s="623"/>
      <c r="BW4" s="621"/>
      <c r="BX4" s="622"/>
      <c r="BY4" s="622"/>
      <c r="BZ4" s="622"/>
      <c r="CA4" s="623"/>
      <c r="CB4" s="621"/>
      <c r="CC4" s="622"/>
      <c r="CD4" s="622"/>
      <c r="CE4" s="622"/>
      <c r="CF4" s="623"/>
      <c r="CG4" s="621"/>
      <c r="CH4" s="622"/>
      <c r="CI4" s="622"/>
      <c r="CJ4" s="622"/>
      <c r="CK4" s="623"/>
    </row>
    <row r="5" spans="1:89" ht="12.75" customHeight="1">
      <c r="A5" s="8" t="s">
        <v>1</v>
      </c>
      <c r="B5" s="8"/>
      <c r="C5" s="8"/>
      <c r="D5" s="8"/>
      <c r="E5" s="11"/>
      <c r="F5" s="102">
        <f>G5-1</f>
        <v>2016</v>
      </c>
      <c r="G5" s="102">
        <f>H5-1</f>
        <v>2017</v>
      </c>
      <c r="H5" s="102">
        <f>J5-1</f>
        <v>2018</v>
      </c>
      <c r="I5" s="102">
        <f>J5-1</f>
        <v>2018</v>
      </c>
      <c r="J5" s="102">
        <f>'20.10'!L4</f>
        <v>2019</v>
      </c>
      <c r="K5" s="102">
        <f>J5+1</f>
        <v>2020</v>
      </c>
      <c r="L5" s="102">
        <f t="shared" ref="L5:M5" si="0">K5+1</f>
        <v>2021</v>
      </c>
      <c r="M5" s="102">
        <f t="shared" si="0"/>
        <v>2022</v>
      </c>
      <c r="N5" s="102">
        <f>M5+1</f>
        <v>2023</v>
      </c>
      <c r="O5" s="111">
        <f>J5</f>
        <v>2019</v>
      </c>
      <c r="P5" s="102">
        <f>K5</f>
        <v>2020</v>
      </c>
      <c r="Q5" s="102">
        <f>L5</f>
        <v>2021</v>
      </c>
      <c r="R5" s="102">
        <f>M5</f>
        <v>2022</v>
      </c>
      <c r="S5" s="112">
        <f>N5</f>
        <v>2023</v>
      </c>
      <c r="T5" s="111">
        <f t="shared" ref="T5:CE5" si="1">O5</f>
        <v>2019</v>
      </c>
      <c r="U5" s="102">
        <f t="shared" si="1"/>
        <v>2020</v>
      </c>
      <c r="V5" s="102">
        <f t="shared" si="1"/>
        <v>2021</v>
      </c>
      <c r="W5" s="102">
        <f t="shared" si="1"/>
        <v>2022</v>
      </c>
      <c r="X5" s="112">
        <f t="shared" si="1"/>
        <v>2023</v>
      </c>
      <c r="Y5" s="111">
        <f t="shared" si="1"/>
        <v>2019</v>
      </c>
      <c r="Z5" s="102">
        <f t="shared" si="1"/>
        <v>2020</v>
      </c>
      <c r="AA5" s="102">
        <f t="shared" si="1"/>
        <v>2021</v>
      </c>
      <c r="AB5" s="102">
        <f t="shared" si="1"/>
        <v>2022</v>
      </c>
      <c r="AC5" s="112">
        <f t="shared" si="1"/>
        <v>2023</v>
      </c>
      <c r="AD5" s="111">
        <f t="shared" si="1"/>
        <v>2019</v>
      </c>
      <c r="AE5" s="102">
        <f t="shared" si="1"/>
        <v>2020</v>
      </c>
      <c r="AF5" s="102">
        <f t="shared" si="1"/>
        <v>2021</v>
      </c>
      <c r="AG5" s="102">
        <f t="shared" si="1"/>
        <v>2022</v>
      </c>
      <c r="AH5" s="112">
        <f t="shared" si="1"/>
        <v>2023</v>
      </c>
      <c r="AI5" s="111">
        <f t="shared" si="1"/>
        <v>2019</v>
      </c>
      <c r="AJ5" s="102">
        <f t="shared" si="1"/>
        <v>2020</v>
      </c>
      <c r="AK5" s="102">
        <f t="shared" si="1"/>
        <v>2021</v>
      </c>
      <c r="AL5" s="102">
        <f t="shared" si="1"/>
        <v>2022</v>
      </c>
      <c r="AM5" s="112">
        <f t="shared" si="1"/>
        <v>2023</v>
      </c>
      <c r="AN5" s="111">
        <f t="shared" si="1"/>
        <v>2019</v>
      </c>
      <c r="AO5" s="102">
        <f t="shared" si="1"/>
        <v>2020</v>
      </c>
      <c r="AP5" s="102">
        <f t="shared" si="1"/>
        <v>2021</v>
      </c>
      <c r="AQ5" s="102">
        <f t="shared" si="1"/>
        <v>2022</v>
      </c>
      <c r="AR5" s="112">
        <f t="shared" si="1"/>
        <v>2023</v>
      </c>
      <c r="AS5" s="111">
        <f t="shared" si="1"/>
        <v>2019</v>
      </c>
      <c r="AT5" s="102">
        <f t="shared" si="1"/>
        <v>2020</v>
      </c>
      <c r="AU5" s="102">
        <f t="shared" si="1"/>
        <v>2021</v>
      </c>
      <c r="AV5" s="102">
        <f t="shared" si="1"/>
        <v>2022</v>
      </c>
      <c r="AW5" s="112">
        <f t="shared" si="1"/>
        <v>2023</v>
      </c>
      <c r="AX5" s="111">
        <f t="shared" si="1"/>
        <v>2019</v>
      </c>
      <c r="AY5" s="102">
        <f t="shared" si="1"/>
        <v>2020</v>
      </c>
      <c r="AZ5" s="102">
        <f t="shared" si="1"/>
        <v>2021</v>
      </c>
      <c r="BA5" s="102">
        <f t="shared" si="1"/>
        <v>2022</v>
      </c>
      <c r="BB5" s="112">
        <f t="shared" si="1"/>
        <v>2023</v>
      </c>
      <c r="BC5" s="111">
        <f t="shared" si="1"/>
        <v>2019</v>
      </c>
      <c r="BD5" s="102">
        <f t="shared" si="1"/>
        <v>2020</v>
      </c>
      <c r="BE5" s="102">
        <f t="shared" si="1"/>
        <v>2021</v>
      </c>
      <c r="BF5" s="102">
        <f t="shared" si="1"/>
        <v>2022</v>
      </c>
      <c r="BG5" s="112">
        <f t="shared" si="1"/>
        <v>2023</v>
      </c>
      <c r="BH5" s="111">
        <f t="shared" si="1"/>
        <v>2019</v>
      </c>
      <c r="BI5" s="102">
        <f t="shared" si="1"/>
        <v>2020</v>
      </c>
      <c r="BJ5" s="102">
        <f t="shared" si="1"/>
        <v>2021</v>
      </c>
      <c r="BK5" s="102">
        <f t="shared" si="1"/>
        <v>2022</v>
      </c>
      <c r="BL5" s="112">
        <f t="shared" si="1"/>
        <v>2023</v>
      </c>
      <c r="BM5" s="111">
        <f t="shared" si="1"/>
        <v>2019</v>
      </c>
      <c r="BN5" s="102">
        <f t="shared" si="1"/>
        <v>2020</v>
      </c>
      <c r="BO5" s="102">
        <f t="shared" si="1"/>
        <v>2021</v>
      </c>
      <c r="BP5" s="102">
        <f t="shared" si="1"/>
        <v>2022</v>
      </c>
      <c r="BQ5" s="112">
        <f t="shared" si="1"/>
        <v>2023</v>
      </c>
      <c r="BR5" s="111">
        <f t="shared" si="1"/>
        <v>2019</v>
      </c>
      <c r="BS5" s="102">
        <f t="shared" si="1"/>
        <v>2020</v>
      </c>
      <c r="BT5" s="102">
        <f t="shared" si="1"/>
        <v>2021</v>
      </c>
      <c r="BU5" s="102">
        <f t="shared" si="1"/>
        <v>2022</v>
      </c>
      <c r="BV5" s="112">
        <f t="shared" si="1"/>
        <v>2023</v>
      </c>
      <c r="BW5" s="111">
        <f t="shared" si="1"/>
        <v>2019</v>
      </c>
      <c r="BX5" s="102">
        <f t="shared" si="1"/>
        <v>2020</v>
      </c>
      <c r="BY5" s="102">
        <f t="shared" si="1"/>
        <v>2021</v>
      </c>
      <c r="BZ5" s="102">
        <f t="shared" si="1"/>
        <v>2022</v>
      </c>
      <c r="CA5" s="112">
        <f t="shared" si="1"/>
        <v>2023</v>
      </c>
      <c r="CB5" s="111">
        <f t="shared" si="1"/>
        <v>2019</v>
      </c>
      <c r="CC5" s="102">
        <f t="shared" si="1"/>
        <v>2020</v>
      </c>
      <c r="CD5" s="102">
        <f t="shared" si="1"/>
        <v>2021</v>
      </c>
      <c r="CE5" s="102">
        <f t="shared" si="1"/>
        <v>2022</v>
      </c>
      <c r="CF5" s="112">
        <f t="shared" ref="CF5:CK5" si="2">CA5</f>
        <v>2023</v>
      </c>
      <c r="CG5" s="111">
        <f t="shared" si="2"/>
        <v>2019</v>
      </c>
      <c r="CH5" s="102">
        <f t="shared" si="2"/>
        <v>2020</v>
      </c>
      <c r="CI5" s="102">
        <f t="shared" si="2"/>
        <v>2021</v>
      </c>
      <c r="CJ5" s="102">
        <f t="shared" si="2"/>
        <v>2022</v>
      </c>
      <c r="CK5" s="112">
        <f t="shared" si="2"/>
        <v>2023</v>
      </c>
    </row>
    <row r="6" spans="1:89" s="61" customFormat="1" ht="20.100000000000001" customHeight="1">
      <c r="A6" s="540" t="s">
        <v>120</v>
      </c>
      <c r="E6" s="541"/>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c r="AM6" s="542"/>
      <c r="AN6" s="542"/>
      <c r="AO6" s="542"/>
      <c r="AP6" s="542"/>
      <c r="AQ6" s="542"/>
      <c r="AR6" s="542"/>
      <c r="AS6" s="542"/>
      <c r="AT6" s="542"/>
      <c r="AU6" s="542"/>
      <c r="AV6" s="542"/>
      <c r="AW6" s="542"/>
      <c r="AX6" s="542"/>
      <c r="AY6" s="542"/>
      <c r="AZ6" s="542"/>
      <c r="BA6" s="542"/>
      <c r="BB6" s="542"/>
      <c r="BC6" s="542"/>
      <c r="BD6" s="542"/>
      <c r="BE6" s="542"/>
      <c r="BF6" s="542"/>
      <c r="BG6" s="542"/>
      <c r="BH6" s="542"/>
      <c r="BI6" s="542"/>
      <c r="BJ6" s="542"/>
      <c r="BK6" s="542"/>
      <c r="BL6" s="542"/>
      <c r="BM6" s="542"/>
      <c r="BN6" s="542"/>
      <c r="BO6" s="542"/>
      <c r="BP6" s="542"/>
      <c r="BQ6" s="542"/>
      <c r="BR6" s="542"/>
      <c r="BS6" s="542"/>
      <c r="BT6" s="542"/>
      <c r="BU6" s="542"/>
      <c r="BV6" s="542"/>
      <c r="BW6" s="542"/>
      <c r="BX6" s="542"/>
      <c r="BY6" s="542"/>
      <c r="BZ6" s="542"/>
      <c r="CA6" s="542"/>
      <c r="CB6" s="542"/>
      <c r="CC6" s="542"/>
      <c r="CD6" s="542"/>
      <c r="CE6" s="542"/>
      <c r="CF6" s="542"/>
      <c r="CG6" s="542"/>
      <c r="CH6" s="542"/>
      <c r="CI6" s="542"/>
      <c r="CJ6" s="542"/>
      <c r="CK6" s="542"/>
    </row>
    <row r="7" spans="1:89" ht="18" customHeight="1">
      <c r="B7" s="543" t="s">
        <v>121</v>
      </c>
      <c r="E7" s="20"/>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row>
    <row r="8" spans="1:89" ht="18" customHeight="1">
      <c r="A8" s="24"/>
      <c r="B8" s="24"/>
      <c r="C8" s="24" t="s">
        <v>122</v>
      </c>
      <c r="D8" s="24"/>
      <c r="E8" s="25" t="s">
        <v>4</v>
      </c>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row>
    <row r="9" spans="1:89" ht="18" customHeight="1">
      <c r="A9" s="29"/>
      <c r="B9" s="29"/>
      <c r="C9" s="29" t="s">
        <v>123</v>
      </c>
      <c r="D9" s="29"/>
      <c r="E9" s="30" t="s">
        <v>6</v>
      </c>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row>
    <row r="10" spans="1:89" ht="18" customHeight="1">
      <c r="A10" s="29"/>
      <c r="B10" s="29"/>
      <c r="C10" s="29" t="s">
        <v>124</v>
      </c>
      <c r="D10" s="29"/>
      <c r="E10" s="30" t="s">
        <v>70</v>
      </c>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row>
    <row r="11" spans="1:89" ht="18" customHeight="1">
      <c r="A11" s="29"/>
      <c r="B11" s="544" t="s">
        <v>125</v>
      </c>
      <c r="C11" s="29"/>
      <c r="D11" s="29"/>
      <c r="E11" s="30" t="s">
        <v>11</v>
      </c>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row>
    <row r="12" spans="1:89" ht="18" customHeight="1">
      <c r="A12" s="29"/>
      <c r="B12" s="29"/>
      <c r="C12" s="29" t="s">
        <v>126</v>
      </c>
      <c r="D12" s="29"/>
      <c r="E12" s="30" t="s">
        <v>13</v>
      </c>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row>
    <row r="13" spans="1:89" ht="18" customHeight="1">
      <c r="A13" s="29"/>
      <c r="B13" s="544" t="s">
        <v>127</v>
      </c>
      <c r="C13" s="29"/>
      <c r="D13" s="29"/>
      <c r="E13" s="30" t="s">
        <v>15</v>
      </c>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row>
    <row r="14" spans="1:89" ht="18" customHeight="1">
      <c r="A14" s="29"/>
      <c r="B14" s="29"/>
      <c r="C14" s="29" t="s">
        <v>128</v>
      </c>
      <c r="D14" s="29"/>
      <c r="E14" s="30" t="s">
        <v>17</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row>
    <row r="15" spans="1:89" ht="18" customHeight="1">
      <c r="A15" s="29"/>
      <c r="B15" s="29"/>
      <c r="C15" s="29" t="s">
        <v>129</v>
      </c>
      <c r="D15" s="29"/>
      <c r="E15" s="30" t="s">
        <v>19</v>
      </c>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row>
    <row r="16" spans="1:89" ht="18" customHeight="1">
      <c r="A16" s="29"/>
      <c r="B16" s="544" t="s">
        <v>130</v>
      </c>
      <c r="C16" s="29"/>
      <c r="D16" s="29"/>
      <c r="E16" s="30" t="s">
        <v>21</v>
      </c>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row>
    <row r="17" spans="1:89" s="19" customFormat="1" ht="18" customHeight="1">
      <c r="A17" s="29"/>
      <c r="B17" s="29"/>
      <c r="C17" s="29" t="s">
        <v>131</v>
      </c>
      <c r="D17" s="29"/>
      <c r="E17" s="30" t="s">
        <v>132</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row>
    <row r="18" spans="1:89" s="19" customFormat="1" ht="18" customHeight="1">
      <c r="A18" s="29"/>
      <c r="B18" s="29"/>
      <c r="C18" s="29" t="s">
        <v>133</v>
      </c>
      <c r="D18" s="29"/>
      <c r="E18" s="30" t="s">
        <v>134</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row>
    <row r="19" spans="1:89" s="19" customFormat="1" ht="18" customHeight="1">
      <c r="A19" s="29"/>
      <c r="B19" s="545" t="s">
        <v>135</v>
      </c>
      <c r="C19" s="29"/>
      <c r="D19" s="29"/>
      <c r="E19" s="30" t="s">
        <v>23</v>
      </c>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row>
    <row r="20" spans="1:89" ht="18" customHeight="1">
      <c r="A20" s="19"/>
      <c r="B20" s="19"/>
      <c r="C20" s="19" t="s">
        <v>136</v>
      </c>
      <c r="D20" s="19"/>
      <c r="E20" s="546"/>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row>
    <row r="21" spans="1:89" s="19" customFormat="1" ht="18" customHeight="1">
      <c r="A21" s="24"/>
      <c r="B21" s="24"/>
      <c r="C21" s="24"/>
      <c r="D21" s="24" t="s">
        <v>137</v>
      </c>
      <c r="E21" s="25" t="s">
        <v>138</v>
      </c>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row>
    <row r="22" spans="1:89" s="19" customFormat="1" ht="18" customHeight="1">
      <c r="A22" s="29"/>
      <c r="B22" s="29"/>
      <c r="C22" s="29"/>
      <c r="D22" s="29" t="s">
        <v>139</v>
      </c>
      <c r="E22" s="30" t="s">
        <v>140</v>
      </c>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row>
    <row r="23" spans="1:89" ht="18" customHeight="1">
      <c r="A23" s="29"/>
      <c r="B23" s="29"/>
      <c r="C23" s="29"/>
      <c r="D23" s="29" t="s">
        <v>141</v>
      </c>
      <c r="E23" s="30" t="s">
        <v>77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row>
    <row r="24" spans="1:89" ht="18" customHeight="1">
      <c r="A24" s="29"/>
      <c r="B24" s="29"/>
      <c r="C24" s="29"/>
      <c r="D24" s="29" t="s">
        <v>129</v>
      </c>
      <c r="E24" s="30">
        <v>14</v>
      </c>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row>
    <row r="25" spans="1:89" ht="18" customHeight="1">
      <c r="A25" s="29"/>
      <c r="B25" s="29"/>
      <c r="C25" s="29" t="s">
        <v>142</v>
      </c>
      <c r="D25" s="29"/>
      <c r="E25" s="30">
        <v>16</v>
      </c>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row>
    <row r="26" spans="1:89" ht="18" customHeight="1">
      <c r="A26" s="29"/>
      <c r="B26" s="544" t="s">
        <v>143</v>
      </c>
      <c r="C26" s="29"/>
      <c r="D26" s="29"/>
      <c r="E26" s="30" t="s">
        <v>25</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row>
    <row r="27" spans="1:89" ht="18" customHeight="1">
      <c r="A27" s="29"/>
      <c r="B27" s="29"/>
      <c r="C27" s="29" t="s">
        <v>144</v>
      </c>
      <c r="D27" s="29"/>
      <c r="E27" s="30" t="s">
        <v>28</v>
      </c>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row>
    <row r="28" spans="1:89" s="19" customFormat="1" ht="18" customHeight="1">
      <c r="A28" s="29"/>
      <c r="B28" s="544" t="s">
        <v>145</v>
      </c>
      <c r="C28" s="29"/>
      <c r="D28" s="29"/>
      <c r="E28" s="30" t="s">
        <v>96</v>
      </c>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row>
    <row r="29" spans="1:89" s="19" customFormat="1" ht="20.100000000000001" customHeight="1">
      <c r="A29" s="18" t="s">
        <v>146</v>
      </c>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row>
    <row r="30" spans="1:89" s="19" customFormat="1" ht="18" customHeight="1">
      <c r="A30" s="24"/>
      <c r="B30" s="23" t="s">
        <v>147</v>
      </c>
      <c r="C30" s="24"/>
      <c r="D30" s="24"/>
      <c r="E30" s="25">
        <v>32</v>
      </c>
      <c r="F30" s="27"/>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row>
    <row r="31" spans="1:89" s="19" customFormat="1" ht="18" customHeight="1">
      <c r="A31" s="24"/>
      <c r="B31" s="23" t="s">
        <v>503</v>
      </c>
      <c r="C31" s="24"/>
      <c r="D31" s="24"/>
      <c r="E31" s="25">
        <v>35</v>
      </c>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row>
    <row r="32" spans="1:89" s="19" customFormat="1" ht="18" customHeight="1">
      <c r="A32" s="29"/>
      <c r="B32" s="57" t="s">
        <v>148</v>
      </c>
      <c r="C32" s="29"/>
      <c r="D32" s="29"/>
      <c r="E32" s="30">
        <v>33</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row>
    <row r="33" spans="1:89" ht="18" customHeight="1">
      <c r="A33" s="29"/>
      <c r="B33" s="29" t="s">
        <v>149</v>
      </c>
      <c r="C33" s="29"/>
      <c r="D33" s="29"/>
      <c r="E33" s="30">
        <v>34</v>
      </c>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row>
    <row r="34" spans="1:89" ht="18" customHeight="1">
      <c r="A34" s="29"/>
      <c r="B34" s="544" t="s">
        <v>150</v>
      </c>
      <c r="C34" s="29"/>
      <c r="D34" s="29"/>
      <c r="E34" s="30" t="s">
        <v>151</v>
      </c>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row>
    <row r="35" spans="1:89" ht="20.100000000000001" customHeight="1">
      <c r="A35" s="18" t="s">
        <v>152</v>
      </c>
      <c r="B35" s="19"/>
      <c r="C35" s="19"/>
      <c r="D35" s="19"/>
      <c r="E35" s="34"/>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row>
    <row r="36" spans="1:89" ht="28.5" customHeight="1">
      <c r="A36" s="24"/>
      <c r="B36" s="625" t="s">
        <v>153</v>
      </c>
      <c r="C36" s="625"/>
      <c r="D36" s="625"/>
      <c r="E36" s="25" t="s">
        <v>47</v>
      </c>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row>
    <row r="37" spans="1:89" ht="32.25" customHeight="1">
      <c r="A37" s="29"/>
      <c r="B37" s="618" t="s">
        <v>154</v>
      </c>
      <c r="C37" s="618"/>
      <c r="D37" s="618"/>
      <c r="E37" s="30" t="s">
        <v>49</v>
      </c>
      <c r="F37" s="39"/>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row>
    <row r="38" spans="1:89" ht="32.25" customHeight="1">
      <c r="A38" s="29"/>
      <c r="B38" s="618" t="s">
        <v>544</v>
      </c>
      <c r="C38" s="618"/>
      <c r="D38" s="618"/>
      <c r="E38" s="30">
        <v>48</v>
      </c>
      <c r="F38" s="39"/>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row>
    <row r="39" spans="1:89" ht="32.25" customHeight="1">
      <c r="A39" s="29"/>
      <c r="B39" s="618" t="s">
        <v>504</v>
      </c>
      <c r="C39" s="618"/>
      <c r="D39" s="618"/>
      <c r="E39" s="30">
        <v>47</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row>
    <row r="40" spans="1:89" ht="18" customHeight="1">
      <c r="A40" s="29"/>
      <c r="B40" s="29" t="s">
        <v>155</v>
      </c>
      <c r="C40" s="29"/>
      <c r="D40" s="29"/>
      <c r="E40" s="30" t="s">
        <v>103</v>
      </c>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row>
    <row r="41" spans="1:89" s="19" customFormat="1" ht="18" customHeight="1">
      <c r="A41" s="29"/>
      <c r="B41" s="29" t="s">
        <v>156</v>
      </c>
      <c r="C41" s="29"/>
      <c r="D41" s="29"/>
      <c r="E41" s="30" t="s">
        <v>55</v>
      </c>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row>
    <row r="42" spans="1:89" s="19" customFormat="1" ht="18" customHeight="1">
      <c r="A42" s="29"/>
      <c r="B42" s="29" t="s">
        <v>157</v>
      </c>
      <c r="C42" s="29"/>
      <c r="D42" s="29"/>
      <c r="E42" s="30" t="s">
        <v>107</v>
      </c>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row>
    <row r="43" spans="1:89" s="19" customFormat="1" ht="18" customHeight="1">
      <c r="A43" s="29"/>
      <c r="B43" s="29" t="s">
        <v>158</v>
      </c>
      <c r="C43" s="29"/>
      <c r="D43" s="29"/>
      <c r="E43" s="30" t="s">
        <v>159</v>
      </c>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row>
    <row r="44" spans="1:89" s="19" customFormat="1" ht="20.100000000000001" customHeight="1">
      <c r="A44" s="545"/>
      <c r="B44" s="544" t="s">
        <v>160</v>
      </c>
      <c r="C44" s="545"/>
      <c r="D44" s="29"/>
      <c r="E44" s="401">
        <v>49</v>
      </c>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ht="20.100000000000001" customHeight="1">
      <c r="A45" s="18" t="s">
        <v>161</v>
      </c>
      <c r="B45" s="18"/>
      <c r="C45" s="18"/>
      <c r="D45" s="19"/>
      <c r="E45" s="54"/>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89" ht="18" customHeight="1">
      <c r="A46" s="24"/>
      <c r="B46" s="24" t="s">
        <v>162</v>
      </c>
      <c r="C46" s="24"/>
      <c r="D46" s="24"/>
      <c r="E46" s="411">
        <v>50</v>
      </c>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row>
    <row r="47" spans="1:89" ht="18" customHeight="1">
      <c r="A47" s="29"/>
      <c r="B47" s="57" t="s">
        <v>163</v>
      </c>
      <c r="C47" s="29"/>
      <c r="D47" s="29"/>
      <c r="E47" s="401">
        <v>51</v>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row>
    <row r="48" spans="1:89" ht="18" customHeight="1">
      <c r="A48" s="29"/>
      <c r="B48" s="544" t="s">
        <v>164</v>
      </c>
      <c r="C48" s="29"/>
      <c r="D48" s="29"/>
      <c r="E48" s="401">
        <v>59</v>
      </c>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row>
    <row r="49" spans="1:89" ht="20.100000000000001" customHeight="1">
      <c r="A49" s="544" t="s">
        <v>165</v>
      </c>
      <c r="B49" s="29"/>
      <c r="C49" s="29"/>
      <c r="D49" s="29"/>
      <c r="E49" s="401">
        <v>89</v>
      </c>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row>
    <row r="50" spans="1:89" s="19" customFormat="1" ht="20.100000000000001" customHeight="1">
      <c r="A50" s="18" t="s">
        <v>166</v>
      </c>
      <c r="E50" s="34"/>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09"/>
      <c r="BM50" s="409"/>
      <c r="BN50" s="409"/>
      <c r="BO50" s="409"/>
      <c r="BP50" s="409"/>
      <c r="BQ50" s="409"/>
      <c r="BR50" s="409"/>
      <c r="BS50" s="409"/>
      <c r="BT50" s="409"/>
      <c r="BU50" s="409"/>
      <c r="BV50" s="409"/>
      <c r="BW50" s="409"/>
      <c r="BX50" s="409"/>
      <c r="BY50" s="409"/>
      <c r="BZ50" s="409"/>
      <c r="CA50" s="409"/>
      <c r="CB50" s="409"/>
      <c r="CC50" s="409"/>
      <c r="CD50" s="409"/>
      <c r="CE50" s="409"/>
      <c r="CF50" s="409"/>
      <c r="CG50" s="409"/>
      <c r="CH50" s="409"/>
      <c r="CI50" s="409"/>
      <c r="CJ50" s="409"/>
      <c r="CK50" s="409"/>
    </row>
    <row r="51" spans="1:89" s="19" customFormat="1" ht="18" customHeight="1">
      <c r="A51" s="24"/>
      <c r="B51" s="24" t="s">
        <v>110</v>
      </c>
      <c r="C51" s="24"/>
      <c r="D51" s="24"/>
      <c r="E51" s="25" t="s">
        <v>167</v>
      </c>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row>
    <row r="52" spans="1:89" s="19" customFormat="1" ht="18" customHeight="1">
      <c r="A52" s="59"/>
      <c r="B52" s="59" t="s">
        <v>168</v>
      </c>
      <c r="C52" s="59"/>
      <c r="D52" s="59"/>
      <c r="E52" s="547" t="s">
        <v>169</v>
      </c>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row>
    <row r="53" spans="1:89" s="19" customFormat="1">
      <c r="E53" s="546"/>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8"/>
      <c r="AN53" s="548"/>
      <c r="AO53" s="548"/>
      <c r="AP53" s="548"/>
      <c r="AQ53" s="548"/>
      <c r="AR53" s="548"/>
      <c r="AS53" s="548"/>
      <c r="AT53" s="548"/>
      <c r="AU53" s="548"/>
      <c r="AV53" s="548"/>
      <c r="AW53" s="548"/>
      <c r="AX53" s="548"/>
      <c r="AY53" s="548"/>
      <c r="AZ53" s="548"/>
      <c r="BA53" s="548"/>
      <c r="BB53" s="548"/>
      <c r="BC53" s="548"/>
      <c r="BD53" s="548"/>
      <c r="BE53" s="548"/>
      <c r="BF53" s="548"/>
      <c r="BG53" s="548"/>
      <c r="BH53" s="548"/>
      <c r="BI53" s="548"/>
      <c r="BJ53" s="548"/>
      <c r="BK53" s="548"/>
      <c r="BL53" s="548"/>
      <c r="BM53" s="548"/>
      <c r="BN53" s="548"/>
      <c r="BO53" s="548"/>
      <c r="BP53" s="548"/>
      <c r="BQ53" s="548"/>
      <c r="BR53" s="548"/>
      <c r="BS53" s="548"/>
      <c r="BT53" s="548"/>
      <c r="BU53" s="548"/>
      <c r="BV53" s="548"/>
      <c r="BW53" s="548"/>
      <c r="BX53" s="548"/>
      <c r="BY53" s="548"/>
      <c r="BZ53" s="548"/>
      <c r="CA53" s="548"/>
      <c r="CB53" s="548"/>
      <c r="CC53" s="548"/>
      <c r="CD53" s="548"/>
      <c r="CE53" s="548"/>
      <c r="CF53" s="548"/>
      <c r="CG53" s="548"/>
      <c r="CH53" s="548"/>
      <c r="CI53" s="548"/>
      <c r="CJ53" s="548"/>
      <c r="CK53" s="548"/>
    </row>
    <row r="54" spans="1:89">
      <c r="A54" s="549"/>
      <c r="B54" s="549"/>
      <c r="C54" s="549"/>
      <c r="D54" s="550" t="s">
        <v>439</v>
      </c>
      <c r="E54" s="551"/>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c r="AI54" s="552"/>
      <c r="AJ54" s="552"/>
      <c r="AK54" s="552"/>
      <c r="AL54" s="552"/>
      <c r="AM54" s="552"/>
      <c r="AN54" s="552"/>
      <c r="AO54" s="552"/>
      <c r="AP54" s="552"/>
      <c r="AQ54" s="552"/>
      <c r="AR54" s="552"/>
      <c r="AS54" s="552"/>
      <c r="AT54" s="552"/>
      <c r="AU54" s="552"/>
      <c r="AV54" s="552"/>
      <c r="AW54" s="552"/>
      <c r="AX54" s="552"/>
      <c r="AY54" s="552"/>
      <c r="AZ54" s="552"/>
      <c r="BA54" s="552"/>
      <c r="BB54" s="552"/>
      <c r="BC54" s="552"/>
      <c r="BD54" s="552"/>
      <c r="BE54" s="552"/>
      <c r="BF54" s="552"/>
      <c r="BG54" s="552"/>
      <c r="BH54" s="552"/>
      <c r="BI54" s="552"/>
      <c r="BJ54" s="552"/>
      <c r="BK54" s="552"/>
      <c r="BL54" s="552"/>
      <c r="BM54" s="552"/>
      <c r="BN54" s="552"/>
      <c r="BO54" s="552"/>
      <c r="BP54" s="552"/>
      <c r="BQ54" s="552"/>
      <c r="BR54" s="552"/>
      <c r="BS54" s="552"/>
      <c r="BT54" s="552"/>
      <c r="BU54" s="552"/>
      <c r="BV54" s="552"/>
      <c r="BW54" s="552"/>
      <c r="BX54" s="552"/>
      <c r="BY54" s="552"/>
      <c r="BZ54" s="552"/>
      <c r="CA54" s="552"/>
      <c r="CB54" s="552"/>
      <c r="CC54" s="552"/>
      <c r="CD54" s="552"/>
      <c r="CE54" s="552"/>
      <c r="CF54" s="552"/>
      <c r="CG54" s="552"/>
      <c r="CH54" s="552"/>
      <c r="CI54" s="552"/>
      <c r="CJ54" s="552"/>
      <c r="CK54" s="552"/>
    </row>
    <row r="55" spans="1:89">
      <c r="A55" s="553"/>
      <c r="B55" s="553"/>
      <c r="C55" s="553"/>
      <c r="D55" s="554" t="s">
        <v>440</v>
      </c>
      <c r="E55" s="555"/>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6"/>
      <c r="BD55" s="556"/>
      <c r="BE55" s="556"/>
      <c r="BF55" s="556"/>
      <c r="BG55" s="556"/>
      <c r="BH55" s="556"/>
      <c r="BI55" s="556"/>
      <c r="BJ55" s="556"/>
      <c r="BK55" s="556"/>
      <c r="BL55" s="556"/>
      <c r="BM55" s="556"/>
      <c r="BN55" s="556"/>
      <c r="BO55" s="556"/>
      <c r="BP55" s="556"/>
      <c r="BQ55" s="556"/>
      <c r="BR55" s="556"/>
      <c r="BS55" s="556"/>
      <c r="BT55" s="556"/>
      <c r="BU55" s="556"/>
      <c r="BV55" s="556"/>
      <c r="BW55" s="556"/>
      <c r="BX55" s="556"/>
      <c r="BY55" s="556"/>
      <c r="BZ55" s="556"/>
      <c r="CA55" s="556"/>
      <c r="CB55" s="556"/>
      <c r="CC55" s="556"/>
      <c r="CD55" s="556"/>
      <c r="CE55" s="556"/>
      <c r="CF55" s="556"/>
      <c r="CG55" s="556"/>
      <c r="CH55" s="556"/>
      <c r="CI55" s="556"/>
      <c r="CJ55" s="556"/>
      <c r="CK55" s="556"/>
    </row>
    <row r="56" spans="1:89">
      <c r="A56" s="109"/>
      <c r="B56" s="109"/>
      <c r="C56" s="109"/>
      <c r="D56" s="570" t="s">
        <v>441</v>
      </c>
      <c r="E56" s="109"/>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556"/>
      <c r="AY56" s="556"/>
      <c r="AZ56" s="556"/>
      <c r="BA56" s="556"/>
      <c r="BB56" s="556"/>
      <c r="BC56" s="556"/>
      <c r="BD56" s="556"/>
      <c r="BE56" s="556"/>
      <c r="BF56" s="556"/>
      <c r="BG56" s="556"/>
      <c r="BH56" s="556"/>
      <c r="BI56" s="556"/>
      <c r="BJ56" s="556"/>
      <c r="BK56" s="556"/>
      <c r="BL56" s="556"/>
      <c r="BM56" s="556"/>
      <c r="BN56" s="556"/>
      <c r="BO56" s="556"/>
      <c r="BP56" s="556"/>
      <c r="BQ56" s="556"/>
      <c r="BR56" s="556"/>
      <c r="BS56" s="556"/>
      <c r="BT56" s="556"/>
      <c r="BU56" s="556"/>
      <c r="BV56" s="556"/>
      <c r="BW56" s="556"/>
      <c r="BX56" s="556"/>
      <c r="BY56" s="556"/>
      <c r="BZ56" s="556"/>
      <c r="CA56" s="556"/>
      <c r="CB56" s="556"/>
      <c r="CC56" s="556"/>
      <c r="CD56" s="556"/>
      <c r="CE56" s="556"/>
      <c r="CF56" s="556"/>
      <c r="CG56" s="556"/>
      <c r="CH56" s="556"/>
      <c r="CI56" s="556"/>
      <c r="CJ56" s="556"/>
      <c r="CK56" s="556"/>
    </row>
    <row r="57" spans="1:89">
      <c r="A57" s="19"/>
      <c r="B57" s="19"/>
      <c r="C57" s="19"/>
      <c r="D57" s="19"/>
      <c r="E57" s="19"/>
      <c r="F57" s="557"/>
    </row>
    <row r="58" spans="1:89">
      <c r="A58" s="19"/>
      <c r="B58" s="19"/>
      <c r="C58" s="19"/>
      <c r="D58" s="19"/>
      <c r="E58" s="19"/>
    </row>
    <row r="59" spans="1:89">
      <c r="A59" s="19"/>
      <c r="B59" s="19"/>
      <c r="C59" s="19"/>
      <c r="D59" s="19"/>
      <c r="E59" s="19"/>
    </row>
    <row r="60" spans="1:89" ht="12" customHeight="1">
      <c r="A60" s="19"/>
      <c r="B60" s="19"/>
      <c r="C60" s="19"/>
      <c r="D60" s="19"/>
      <c r="E60" s="19"/>
    </row>
    <row r="61" spans="1:89">
      <c r="A61" s="19"/>
      <c r="B61" s="19"/>
      <c r="C61" s="19"/>
      <c r="D61" s="19"/>
      <c r="E61" s="19"/>
    </row>
    <row r="62" spans="1:89">
      <c r="A62" s="19"/>
      <c r="B62" s="19"/>
      <c r="C62" s="19"/>
      <c r="D62" s="19"/>
      <c r="E62" s="19"/>
    </row>
    <row r="63" spans="1:89">
      <c r="A63" s="19"/>
      <c r="B63" s="19"/>
      <c r="C63" s="19"/>
      <c r="D63" s="19"/>
      <c r="E63" s="19"/>
    </row>
    <row r="64" spans="1:89" s="405" customFormat="1">
      <c r="A64" s="19"/>
      <c r="B64" s="19"/>
      <c r="C64" s="19"/>
      <c r="D64" s="19"/>
      <c r="E64" s="19"/>
      <c r="G64" s="12"/>
      <c r="H64" s="12"/>
      <c r="I64" s="12"/>
    </row>
  </sheetData>
  <mergeCells count="19">
    <mergeCell ref="T3:X4"/>
    <mergeCell ref="Y3:AC4"/>
    <mergeCell ref="B36:D36"/>
    <mergeCell ref="B37:D37"/>
    <mergeCell ref="B39:D39"/>
    <mergeCell ref="O3:S4"/>
    <mergeCell ref="B38:D38"/>
    <mergeCell ref="CB3:CF4"/>
    <mergeCell ref="CG3:CK4"/>
    <mergeCell ref="BC3:BG4"/>
    <mergeCell ref="BH3:BL4"/>
    <mergeCell ref="BM3:BQ4"/>
    <mergeCell ref="BR3:BV4"/>
    <mergeCell ref="BW3:CA4"/>
    <mergeCell ref="AD3:AH4"/>
    <mergeCell ref="AI3:AM4"/>
    <mergeCell ref="AN3:AR4"/>
    <mergeCell ref="AS3:AW4"/>
    <mergeCell ref="AX3:BB4"/>
  </mergeCells>
  <printOptions horizontalCentered="1"/>
  <pageMargins left="0.39370078740157483" right="0.39370078740157483" top="0.59055118110236227" bottom="0.39370078740157483" header="0.39370078740157483" footer="0.39370078740157483"/>
  <pageSetup scale="71" orientation="portrait" horizontalDpi="300" verticalDpi="300" r:id="rId1"/>
  <headerFooter alignWithMargins="0"/>
  <colBreaks count="16" manualBreakCount="16">
    <brk id="9" max="55" man="1"/>
    <brk id="14" max="1048575" man="1"/>
    <brk id="19" max="55" man="1"/>
    <brk id="24" max="1048575" man="1"/>
    <brk id="29" max="55" man="1"/>
    <brk id="34" max="55" man="1"/>
    <brk id="39" max="55" man="1"/>
    <brk id="44" max="55" man="1"/>
    <brk id="49" max="55" man="1"/>
    <brk id="54" max="55" man="1"/>
    <brk id="59" max="55" man="1"/>
    <brk id="64" max="55" man="1"/>
    <brk id="69" max="55" man="1"/>
    <brk id="74" max="55" man="1"/>
    <brk id="79" max="55" man="1"/>
    <brk id="84" max="55" man="1"/>
  </colBreaks>
  <ignoredErrors>
    <ignoredError sqref="F5:G5 I5:J5 K5:CK5 O3:CK4" unlockedFormula="1"/>
    <ignoredError sqref="H5"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CM68"/>
  <sheetViews>
    <sheetView zoomScaleNormal="100" workbookViewId="0">
      <pane xSplit="7" ySplit="5" topLeftCell="H6" activePane="bottomRight" state="frozen"/>
      <selection activeCell="B4" sqref="B4"/>
      <selection pane="topRight" activeCell="B4" sqref="B4"/>
      <selection pane="bottomLeft" activeCell="B4" sqref="B4"/>
      <selection pane="bottomRight"/>
    </sheetView>
  </sheetViews>
  <sheetFormatPr baseColWidth="10" defaultColWidth="9.140625" defaultRowHeight="15"/>
  <cols>
    <col min="1" max="1" width="3.140625" style="538" customWidth="1"/>
    <col min="2" max="3" width="3.5703125" style="538" customWidth="1"/>
    <col min="4" max="5" width="3.85546875" style="538" customWidth="1"/>
    <col min="6" max="6" width="58.42578125" style="538" customWidth="1"/>
    <col min="7" max="7" width="4.28515625" style="537" customWidth="1"/>
    <col min="8" max="8" width="11" style="539" customWidth="1"/>
    <col min="9" max="91" width="11" style="538" customWidth="1"/>
    <col min="92" max="16384" width="9.140625" style="538"/>
  </cols>
  <sheetData>
    <row r="1" spans="1:91" s="12" customFormat="1">
      <c r="A1" s="8" t="s">
        <v>429</v>
      </c>
      <c r="B1" s="9"/>
      <c r="C1" s="9"/>
      <c r="D1" s="9"/>
      <c r="H1" s="102"/>
      <c r="I1" s="102"/>
      <c r="J1" s="102"/>
      <c r="K1" s="102" t="s">
        <v>424</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row>
    <row r="2" spans="1:91" s="12" customFormat="1">
      <c r="A2" s="8"/>
      <c r="B2" s="9"/>
      <c r="C2" s="9"/>
      <c r="D2" s="9"/>
      <c r="H2" s="102"/>
      <c r="I2" s="102"/>
      <c r="J2" s="102"/>
      <c r="K2" s="102" t="s">
        <v>425</v>
      </c>
      <c r="L2" s="102"/>
      <c r="M2" s="102"/>
      <c r="N2" s="102"/>
      <c r="O2" s="102"/>
      <c r="P2" s="102"/>
      <c r="Q2" s="103"/>
      <c r="R2" s="104"/>
      <c r="S2" s="105" t="s">
        <v>418</v>
      </c>
      <c r="T2" s="106"/>
      <c r="U2" s="107"/>
      <c r="V2" s="103"/>
      <c r="W2" s="104"/>
      <c r="X2" s="105" t="s">
        <v>419</v>
      </c>
      <c r="Y2" s="106"/>
      <c r="Z2" s="107"/>
      <c r="AA2" s="103"/>
      <c r="AB2" s="104"/>
      <c r="AC2" s="105" t="s">
        <v>420</v>
      </c>
      <c r="AD2" s="105"/>
      <c r="AE2" s="108"/>
      <c r="AF2" s="103"/>
      <c r="AG2" s="104"/>
      <c r="AH2" s="105" t="s">
        <v>447</v>
      </c>
      <c r="AI2" s="105"/>
      <c r="AJ2" s="108"/>
      <c r="AK2" s="103"/>
      <c r="AL2" s="104"/>
      <c r="AM2" s="105" t="s">
        <v>448</v>
      </c>
      <c r="AN2" s="105"/>
      <c r="AO2" s="108"/>
      <c r="AP2" s="103"/>
      <c r="AQ2" s="104"/>
      <c r="AR2" s="105" t="s">
        <v>449</v>
      </c>
      <c r="AS2" s="105"/>
      <c r="AT2" s="108"/>
      <c r="AU2" s="103"/>
      <c r="AV2" s="104"/>
      <c r="AW2" s="105" t="s">
        <v>450</v>
      </c>
      <c r="AX2" s="105"/>
      <c r="AY2" s="108"/>
      <c r="AZ2" s="103"/>
      <c r="BA2" s="104"/>
      <c r="BB2" s="105" t="s">
        <v>451</v>
      </c>
      <c r="BC2" s="105"/>
      <c r="BD2" s="108"/>
      <c r="BE2" s="103"/>
      <c r="BF2" s="104"/>
      <c r="BG2" s="105" t="s">
        <v>452</v>
      </c>
      <c r="BH2" s="105"/>
      <c r="BI2" s="108"/>
      <c r="BJ2" s="103"/>
      <c r="BK2" s="104"/>
      <c r="BL2" s="105" t="s">
        <v>453</v>
      </c>
      <c r="BM2" s="105"/>
      <c r="BN2" s="108"/>
      <c r="BO2" s="103"/>
      <c r="BP2" s="104"/>
      <c r="BQ2" s="105" t="s">
        <v>454</v>
      </c>
      <c r="BR2" s="105"/>
      <c r="BS2" s="108"/>
      <c r="BT2" s="103"/>
      <c r="BU2" s="104"/>
      <c r="BV2" s="105" t="s">
        <v>455</v>
      </c>
      <c r="BW2" s="105"/>
      <c r="BX2" s="108"/>
      <c r="BY2" s="103"/>
      <c r="BZ2" s="104"/>
      <c r="CA2" s="105" t="s">
        <v>456</v>
      </c>
      <c r="CB2" s="105"/>
      <c r="CC2" s="108"/>
      <c r="CD2" s="103"/>
      <c r="CE2" s="104"/>
      <c r="CF2" s="105" t="s">
        <v>457</v>
      </c>
      <c r="CG2" s="105"/>
      <c r="CH2" s="108"/>
      <c r="CI2" s="103"/>
      <c r="CJ2" s="104"/>
      <c r="CK2" s="105" t="s">
        <v>458</v>
      </c>
      <c r="CL2" s="105"/>
      <c r="CM2" s="108"/>
    </row>
    <row r="3" spans="1:91" s="12" customFormat="1" ht="15" customHeight="1">
      <c r="A3" s="8"/>
      <c r="B3" s="9"/>
      <c r="C3" s="9"/>
      <c r="D3" s="9"/>
      <c r="H3" s="102"/>
      <c r="I3" s="102"/>
      <c r="J3" s="102"/>
      <c r="K3" s="102" t="s">
        <v>426</v>
      </c>
      <c r="L3" s="102"/>
      <c r="M3" s="102"/>
      <c r="N3" s="102"/>
      <c r="O3" s="102"/>
      <c r="P3" s="102"/>
      <c r="Q3" s="621" t="str">
        <f>'20.10'!$V$3</f>
        <v>Description : Please inscribe a brief description of the scenario (including assumptions) in tab 20.10</v>
      </c>
      <c r="R3" s="622"/>
      <c r="S3" s="622"/>
      <c r="T3" s="622"/>
      <c r="U3" s="623"/>
      <c r="V3" s="621" t="str">
        <f>'20.10'!$AF$3</f>
        <v>Description : Please inscribe a brief description of the scenario (including assumptions) in tab 20.10</v>
      </c>
      <c r="W3" s="622"/>
      <c r="X3" s="622"/>
      <c r="Y3" s="622"/>
      <c r="Z3" s="623"/>
      <c r="AA3" s="621" t="str">
        <f>'20.10'!$AP$3</f>
        <v>Description : Please inscribe a brief description of the scenario (including assumptions) in tab 20.10</v>
      </c>
      <c r="AB3" s="622"/>
      <c r="AC3" s="622"/>
      <c r="AD3" s="622"/>
      <c r="AE3" s="623"/>
      <c r="AF3" s="621" t="str">
        <f>'20.10'!$AZ$3</f>
        <v>Description : Please inscribe a brief description of the scenario (including assumptions) in tab 20.10</v>
      </c>
      <c r="AG3" s="622"/>
      <c r="AH3" s="622"/>
      <c r="AI3" s="622"/>
      <c r="AJ3" s="623"/>
      <c r="AK3" s="621" t="str">
        <f>'20.10'!$BJ$3</f>
        <v>Description : Please inscribe a brief description of the scenario (including assumptions) in tab 20.10</v>
      </c>
      <c r="AL3" s="622"/>
      <c r="AM3" s="622"/>
      <c r="AN3" s="622"/>
      <c r="AO3" s="623"/>
      <c r="AP3" s="621" t="str">
        <f>'20.10'!$BT$3</f>
        <v>Description : Please inscribe a brief description of the scenario (including assumptions) in tab 20.10</v>
      </c>
      <c r="AQ3" s="622"/>
      <c r="AR3" s="622"/>
      <c r="AS3" s="622"/>
      <c r="AT3" s="623"/>
      <c r="AU3" s="621" t="str">
        <f>'20.10'!$CD$3</f>
        <v>Description : Please inscribe a brief description of the scenario (including assumptions) in tab 20.10</v>
      </c>
      <c r="AV3" s="622"/>
      <c r="AW3" s="622"/>
      <c r="AX3" s="622"/>
      <c r="AY3" s="623"/>
      <c r="AZ3" s="621" t="str">
        <f>'20.10'!$CN$3</f>
        <v>Description : Please inscribe a brief description of the scenario (including assumptions) in tab 20.10</v>
      </c>
      <c r="BA3" s="622"/>
      <c r="BB3" s="622"/>
      <c r="BC3" s="622"/>
      <c r="BD3" s="623"/>
      <c r="BE3" s="621" t="str">
        <f>'20.10'!$CX$3</f>
        <v>Description : Please inscribe a brief description of the scenario (including assumptions) in tab 20.10</v>
      </c>
      <c r="BF3" s="622"/>
      <c r="BG3" s="622"/>
      <c r="BH3" s="622"/>
      <c r="BI3" s="623"/>
      <c r="BJ3" s="621" t="str">
        <f>'20.10'!$DH$3</f>
        <v>Description : Please inscribe a brief description of the scenario (including assumptions) in tab 20.10</v>
      </c>
      <c r="BK3" s="622"/>
      <c r="BL3" s="622"/>
      <c r="BM3" s="622"/>
      <c r="BN3" s="623"/>
      <c r="BO3" s="621" t="str">
        <f>'20.10'!$DR$3</f>
        <v>Description : Please inscribe a brief description of the scenario (including assumptions) in tab 20.10</v>
      </c>
      <c r="BP3" s="622"/>
      <c r="BQ3" s="622"/>
      <c r="BR3" s="622"/>
      <c r="BS3" s="623"/>
      <c r="BT3" s="621" t="str">
        <f>'20.10'!$EB$3</f>
        <v>Description : Please inscribe a brief description of the scenario (including assumptions) in tab 20.10</v>
      </c>
      <c r="BU3" s="622"/>
      <c r="BV3" s="622"/>
      <c r="BW3" s="622"/>
      <c r="BX3" s="623"/>
      <c r="BY3" s="621" t="str">
        <f>'20.10'!$EL$3</f>
        <v>Description : Please inscribe a brief description of the scenario (including assumptions) in tab 20.10</v>
      </c>
      <c r="BZ3" s="622"/>
      <c r="CA3" s="622"/>
      <c r="CB3" s="622"/>
      <c r="CC3" s="623"/>
      <c r="CD3" s="621" t="str">
        <f>'20.10'!$EV$3</f>
        <v>Description : Please inscribe a brief description of the scenario (including assumptions) in tab 20.10</v>
      </c>
      <c r="CE3" s="622"/>
      <c r="CF3" s="622"/>
      <c r="CG3" s="622"/>
      <c r="CH3" s="623"/>
      <c r="CI3" s="621" t="str">
        <f>'20.10'!$FF$3</f>
        <v>Description : Please inscribe a brief description of the scenario (including assumptions) in tab 20.10</v>
      </c>
      <c r="CJ3" s="622"/>
      <c r="CK3" s="622"/>
      <c r="CL3" s="622"/>
      <c r="CM3" s="623"/>
    </row>
    <row r="4" spans="1:91" s="12" customFormat="1">
      <c r="A4" s="8"/>
      <c r="B4" s="9"/>
      <c r="C4" s="9"/>
      <c r="D4" s="9"/>
      <c r="H4" s="102"/>
      <c r="I4" s="102" t="s">
        <v>421</v>
      </c>
      <c r="J4" s="102"/>
      <c r="K4" s="102" t="s">
        <v>427</v>
      </c>
      <c r="L4" s="8"/>
      <c r="M4" s="109"/>
      <c r="N4" s="102" t="s">
        <v>422</v>
      </c>
      <c r="O4" s="110"/>
      <c r="P4" s="110"/>
      <c r="Q4" s="621"/>
      <c r="R4" s="622"/>
      <c r="S4" s="622"/>
      <c r="T4" s="622"/>
      <c r="U4" s="623"/>
      <c r="V4" s="621"/>
      <c r="W4" s="622"/>
      <c r="X4" s="622"/>
      <c r="Y4" s="622"/>
      <c r="Z4" s="623"/>
      <c r="AA4" s="621"/>
      <c r="AB4" s="622"/>
      <c r="AC4" s="622"/>
      <c r="AD4" s="622"/>
      <c r="AE4" s="623"/>
      <c r="AF4" s="621"/>
      <c r="AG4" s="622"/>
      <c r="AH4" s="622"/>
      <c r="AI4" s="622"/>
      <c r="AJ4" s="623"/>
      <c r="AK4" s="621"/>
      <c r="AL4" s="622"/>
      <c r="AM4" s="622"/>
      <c r="AN4" s="622"/>
      <c r="AO4" s="623"/>
      <c r="AP4" s="621"/>
      <c r="AQ4" s="622"/>
      <c r="AR4" s="622"/>
      <c r="AS4" s="622"/>
      <c r="AT4" s="623"/>
      <c r="AU4" s="621"/>
      <c r="AV4" s="622"/>
      <c r="AW4" s="622"/>
      <c r="AX4" s="622"/>
      <c r="AY4" s="623"/>
      <c r="AZ4" s="621"/>
      <c r="BA4" s="622"/>
      <c r="BB4" s="622"/>
      <c r="BC4" s="622"/>
      <c r="BD4" s="623"/>
      <c r="BE4" s="621"/>
      <c r="BF4" s="622"/>
      <c r="BG4" s="622"/>
      <c r="BH4" s="622"/>
      <c r="BI4" s="623"/>
      <c r="BJ4" s="621"/>
      <c r="BK4" s="622"/>
      <c r="BL4" s="622"/>
      <c r="BM4" s="622"/>
      <c r="BN4" s="623"/>
      <c r="BO4" s="621"/>
      <c r="BP4" s="622"/>
      <c r="BQ4" s="622"/>
      <c r="BR4" s="622"/>
      <c r="BS4" s="623"/>
      <c r="BT4" s="621"/>
      <c r="BU4" s="622"/>
      <c r="BV4" s="622"/>
      <c r="BW4" s="622"/>
      <c r="BX4" s="623"/>
      <c r="BY4" s="621"/>
      <c r="BZ4" s="622"/>
      <c r="CA4" s="622"/>
      <c r="CB4" s="622"/>
      <c r="CC4" s="623"/>
      <c r="CD4" s="621"/>
      <c r="CE4" s="622"/>
      <c r="CF4" s="622"/>
      <c r="CG4" s="622"/>
      <c r="CH4" s="623"/>
      <c r="CI4" s="621"/>
      <c r="CJ4" s="622"/>
      <c r="CK4" s="622"/>
      <c r="CL4" s="622"/>
      <c r="CM4" s="623"/>
    </row>
    <row r="5" spans="1:91" s="12" customFormat="1" ht="12.75" customHeight="1">
      <c r="A5" s="8" t="s">
        <v>1</v>
      </c>
      <c r="B5" s="8"/>
      <c r="C5" s="8"/>
      <c r="D5" s="8"/>
      <c r="G5" s="11"/>
      <c r="H5" s="102">
        <f>I5-1</f>
        <v>2016</v>
      </c>
      <c r="I5" s="102">
        <f>J5-1</f>
        <v>2017</v>
      </c>
      <c r="J5" s="102">
        <f>L5-1</f>
        <v>2018</v>
      </c>
      <c r="K5" s="102">
        <f>L5-1</f>
        <v>2018</v>
      </c>
      <c r="L5" s="102">
        <f>'20.10'!L4</f>
        <v>2019</v>
      </c>
      <c r="M5" s="102">
        <f>L5+1</f>
        <v>2020</v>
      </c>
      <c r="N5" s="102">
        <f t="shared" ref="N5:O5" si="0">M5+1</f>
        <v>2021</v>
      </c>
      <c r="O5" s="102">
        <f t="shared" si="0"/>
        <v>2022</v>
      </c>
      <c r="P5" s="102">
        <f>O5+1</f>
        <v>2023</v>
      </c>
      <c r="Q5" s="111">
        <f>L5</f>
        <v>2019</v>
      </c>
      <c r="R5" s="102">
        <f>M5</f>
        <v>2020</v>
      </c>
      <c r="S5" s="102">
        <f>N5</f>
        <v>2021</v>
      </c>
      <c r="T5" s="102">
        <f>O5</f>
        <v>2022</v>
      </c>
      <c r="U5" s="112">
        <f>P5</f>
        <v>2023</v>
      </c>
      <c r="V5" s="111">
        <f t="shared" ref="V5:CG5" si="1">Q5</f>
        <v>2019</v>
      </c>
      <c r="W5" s="102">
        <f t="shared" si="1"/>
        <v>2020</v>
      </c>
      <c r="X5" s="102">
        <f t="shared" si="1"/>
        <v>2021</v>
      </c>
      <c r="Y5" s="102">
        <f t="shared" si="1"/>
        <v>2022</v>
      </c>
      <c r="Z5" s="112">
        <f t="shared" si="1"/>
        <v>2023</v>
      </c>
      <c r="AA5" s="111">
        <f t="shared" si="1"/>
        <v>2019</v>
      </c>
      <c r="AB5" s="102">
        <f t="shared" si="1"/>
        <v>2020</v>
      </c>
      <c r="AC5" s="102">
        <f t="shared" si="1"/>
        <v>2021</v>
      </c>
      <c r="AD5" s="102">
        <f t="shared" si="1"/>
        <v>2022</v>
      </c>
      <c r="AE5" s="112">
        <f t="shared" si="1"/>
        <v>2023</v>
      </c>
      <c r="AF5" s="111">
        <f t="shared" si="1"/>
        <v>2019</v>
      </c>
      <c r="AG5" s="102">
        <f t="shared" si="1"/>
        <v>2020</v>
      </c>
      <c r="AH5" s="102">
        <f t="shared" si="1"/>
        <v>2021</v>
      </c>
      <c r="AI5" s="102">
        <f t="shared" si="1"/>
        <v>2022</v>
      </c>
      <c r="AJ5" s="112">
        <f t="shared" si="1"/>
        <v>2023</v>
      </c>
      <c r="AK5" s="111">
        <f t="shared" si="1"/>
        <v>2019</v>
      </c>
      <c r="AL5" s="102">
        <f t="shared" si="1"/>
        <v>2020</v>
      </c>
      <c r="AM5" s="102">
        <f t="shared" si="1"/>
        <v>2021</v>
      </c>
      <c r="AN5" s="102">
        <f t="shared" si="1"/>
        <v>2022</v>
      </c>
      <c r="AO5" s="112">
        <f t="shared" si="1"/>
        <v>2023</v>
      </c>
      <c r="AP5" s="111">
        <f t="shared" si="1"/>
        <v>2019</v>
      </c>
      <c r="AQ5" s="102">
        <f t="shared" si="1"/>
        <v>2020</v>
      </c>
      <c r="AR5" s="102">
        <f t="shared" si="1"/>
        <v>2021</v>
      </c>
      <c r="AS5" s="102">
        <f t="shared" si="1"/>
        <v>2022</v>
      </c>
      <c r="AT5" s="112">
        <f t="shared" si="1"/>
        <v>2023</v>
      </c>
      <c r="AU5" s="111">
        <f t="shared" si="1"/>
        <v>2019</v>
      </c>
      <c r="AV5" s="102">
        <f t="shared" si="1"/>
        <v>2020</v>
      </c>
      <c r="AW5" s="102">
        <f t="shared" si="1"/>
        <v>2021</v>
      </c>
      <c r="AX5" s="102">
        <f t="shared" si="1"/>
        <v>2022</v>
      </c>
      <c r="AY5" s="112">
        <f t="shared" si="1"/>
        <v>2023</v>
      </c>
      <c r="AZ5" s="111">
        <f t="shared" si="1"/>
        <v>2019</v>
      </c>
      <c r="BA5" s="102">
        <f t="shared" si="1"/>
        <v>2020</v>
      </c>
      <c r="BB5" s="102">
        <f t="shared" si="1"/>
        <v>2021</v>
      </c>
      <c r="BC5" s="102">
        <f t="shared" si="1"/>
        <v>2022</v>
      </c>
      <c r="BD5" s="112">
        <f t="shared" si="1"/>
        <v>2023</v>
      </c>
      <c r="BE5" s="111">
        <f t="shared" si="1"/>
        <v>2019</v>
      </c>
      <c r="BF5" s="102">
        <f t="shared" si="1"/>
        <v>2020</v>
      </c>
      <c r="BG5" s="102">
        <f t="shared" si="1"/>
        <v>2021</v>
      </c>
      <c r="BH5" s="102">
        <f t="shared" si="1"/>
        <v>2022</v>
      </c>
      <c r="BI5" s="112">
        <f t="shared" si="1"/>
        <v>2023</v>
      </c>
      <c r="BJ5" s="111">
        <f t="shared" si="1"/>
        <v>2019</v>
      </c>
      <c r="BK5" s="102">
        <f t="shared" si="1"/>
        <v>2020</v>
      </c>
      <c r="BL5" s="102">
        <f t="shared" si="1"/>
        <v>2021</v>
      </c>
      <c r="BM5" s="102">
        <f t="shared" si="1"/>
        <v>2022</v>
      </c>
      <c r="BN5" s="112">
        <f t="shared" si="1"/>
        <v>2023</v>
      </c>
      <c r="BO5" s="111">
        <f t="shared" si="1"/>
        <v>2019</v>
      </c>
      <c r="BP5" s="102">
        <f t="shared" si="1"/>
        <v>2020</v>
      </c>
      <c r="BQ5" s="102">
        <f t="shared" si="1"/>
        <v>2021</v>
      </c>
      <c r="BR5" s="102">
        <f t="shared" si="1"/>
        <v>2022</v>
      </c>
      <c r="BS5" s="112">
        <f t="shared" si="1"/>
        <v>2023</v>
      </c>
      <c r="BT5" s="111">
        <f t="shared" si="1"/>
        <v>2019</v>
      </c>
      <c r="BU5" s="102">
        <f t="shared" si="1"/>
        <v>2020</v>
      </c>
      <c r="BV5" s="102">
        <f t="shared" si="1"/>
        <v>2021</v>
      </c>
      <c r="BW5" s="102">
        <f t="shared" si="1"/>
        <v>2022</v>
      </c>
      <c r="BX5" s="112">
        <f t="shared" si="1"/>
        <v>2023</v>
      </c>
      <c r="BY5" s="111">
        <f t="shared" si="1"/>
        <v>2019</v>
      </c>
      <c r="BZ5" s="102">
        <f t="shared" si="1"/>
        <v>2020</v>
      </c>
      <c r="CA5" s="102">
        <f t="shared" si="1"/>
        <v>2021</v>
      </c>
      <c r="CB5" s="102">
        <f t="shared" si="1"/>
        <v>2022</v>
      </c>
      <c r="CC5" s="112">
        <f t="shared" si="1"/>
        <v>2023</v>
      </c>
      <c r="CD5" s="111">
        <f t="shared" si="1"/>
        <v>2019</v>
      </c>
      <c r="CE5" s="102">
        <f t="shared" si="1"/>
        <v>2020</v>
      </c>
      <c r="CF5" s="102">
        <f t="shared" si="1"/>
        <v>2021</v>
      </c>
      <c r="CG5" s="102">
        <f t="shared" si="1"/>
        <v>2022</v>
      </c>
      <c r="CH5" s="112">
        <f t="shared" ref="CH5:CM5" si="2">CC5</f>
        <v>2023</v>
      </c>
      <c r="CI5" s="111">
        <f t="shared" si="2"/>
        <v>2019</v>
      </c>
      <c r="CJ5" s="102">
        <f t="shared" si="2"/>
        <v>2020</v>
      </c>
      <c r="CK5" s="102">
        <f t="shared" si="2"/>
        <v>2021</v>
      </c>
      <c r="CL5" s="102">
        <f t="shared" si="2"/>
        <v>2022</v>
      </c>
      <c r="CM5" s="112">
        <f t="shared" si="2"/>
        <v>2023</v>
      </c>
    </row>
    <row r="6" spans="1:91" s="419" customFormat="1" ht="14.1" customHeight="1">
      <c r="A6" s="415" t="s">
        <v>170</v>
      </c>
      <c r="B6" s="416"/>
      <c r="C6" s="416"/>
      <c r="D6" s="416"/>
      <c r="E6" s="416"/>
      <c r="F6" s="416"/>
      <c r="G6" s="417"/>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row>
    <row r="7" spans="1:91" ht="18" customHeight="1">
      <c r="A7" s="420"/>
      <c r="B7" s="421" t="s">
        <v>171</v>
      </c>
      <c r="C7" s="420"/>
      <c r="D7" s="420"/>
      <c r="E7" s="420"/>
      <c r="F7" s="420"/>
      <c r="G7" s="422" t="s">
        <v>4</v>
      </c>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row>
    <row r="8" spans="1:91" ht="18" customHeight="1">
      <c r="A8" s="444"/>
      <c r="B8" s="444" t="s">
        <v>172</v>
      </c>
      <c r="C8" s="444"/>
      <c r="D8" s="444"/>
      <c r="E8" s="444"/>
      <c r="F8" s="444"/>
      <c r="G8" s="424"/>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row>
    <row r="9" spans="1:91" ht="18" customHeight="1">
      <c r="A9" s="483"/>
      <c r="B9" s="483"/>
      <c r="C9" s="479" t="s">
        <v>173</v>
      </c>
      <c r="D9" s="483"/>
      <c r="E9" s="483"/>
      <c r="F9" s="483"/>
      <c r="G9" s="426"/>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row>
    <row r="10" spans="1:91" ht="18" customHeight="1">
      <c r="A10" s="444"/>
      <c r="B10" s="444"/>
      <c r="C10" s="571"/>
      <c r="D10" s="571" t="s">
        <v>545</v>
      </c>
      <c r="E10" s="571"/>
      <c r="F10" s="572"/>
      <c r="G10" s="428"/>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row>
    <row r="11" spans="1:91" s="573" customFormat="1" ht="18" customHeight="1">
      <c r="A11" s="444"/>
      <c r="B11" s="444"/>
      <c r="C11" s="445"/>
      <c r="D11" s="449"/>
      <c r="E11" s="449" t="s">
        <v>174</v>
      </c>
      <c r="F11" s="449"/>
      <c r="G11" s="428"/>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c r="BX11" s="429"/>
      <c r="BY11" s="429"/>
      <c r="BZ11" s="429"/>
      <c r="CA11" s="429"/>
      <c r="CB11" s="429"/>
      <c r="CC11" s="429"/>
      <c r="CD11" s="429"/>
      <c r="CE11" s="429"/>
      <c r="CF11" s="429"/>
      <c r="CG11" s="429"/>
      <c r="CH11" s="429"/>
      <c r="CI11" s="429"/>
      <c r="CJ11" s="429"/>
      <c r="CK11" s="429"/>
      <c r="CL11" s="429"/>
      <c r="CM11" s="429"/>
    </row>
    <row r="12" spans="1:91" s="573" customFormat="1" ht="18" customHeight="1">
      <c r="A12" s="420"/>
      <c r="B12" s="420"/>
      <c r="C12" s="420"/>
      <c r="D12" s="430"/>
      <c r="E12" s="430"/>
      <c r="F12" s="431" t="s">
        <v>175</v>
      </c>
      <c r="G12" s="432" t="s">
        <v>6</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29"/>
      <c r="CG12" s="429"/>
      <c r="CH12" s="429"/>
      <c r="CI12" s="429"/>
      <c r="CJ12" s="429"/>
      <c r="CK12" s="429"/>
      <c r="CL12" s="429"/>
      <c r="CM12" s="429"/>
    </row>
    <row r="13" spans="1:91" s="444" customFormat="1" ht="18" customHeight="1">
      <c r="A13" s="433"/>
      <c r="B13" s="433"/>
      <c r="C13" s="434"/>
      <c r="D13" s="435"/>
      <c r="E13" s="435"/>
      <c r="F13" s="436" t="s">
        <v>176</v>
      </c>
      <c r="G13" s="437" t="s">
        <v>70</v>
      </c>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c r="CL13" s="438"/>
      <c r="CM13" s="438"/>
    </row>
    <row r="14" spans="1:91" s="573" customFormat="1" ht="18" customHeight="1">
      <c r="A14" s="434"/>
      <c r="B14" s="434"/>
      <c r="C14" s="434"/>
      <c r="D14" s="435"/>
      <c r="E14" s="435"/>
      <c r="F14" s="439" t="s">
        <v>546</v>
      </c>
      <c r="G14" s="437" t="s">
        <v>11</v>
      </c>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row>
    <row r="15" spans="1:91" s="573" customFormat="1" ht="18" customHeight="1">
      <c r="A15" s="434"/>
      <c r="B15" s="434"/>
      <c r="C15" s="435"/>
      <c r="D15" s="441"/>
      <c r="E15" s="442" t="s">
        <v>177</v>
      </c>
      <c r="F15" s="443"/>
      <c r="G15" s="437" t="s">
        <v>13</v>
      </c>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c r="CG15" s="440"/>
      <c r="CH15" s="440"/>
      <c r="CI15" s="440"/>
      <c r="CJ15" s="440"/>
      <c r="CK15" s="440"/>
      <c r="CL15" s="440"/>
      <c r="CM15" s="440"/>
    </row>
    <row r="16" spans="1:91" s="573" customFormat="1" ht="18" customHeight="1">
      <c r="A16" s="444"/>
      <c r="B16" s="444"/>
      <c r="C16" s="445"/>
      <c r="D16" s="446" t="s">
        <v>547</v>
      </c>
      <c r="E16" s="447"/>
      <c r="F16" s="448"/>
      <c r="G16" s="428"/>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row>
    <row r="17" spans="1:91" s="573" customFormat="1" ht="36.75" customHeight="1">
      <c r="A17" s="444"/>
      <c r="B17" s="444"/>
      <c r="C17" s="445"/>
      <c r="D17" s="449"/>
      <c r="E17" s="628" t="s">
        <v>548</v>
      </c>
      <c r="F17" s="628"/>
      <c r="G17" s="428"/>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row>
    <row r="18" spans="1:91" s="573" customFormat="1" ht="18" customHeight="1">
      <c r="A18" s="450"/>
      <c r="B18" s="450"/>
      <c r="C18" s="451"/>
      <c r="D18" s="452"/>
      <c r="E18" s="453"/>
      <c r="F18" s="454" t="s">
        <v>549</v>
      </c>
      <c r="G18" s="455" t="s">
        <v>84</v>
      </c>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BZ18" s="429"/>
      <c r="CA18" s="429"/>
      <c r="CB18" s="429"/>
      <c r="CC18" s="429"/>
      <c r="CD18" s="429"/>
      <c r="CE18" s="429"/>
      <c r="CF18" s="429"/>
      <c r="CG18" s="429"/>
      <c r="CH18" s="429"/>
      <c r="CI18" s="429"/>
      <c r="CJ18" s="429"/>
      <c r="CK18" s="429"/>
      <c r="CL18" s="429"/>
      <c r="CM18" s="429"/>
    </row>
    <row r="19" spans="1:91" s="573" customFormat="1" ht="18" customHeight="1">
      <c r="A19" s="456"/>
      <c r="B19" s="456"/>
      <c r="C19" s="457"/>
      <c r="D19" s="458"/>
      <c r="E19" s="459"/>
      <c r="F19" s="460" t="s">
        <v>550</v>
      </c>
      <c r="G19" s="461" t="s">
        <v>230</v>
      </c>
      <c r="H19" s="462"/>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row>
    <row r="20" spans="1:91" s="573" customFormat="1" ht="18" customHeight="1">
      <c r="A20" s="444"/>
      <c r="B20" s="574"/>
      <c r="C20" s="575"/>
      <c r="D20" s="575" t="s">
        <v>178</v>
      </c>
      <c r="E20" s="576"/>
      <c r="F20" s="508"/>
      <c r="G20" s="428"/>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429"/>
      <c r="BI20" s="429"/>
      <c r="BJ20" s="429"/>
      <c r="BK20" s="429"/>
      <c r="BL20" s="429"/>
      <c r="BM20" s="429"/>
      <c r="BN20" s="429"/>
      <c r="BO20" s="429"/>
      <c r="BP20" s="429"/>
      <c r="BQ20" s="429"/>
      <c r="BR20" s="429"/>
      <c r="BS20" s="429"/>
      <c r="BT20" s="429"/>
      <c r="BU20" s="429"/>
      <c r="BV20" s="429"/>
      <c r="BW20" s="429"/>
      <c r="BX20" s="429"/>
      <c r="BY20" s="429"/>
      <c r="BZ20" s="429"/>
      <c r="CA20" s="429"/>
      <c r="CB20" s="429"/>
      <c r="CC20" s="429"/>
      <c r="CD20" s="429"/>
      <c r="CE20" s="429"/>
      <c r="CF20" s="429"/>
      <c r="CG20" s="429"/>
      <c r="CH20" s="429"/>
      <c r="CI20" s="429"/>
      <c r="CJ20" s="429"/>
      <c r="CK20" s="429"/>
      <c r="CL20" s="429"/>
      <c r="CM20" s="429"/>
    </row>
    <row r="21" spans="1:91" s="573" customFormat="1" ht="18" customHeight="1">
      <c r="A21" s="420"/>
      <c r="B21" s="421"/>
      <c r="C21" s="430"/>
      <c r="D21" s="430"/>
      <c r="E21" s="463" t="s">
        <v>179</v>
      </c>
      <c r="F21" s="464"/>
      <c r="G21" s="432" t="s">
        <v>15</v>
      </c>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BZ21" s="429"/>
      <c r="CA21" s="429"/>
      <c r="CB21" s="429"/>
      <c r="CC21" s="429"/>
      <c r="CD21" s="429"/>
      <c r="CE21" s="429"/>
      <c r="CF21" s="429"/>
      <c r="CG21" s="429"/>
      <c r="CH21" s="429"/>
      <c r="CI21" s="429"/>
      <c r="CJ21" s="429"/>
      <c r="CK21" s="429"/>
      <c r="CL21" s="429"/>
      <c r="CM21" s="429"/>
    </row>
    <row r="22" spans="1:91" s="573" customFormat="1" ht="18" customHeight="1">
      <c r="A22" s="434"/>
      <c r="B22" s="465"/>
      <c r="C22" s="435"/>
      <c r="D22" s="435"/>
      <c r="E22" s="442" t="s">
        <v>177</v>
      </c>
      <c r="F22" s="443"/>
      <c r="G22" s="437" t="s">
        <v>17</v>
      </c>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c r="CD22" s="440"/>
      <c r="CE22" s="440"/>
      <c r="CF22" s="440"/>
      <c r="CG22" s="440"/>
      <c r="CH22" s="440"/>
      <c r="CI22" s="440"/>
      <c r="CJ22" s="440"/>
      <c r="CK22" s="440"/>
      <c r="CL22" s="440"/>
      <c r="CM22" s="440"/>
    </row>
    <row r="23" spans="1:91" s="573" customFormat="1" ht="18" customHeight="1">
      <c r="A23" s="444"/>
      <c r="B23" s="574"/>
      <c r="C23" s="575"/>
      <c r="D23" s="575" t="s">
        <v>180</v>
      </c>
      <c r="E23" s="575"/>
      <c r="F23" s="575"/>
      <c r="G23" s="428"/>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c r="BN23" s="429"/>
      <c r="BO23" s="429"/>
      <c r="BP23" s="429"/>
      <c r="BQ23" s="429"/>
      <c r="BR23" s="429"/>
      <c r="BS23" s="429"/>
      <c r="BT23" s="429"/>
      <c r="BU23" s="429"/>
      <c r="BV23" s="429"/>
      <c r="BW23" s="429"/>
      <c r="BX23" s="429"/>
      <c r="BY23" s="429"/>
      <c r="BZ23" s="429"/>
      <c r="CA23" s="429"/>
      <c r="CB23" s="429"/>
      <c r="CC23" s="429"/>
      <c r="CD23" s="429"/>
      <c r="CE23" s="429"/>
      <c r="CF23" s="429"/>
      <c r="CG23" s="429"/>
      <c r="CH23" s="429"/>
      <c r="CI23" s="429"/>
      <c r="CJ23" s="429"/>
      <c r="CK23" s="429"/>
      <c r="CL23" s="429"/>
      <c r="CM23" s="429"/>
    </row>
    <row r="24" spans="1:91" s="573" customFormat="1" ht="18" customHeight="1">
      <c r="A24" s="420"/>
      <c r="B24" s="421"/>
      <c r="C24" s="430"/>
      <c r="D24" s="430"/>
      <c r="E24" s="466" t="s">
        <v>179</v>
      </c>
      <c r="F24" s="466"/>
      <c r="G24" s="432" t="s">
        <v>19</v>
      </c>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29"/>
      <c r="BL24" s="429"/>
      <c r="BM24" s="429"/>
      <c r="BN24" s="429"/>
      <c r="BO24" s="429"/>
      <c r="BP24" s="429"/>
      <c r="BQ24" s="429"/>
      <c r="BR24" s="429"/>
      <c r="BS24" s="429"/>
      <c r="BT24" s="429"/>
      <c r="BU24" s="429"/>
      <c r="BV24" s="429"/>
      <c r="BW24" s="429"/>
      <c r="BX24" s="429"/>
      <c r="BY24" s="429"/>
      <c r="BZ24" s="429"/>
      <c r="CA24" s="429"/>
      <c r="CB24" s="429"/>
      <c r="CC24" s="429"/>
      <c r="CD24" s="429"/>
      <c r="CE24" s="429"/>
      <c r="CF24" s="429"/>
      <c r="CG24" s="429"/>
      <c r="CH24" s="429"/>
      <c r="CI24" s="429"/>
      <c r="CJ24" s="429"/>
      <c r="CK24" s="429"/>
      <c r="CL24" s="429"/>
      <c r="CM24" s="429"/>
    </row>
    <row r="25" spans="1:91" s="573" customFormat="1" ht="18" customHeight="1">
      <c r="A25" s="434"/>
      <c r="B25" s="465"/>
      <c r="C25" s="435"/>
      <c r="D25" s="435"/>
      <c r="E25" s="467" t="s">
        <v>181</v>
      </c>
      <c r="F25" s="467"/>
      <c r="G25" s="437" t="s">
        <v>21</v>
      </c>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c r="BJ25" s="440"/>
      <c r="BK25" s="440"/>
      <c r="BL25" s="440"/>
      <c r="BM25" s="440"/>
      <c r="BN25" s="440"/>
      <c r="BO25" s="440"/>
      <c r="BP25" s="440"/>
      <c r="BQ25" s="440"/>
      <c r="BR25" s="440"/>
      <c r="BS25" s="440"/>
      <c r="BT25" s="440"/>
      <c r="BU25" s="440"/>
      <c r="BV25" s="440"/>
      <c r="BW25" s="440"/>
      <c r="BX25" s="440"/>
      <c r="BY25" s="440"/>
      <c r="BZ25" s="440"/>
      <c r="CA25" s="440"/>
      <c r="CB25" s="440"/>
      <c r="CC25" s="440"/>
      <c r="CD25" s="440"/>
      <c r="CE25" s="440"/>
      <c r="CF25" s="440"/>
      <c r="CG25" s="440"/>
      <c r="CH25" s="440"/>
      <c r="CI25" s="440"/>
      <c r="CJ25" s="440"/>
      <c r="CK25" s="440"/>
      <c r="CL25" s="440"/>
      <c r="CM25" s="440"/>
    </row>
    <row r="26" spans="1:91" s="573" customFormat="1" ht="34.5" customHeight="1">
      <c r="A26" s="434"/>
      <c r="B26" s="465"/>
      <c r="C26" s="435"/>
      <c r="D26" s="627" t="s">
        <v>505</v>
      </c>
      <c r="E26" s="627"/>
      <c r="F26" s="627"/>
      <c r="G26" s="437" t="s">
        <v>80</v>
      </c>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8"/>
      <c r="BY26" s="468"/>
      <c r="BZ26" s="468"/>
      <c r="CA26" s="468"/>
      <c r="CB26" s="468"/>
      <c r="CC26" s="468"/>
      <c r="CD26" s="468"/>
      <c r="CE26" s="468"/>
      <c r="CF26" s="468"/>
      <c r="CG26" s="468"/>
      <c r="CH26" s="468"/>
      <c r="CI26" s="468"/>
      <c r="CJ26" s="468"/>
      <c r="CK26" s="468"/>
      <c r="CL26" s="468"/>
      <c r="CM26" s="468"/>
    </row>
    <row r="27" spans="1:91" s="573" customFormat="1" ht="18" customHeight="1">
      <c r="A27" s="469"/>
      <c r="B27" s="470"/>
      <c r="C27" s="577"/>
      <c r="D27" s="471" t="s">
        <v>129</v>
      </c>
      <c r="E27" s="472"/>
      <c r="F27" s="473"/>
      <c r="G27" s="474" t="s">
        <v>88</v>
      </c>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475"/>
      <c r="BL27" s="475"/>
      <c r="BM27" s="475"/>
      <c r="BN27" s="475"/>
      <c r="BO27" s="475"/>
      <c r="BP27" s="475"/>
      <c r="BQ27" s="475"/>
      <c r="BR27" s="475"/>
      <c r="BS27" s="475"/>
      <c r="BT27" s="475"/>
      <c r="BU27" s="475"/>
      <c r="BV27" s="475"/>
      <c r="BW27" s="475"/>
      <c r="BX27" s="475"/>
      <c r="BY27" s="475"/>
      <c r="BZ27" s="475"/>
      <c r="CA27" s="475"/>
      <c r="CB27" s="475"/>
      <c r="CC27" s="475"/>
      <c r="CD27" s="475"/>
      <c r="CE27" s="475"/>
      <c r="CF27" s="475"/>
      <c r="CG27" s="475"/>
      <c r="CH27" s="475"/>
      <c r="CI27" s="475"/>
      <c r="CJ27" s="475"/>
      <c r="CK27" s="475"/>
      <c r="CL27" s="475"/>
      <c r="CM27" s="475"/>
    </row>
    <row r="28" spans="1:91" s="573" customFormat="1" ht="18" customHeight="1">
      <c r="A28" s="469"/>
      <c r="B28" s="470"/>
      <c r="C28" s="471" t="s">
        <v>182</v>
      </c>
      <c r="D28" s="476"/>
      <c r="E28" s="476"/>
      <c r="F28" s="473"/>
      <c r="G28" s="474" t="s">
        <v>25</v>
      </c>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475"/>
      <c r="BL28" s="475"/>
      <c r="BM28" s="475"/>
      <c r="BN28" s="475"/>
      <c r="BO28" s="475"/>
      <c r="BP28" s="475"/>
      <c r="BQ28" s="475"/>
      <c r="BR28" s="475"/>
      <c r="BS28" s="475"/>
      <c r="BT28" s="475"/>
      <c r="BU28" s="475"/>
      <c r="BV28" s="475"/>
      <c r="BW28" s="475"/>
      <c r="BX28" s="475"/>
      <c r="BY28" s="475"/>
      <c r="BZ28" s="475"/>
      <c r="CA28" s="475"/>
      <c r="CB28" s="475"/>
      <c r="CC28" s="475"/>
      <c r="CD28" s="475"/>
      <c r="CE28" s="475"/>
      <c r="CF28" s="475"/>
      <c r="CG28" s="475"/>
      <c r="CH28" s="475"/>
      <c r="CI28" s="475"/>
      <c r="CJ28" s="475"/>
      <c r="CK28" s="475"/>
      <c r="CL28" s="475"/>
      <c r="CM28" s="475"/>
    </row>
    <row r="29" spans="1:91" s="573" customFormat="1" ht="18" customHeight="1">
      <c r="A29" s="477"/>
      <c r="B29" s="478"/>
      <c r="C29" s="479" t="s">
        <v>183</v>
      </c>
      <c r="D29" s="480"/>
      <c r="E29" s="480"/>
      <c r="F29" s="481"/>
      <c r="G29" s="482"/>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475"/>
      <c r="BL29" s="475"/>
      <c r="BM29" s="475"/>
      <c r="BN29" s="475"/>
      <c r="BO29" s="475"/>
      <c r="BP29" s="475"/>
      <c r="BQ29" s="475"/>
      <c r="BR29" s="475"/>
      <c r="BS29" s="475"/>
      <c r="BT29" s="475"/>
      <c r="BU29" s="475"/>
      <c r="BV29" s="475"/>
      <c r="BW29" s="475"/>
      <c r="BX29" s="475"/>
      <c r="BY29" s="475"/>
      <c r="BZ29" s="475"/>
      <c r="CA29" s="475"/>
      <c r="CB29" s="475"/>
      <c r="CC29" s="475"/>
      <c r="CD29" s="475"/>
      <c r="CE29" s="475"/>
      <c r="CF29" s="475"/>
      <c r="CG29" s="475"/>
      <c r="CH29" s="475"/>
      <c r="CI29" s="475"/>
      <c r="CJ29" s="475"/>
      <c r="CK29" s="475"/>
      <c r="CL29" s="475"/>
      <c r="CM29" s="475"/>
    </row>
    <row r="30" spans="1:91" s="573" customFormat="1" ht="18" customHeight="1">
      <c r="A30" s="483"/>
      <c r="B30" s="484"/>
      <c r="C30" s="479"/>
      <c r="D30" s="485" t="s">
        <v>545</v>
      </c>
      <c r="E30" s="480"/>
      <c r="F30" s="486"/>
      <c r="G30" s="487"/>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488"/>
      <c r="BM30" s="488"/>
      <c r="BN30" s="488"/>
      <c r="BO30" s="488"/>
      <c r="BP30" s="488"/>
      <c r="BQ30" s="488"/>
      <c r="BR30" s="488"/>
      <c r="BS30" s="488"/>
      <c r="BT30" s="488"/>
      <c r="BU30" s="488"/>
      <c r="BV30" s="488"/>
      <c r="BW30" s="488"/>
      <c r="BX30" s="488"/>
      <c r="BY30" s="488"/>
      <c r="BZ30" s="488"/>
      <c r="CA30" s="488"/>
      <c r="CB30" s="488"/>
      <c r="CC30" s="488"/>
      <c r="CD30" s="488"/>
      <c r="CE30" s="488"/>
      <c r="CF30" s="488"/>
      <c r="CG30" s="488"/>
      <c r="CH30" s="488"/>
      <c r="CI30" s="488"/>
      <c r="CJ30" s="488"/>
      <c r="CK30" s="488"/>
      <c r="CL30" s="488"/>
      <c r="CM30" s="488"/>
    </row>
    <row r="31" spans="1:91" s="573" customFormat="1" ht="18" customHeight="1">
      <c r="A31" s="483"/>
      <c r="B31" s="484"/>
      <c r="C31" s="479"/>
      <c r="D31" s="480"/>
      <c r="E31" s="480" t="s">
        <v>174</v>
      </c>
      <c r="F31" s="486"/>
      <c r="G31" s="487"/>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row>
    <row r="32" spans="1:91" s="573" customFormat="1" ht="18" customHeight="1">
      <c r="A32" s="489"/>
      <c r="B32" s="490"/>
      <c r="C32" s="491"/>
      <c r="D32" s="492"/>
      <c r="E32" s="492"/>
      <c r="F32" s="493" t="s">
        <v>551</v>
      </c>
      <c r="G32" s="494" t="s">
        <v>38</v>
      </c>
      <c r="H32" s="495"/>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row>
    <row r="33" spans="1:91" s="577" customFormat="1" ht="18" customHeight="1">
      <c r="A33" s="464"/>
      <c r="B33" s="497"/>
      <c r="C33" s="498"/>
      <c r="D33" s="498" t="s">
        <v>184</v>
      </c>
      <c r="E33" s="498"/>
      <c r="F33" s="499"/>
      <c r="G33" s="500" t="s">
        <v>44</v>
      </c>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496"/>
      <c r="BU33" s="496"/>
      <c r="BV33" s="496"/>
      <c r="BW33" s="496"/>
      <c r="BX33" s="496"/>
      <c r="BY33" s="496"/>
      <c r="BZ33" s="496"/>
      <c r="CA33" s="496"/>
      <c r="CB33" s="496"/>
      <c r="CC33" s="496"/>
      <c r="CD33" s="496"/>
      <c r="CE33" s="496"/>
      <c r="CF33" s="496"/>
      <c r="CG33" s="496"/>
      <c r="CH33" s="496"/>
      <c r="CI33" s="496"/>
      <c r="CJ33" s="496"/>
      <c r="CK33" s="496"/>
      <c r="CL33" s="496"/>
      <c r="CM33" s="496"/>
    </row>
    <row r="34" spans="1:91" s="573" customFormat="1" ht="29.45" customHeight="1">
      <c r="A34" s="464"/>
      <c r="B34" s="497"/>
      <c r="C34" s="498"/>
      <c r="D34" s="626" t="s">
        <v>185</v>
      </c>
      <c r="E34" s="626"/>
      <c r="F34" s="626"/>
      <c r="G34" s="501" t="s">
        <v>76</v>
      </c>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row>
    <row r="35" spans="1:91" s="573" customFormat="1" ht="18" customHeight="1">
      <c r="A35" s="464"/>
      <c r="B35" s="497"/>
      <c r="C35" s="498"/>
      <c r="D35" s="498" t="s">
        <v>186</v>
      </c>
      <c r="E35" s="502"/>
      <c r="F35" s="502"/>
      <c r="G35" s="501" t="s">
        <v>187</v>
      </c>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row>
    <row r="36" spans="1:91" s="573" customFormat="1" ht="18" customHeight="1">
      <c r="A36" s="469"/>
      <c r="B36" s="470"/>
      <c r="C36" s="503"/>
      <c r="D36" s="503" t="s">
        <v>129</v>
      </c>
      <c r="E36" s="503"/>
      <c r="F36" s="473"/>
      <c r="G36" s="474" t="s">
        <v>77</v>
      </c>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4"/>
      <c r="CG36" s="504"/>
      <c r="CH36" s="504"/>
      <c r="CI36" s="504"/>
      <c r="CJ36" s="504"/>
      <c r="CK36" s="504"/>
      <c r="CL36" s="504"/>
      <c r="CM36" s="504"/>
    </row>
    <row r="37" spans="1:91" s="573" customFormat="1" ht="18" customHeight="1">
      <c r="A37" s="469"/>
      <c r="B37" s="470"/>
      <c r="C37" s="471" t="s">
        <v>188</v>
      </c>
      <c r="D37" s="503"/>
      <c r="E37" s="503"/>
      <c r="F37" s="473"/>
      <c r="G37" s="474" t="s">
        <v>96</v>
      </c>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496"/>
      <c r="CA37" s="496"/>
      <c r="CB37" s="496"/>
      <c r="CC37" s="496"/>
      <c r="CD37" s="496"/>
      <c r="CE37" s="496"/>
      <c r="CF37" s="496"/>
      <c r="CG37" s="496"/>
      <c r="CH37" s="496"/>
      <c r="CI37" s="496"/>
      <c r="CJ37" s="496"/>
      <c r="CK37" s="496"/>
      <c r="CL37" s="496"/>
      <c r="CM37" s="496"/>
    </row>
    <row r="38" spans="1:91" s="573" customFormat="1" ht="18" customHeight="1">
      <c r="A38" s="434"/>
      <c r="B38" s="505" t="s">
        <v>189</v>
      </c>
      <c r="C38" s="467"/>
      <c r="D38" s="467"/>
      <c r="E38" s="467"/>
      <c r="F38" s="467"/>
      <c r="G38" s="437" t="s">
        <v>30</v>
      </c>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c r="BE38" s="506"/>
      <c r="BF38" s="506"/>
      <c r="BG38" s="506"/>
      <c r="BH38" s="506"/>
      <c r="BI38" s="506"/>
      <c r="BJ38" s="506"/>
      <c r="BK38" s="506"/>
      <c r="BL38" s="506"/>
      <c r="BM38" s="506"/>
      <c r="BN38" s="506"/>
      <c r="BO38" s="506"/>
      <c r="BP38" s="506"/>
      <c r="BQ38" s="506"/>
      <c r="BR38" s="506"/>
      <c r="BS38" s="506"/>
      <c r="BT38" s="506"/>
      <c r="BU38" s="506"/>
      <c r="BV38" s="506"/>
      <c r="BW38" s="506"/>
      <c r="BX38" s="506"/>
      <c r="BY38" s="506"/>
      <c r="BZ38" s="506"/>
      <c r="CA38" s="506"/>
      <c r="CB38" s="506"/>
      <c r="CC38" s="506"/>
      <c r="CD38" s="506"/>
      <c r="CE38" s="506"/>
      <c r="CF38" s="506"/>
      <c r="CG38" s="506"/>
      <c r="CH38" s="506"/>
      <c r="CI38" s="506"/>
      <c r="CJ38" s="506"/>
      <c r="CK38" s="506"/>
      <c r="CL38" s="506"/>
      <c r="CM38" s="506"/>
    </row>
    <row r="39" spans="1:91" s="573" customFormat="1" ht="18" customHeight="1">
      <c r="A39" s="507" t="s">
        <v>190</v>
      </c>
      <c r="B39" s="465"/>
      <c r="C39" s="467"/>
      <c r="D39" s="467"/>
      <c r="E39" s="467"/>
      <c r="F39" s="467"/>
      <c r="G39" s="437" t="s">
        <v>151</v>
      </c>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6"/>
      <c r="BC39" s="506"/>
      <c r="BD39" s="506"/>
      <c r="BE39" s="506"/>
      <c r="BF39" s="506"/>
      <c r="BG39" s="506"/>
      <c r="BH39" s="506"/>
      <c r="BI39" s="506"/>
      <c r="BJ39" s="506"/>
      <c r="BK39" s="506"/>
      <c r="BL39" s="506"/>
      <c r="BM39" s="506"/>
      <c r="BN39" s="506"/>
      <c r="BO39" s="506"/>
      <c r="BP39" s="506"/>
      <c r="BQ39" s="506"/>
      <c r="BR39" s="506"/>
      <c r="BS39" s="506"/>
      <c r="BT39" s="506"/>
      <c r="BU39" s="506"/>
      <c r="BV39" s="506"/>
      <c r="BW39" s="506"/>
      <c r="BX39" s="506"/>
      <c r="BY39" s="506"/>
      <c r="BZ39" s="506"/>
      <c r="CA39" s="506"/>
      <c r="CB39" s="506"/>
      <c r="CC39" s="506"/>
      <c r="CD39" s="506"/>
      <c r="CE39" s="506"/>
      <c r="CF39" s="506"/>
      <c r="CG39" s="506"/>
      <c r="CH39" s="506"/>
      <c r="CI39" s="506"/>
      <c r="CJ39" s="506"/>
      <c r="CK39" s="506"/>
      <c r="CL39" s="506"/>
      <c r="CM39" s="506"/>
    </row>
    <row r="40" spans="1:91" s="577" customFormat="1" ht="18" customHeight="1">
      <c r="A40" s="508" t="s">
        <v>191</v>
      </c>
      <c r="B40" s="484"/>
      <c r="C40" s="486"/>
      <c r="D40" s="486"/>
      <c r="E40" s="486"/>
      <c r="F40" s="486"/>
      <c r="G40" s="487"/>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475"/>
      <c r="BL40" s="475"/>
      <c r="BM40" s="475"/>
      <c r="BN40" s="475"/>
      <c r="BO40" s="475"/>
      <c r="BP40" s="475"/>
      <c r="BQ40" s="475"/>
      <c r="BR40" s="475"/>
      <c r="BS40" s="475"/>
      <c r="BT40" s="475"/>
      <c r="BU40" s="475"/>
      <c r="BV40" s="475"/>
      <c r="BW40" s="475"/>
      <c r="BX40" s="475"/>
      <c r="BY40" s="475"/>
      <c r="BZ40" s="475"/>
      <c r="CA40" s="475"/>
      <c r="CB40" s="475"/>
      <c r="CC40" s="475"/>
      <c r="CD40" s="475"/>
      <c r="CE40" s="475"/>
      <c r="CF40" s="475"/>
      <c r="CG40" s="475"/>
      <c r="CH40" s="475"/>
      <c r="CI40" s="475"/>
      <c r="CJ40" s="475"/>
      <c r="CK40" s="475"/>
      <c r="CL40" s="475"/>
      <c r="CM40" s="475"/>
    </row>
    <row r="41" spans="1:91" s="577" customFormat="1" ht="18" customHeight="1">
      <c r="A41" s="509"/>
      <c r="B41" s="510" t="s">
        <v>110</v>
      </c>
      <c r="C41" s="499"/>
      <c r="D41" s="499"/>
      <c r="E41" s="499"/>
      <c r="F41" s="499"/>
      <c r="G41" s="501" t="s">
        <v>192</v>
      </c>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c r="BB41" s="488"/>
      <c r="BC41" s="488"/>
      <c r="BD41" s="488"/>
      <c r="BE41" s="488"/>
      <c r="BF41" s="488"/>
      <c r="BG41" s="488"/>
      <c r="BH41" s="488"/>
      <c r="BI41" s="488"/>
      <c r="BJ41" s="488"/>
      <c r="BK41" s="488"/>
      <c r="BL41" s="488"/>
      <c r="BM41" s="488"/>
      <c r="BN41" s="488"/>
      <c r="BO41" s="488"/>
      <c r="BP41" s="488"/>
      <c r="BQ41" s="488"/>
      <c r="BR41" s="488"/>
      <c r="BS41" s="488"/>
      <c r="BT41" s="488"/>
      <c r="BU41" s="488"/>
      <c r="BV41" s="488"/>
      <c r="BW41" s="488"/>
      <c r="BX41" s="488"/>
      <c r="BY41" s="488"/>
      <c r="BZ41" s="488"/>
      <c r="CA41" s="488"/>
      <c r="CB41" s="488"/>
      <c r="CC41" s="488"/>
      <c r="CD41" s="488"/>
      <c r="CE41" s="488"/>
      <c r="CF41" s="488"/>
      <c r="CG41" s="488"/>
      <c r="CH41" s="488"/>
      <c r="CI41" s="488"/>
      <c r="CJ41" s="488"/>
      <c r="CK41" s="488"/>
      <c r="CL41" s="488"/>
      <c r="CM41" s="488"/>
    </row>
    <row r="42" spans="1:91" s="577" customFormat="1" ht="18" customHeight="1">
      <c r="A42" s="508"/>
      <c r="B42" s="448" t="s">
        <v>168</v>
      </c>
      <c r="C42" s="486"/>
      <c r="D42" s="486"/>
      <c r="E42" s="486"/>
      <c r="F42" s="486"/>
      <c r="G42" s="511" t="s">
        <v>132</v>
      </c>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c r="BP42" s="504"/>
      <c r="BQ42" s="504"/>
      <c r="BR42" s="504"/>
      <c r="BS42" s="504"/>
      <c r="BT42" s="504"/>
      <c r="BU42" s="504"/>
      <c r="BV42" s="504"/>
      <c r="BW42" s="504"/>
      <c r="BX42" s="504"/>
      <c r="BY42" s="504"/>
      <c r="BZ42" s="504"/>
      <c r="CA42" s="504"/>
      <c r="CB42" s="504"/>
      <c r="CC42" s="504"/>
      <c r="CD42" s="504"/>
      <c r="CE42" s="504"/>
      <c r="CF42" s="504"/>
      <c r="CG42" s="504"/>
      <c r="CH42" s="504"/>
      <c r="CI42" s="504"/>
      <c r="CJ42" s="504"/>
      <c r="CK42" s="504"/>
      <c r="CL42" s="504"/>
      <c r="CM42" s="504"/>
    </row>
    <row r="43" spans="1:91" ht="17.25" customHeight="1">
      <c r="A43" s="512"/>
      <c r="B43" s="512"/>
      <c r="C43" s="513"/>
      <c r="D43" s="513"/>
      <c r="E43" s="513"/>
      <c r="F43" s="513"/>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515"/>
      <c r="BN43" s="515"/>
      <c r="BO43" s="515"/>
      <c r="BP43" s="515"/>
      <c r="BQ43" s="515"/>
      <c r="BR43" s="515"/>
      <c r="BS43" s="515"/>
      <c r="BT43" s="515"/>
      <c r="BU43" s="515"/>
      <c r="BV43" s="515"/>
      <c r="BW43" s="515"/>
      <c r="BX43" s="515"/>
      <c r="BY43" s="515"/>
      <c r="BZ43" s="515"/>
      <c r="CA43" s="515"/>
      <c r="CB43" s="515"/>
      <c r="CC43" s="515"/>
      <c r="CD43" s="515"/>
      <c r="CE43" s="515"/>
      <c r="CF43" s="515"/>
      <c r="CG43" s="515"/>
      <c r="CH43" s="515"/>
      <c r="CI43" s="515"/>
      <c r="CJ43" s="515"/>
      <c r="CK43" s="515"/>
      <c r="CL43" s="515"/>
      <c r="CM43" s="515"/>
    </row>
    <row r="44" spans="1:91" ht="18" customHeight="1">
      <c r="A44" s="508" t="s">
        <v>108</v>
      </c>
      <c r="B44" s="483"/>
      <c r="C44" s="486"/>
      <c r="D44" s="486"/>
      <c r="E44" s="486"/>
      <c r="F44" s="486"/>
      <c r="G44" s="516"/>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row>
    <row r="45" spans="1:91" ht="18" customHeight="1">
      <c r="A45" s="508"/>
      <c r="B45" s="486" t="s">
        <v>193</v>
      </c>
      <c r="C45" s="486"/>
      <c r="D45" s="486"/>
      <c r="E45" s="486"/>
      <c r="F45" s="486"/>
      <c r="G45" s="516"/>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25"/>
      <c r="BE45" s="425"/>
      <c r="BF45" s="425"/>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c r="CK45" s="425"/>
      <c r="CL45" s="425"/>
      <c r="CM45" s="425"/>
    </row>
    <row r="46" spans="1:91" ht="18" customHeight="1">
      <c r="A46" s="508"/>
      <c r="B46" s="486"/>
      <c r="C46" s="479" t="s">
        <v>173</v>
      </c>
      <c r="D46" s="486"/>
      <c r="E46" s="486"/>
      <c r="F46" s="486"/>
      <c r="G46" s="516"/>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row>
    <row r="47" spans="1:91" ht="18" customHeight="1">
      <c r="A47" s="483"/>
      <c r="B47" s="483"/>
      <c r="C47" s="578"/>
      <c r="D47" s="578" t="s">
        <v>545</v>
      </c>
      <c r="E47" s="578"/>
      <c r="F47" s="486"/>
      <c r="G47" s="511"/>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427"/>
      <c r="BV47" s="427"/>
      <c r="BW47" s="427"/>
      <c r="BX47" s="427"/>
      <c r="BY47" s="427"/>
      <c r="BZ47" s="427"/>
      <c r="CA47" s="427"/>
      <c r="CB47" s="427"/>
      <c r="CC47" s="427"/>
      <c r="CD47" s="427"/>
      <c r="CE47" s="427"/>
      <c r="CF47" s="427"/>
      <c r="CG47" s="427"/>
      <c r="CH47" s="427"/>
      <c r="CI47" s="427"/>
      <c r="CJ47" s="427"/>
      <c r="CK47" s="427"/>
      <c r="CL47" s="427"/>
      <c r="CM47" s="427"/>
    </row>
    <row r="48" spans="1:91" ht="18" customHeight="1">
      <c r="A48" s="464"/>
      <c r="B48" s="464"/>
      <c r="C48" s="517"/>
      <c r="D48" s="499"/>
      <c r="E48" s="518" t="s">
        <v>175</v>
      </c>
      <c r="F48" s="464"/>
      <c r="G48" s="500" t="s">
        <v>103</v>
      </c>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19"/>
      <c r="BJ48" s="519"/>
      <c r="BK48" s="519"/>
      <c r="BL48" s="519"/>
      <c r="BM48" s="519"/>
      <c r="BN48" s="519"/>
      <c r="BO48" s="519"/>
      <c r="BP48" s="519"/>
      <c r="BQ48" s="519"/>
      <c r="BR48" s="519"/>
      <c r="BS48" s="519"/>
      <c r="BT48" s="519"/>
      <c r="BU48" s="519"/>
      <c r="BV48" s="519"/>
      <c r="BW48" s="519"/>
      <c r="BX48" s="519"/>
      <c r="BY48" s="519"/>
      <c r="BZ48" s="519"/>
      <c r="CA48" s="519"/>
      <c r="CB48" s="519"/>
      <c r="CC48" s="519"/>
      <c r="CD48" s="519"/>
      <c r="CE48" s="519"/>
      <c r="CF48" s="519"/>
      <c r="CG48" s="519"/>
      <c r="CH48" s="519"/>
      <c r="CI48" s="519"/>
      <c r="CJ48" s="519"/>
      <c r="CK48" s="519"/>
      <c r="CL48" s="519"/>
      <c r="CM48" s="519"/>
    </row>
    <row r="49" spans="1:91" ht="18" customHeight="1">
      <c r="A49" s="469"/>
      <c r="B49" s="469"/>
      <c r="C49" s="520"/>
      <c r="D49" s="473"/>
      <c r="E49" s="521" t="s">
        <v>176</v>
      </c>
      <c r="F49" s="469"/>
      <c r="G49" s="522" t="s">
        <v>51</v>
      </c>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3"/>
      <c r="AY49" s="523"/>
      <c r="AZ49" s="523"/>
      <c r="BA49" s="523"/>
      <c r="BB49" s="523"/>
      <c r="BC49" s="523"/>
      <c r="BD49" s="523"/>
      <c r="BE49" s="523"/>
      <c r="BF49" s="523"/>
      <c r="BG49" s="523"/>
      <c r="BH49" s="523"/>
      <c r="BI49" s="523"/>
      <c r="BJ49" s="523"/>
      <c r="BK49" s="523"/>
      <c r="BL49" s="523"/>
      <c r="BM49" s="523"/>
      <c r="BN49" s="523"/>
      <c r="BO49" s="523"/>
      <c r="BP49" s="523"/>
      <c r="BQ49" s="523"/>
      <c r="BR49" s="523"/>
      <c r="BS49" s="523"/>
      <c r="BT49" s="523"/>
      <c r="BU49" s="523"/>
      <c r="BV49" s="523"/>
      <c r="BW49" s="523"/>
      <c r="BX49" s="523"/>
      <c r="BY49" s="523"/>
      <c r="BZ49" s="523"/>
      <c r="CA49" s="523"/>
      <c r="CB49" s="523"/>
      <c r="CC49" s="523"/>
      <c r="CD49" s="523"/>
      <c r="CE49" s="523"/>
      <c r="CF49" s="523"/>
      <c r="CG49" s="523"/>
      <c r="CH49" s="523"/>
      <c r="CI49" s="523"/>
      <c r="CJ49" s="523"/>
      <c r="CK49" s="523"/>
      <c r="CL49" s="523"/>
      <c r="CM49" s="523"/>
    </row>
    <row r="50" spans="1:91" ht="18" customHeight="1">
      <c r="A50" s="469"/>
      <c r="B50" s="469"/>
      <c r="C50" s="520"/>
      <c r="D50" s="473"/>
      <c r="E50" s="521" t="s">
        <v>546</v>
      </c>
      <c r="F50" s="469"/>
      <c r="G50" s="522" t="s">
        <v>55</v>
      </c>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523"/>
      <c r="BE50" s="523"/>
      <c r="BF50" s="523"/>
      <c r="BG50" s="523"/>
      <c r="BH50" s="523"/>
      <c r="BI50" s="523"/>
      <c r="BJ50" s="523"/>
      <c r="BK50" s="523"/>
      <c r="BL50" s="523"/>
      <c r="BM50" s="523"/>
      <c r="BN50" s="523"/>
      <c r="BO50" s="523"/>
      <c r="BP50" s="523"/>
      <c r="BQ50" s="523"/>
      <c r="BR50" s="523"/>
      <c r="BS50" s="523"/>
      <c r="BT50" s="523"/>
      <c r="BU50" s="523"/>
      <c r="BV50" s="523"/>
      <c r="BW50" s="523"/>
      <c r="BX50" s="523"/>
      <c r="BY50" s="523"/>
      <c r="BZ50" s="523"/>
      <c r="CA50" s="523"/>
      <c r="CB50" s="523"/>
      <c r="CC50" s="523"/>
      <c r="CD50" s="523"/>
      <c r="CE50" s="523"/>
      <c r="CF50" s="523"/>
      <c r="CG50" s="523"/>
      <c r="CH50" s="523"/>
      <c r="CI50" s="523"/>
      <c r="CJ50" s="523"/>
      <c r="CK50" s="523"/>
      <c r="CL50" s="523"/>
      <c r="CM50" s="523"/>
    </row>
    <row r="51" spans="1:91" ht="18" customHeight="1">
      <c r="A51" s="469"/>
      <c r="B51" s="469"/>
      <c r="C51" s="520"/>
      <c r="D51" s="503" t="s">
        <v>553</v>
      </c>
      <c r="E51" s="521"/>
      <c r="F51" s="469"/>
      <c r="G51" s="522" t="s">
        <v>381</v>
      </c>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3"/>
      <c r="AY51" s="523"/>
      <c r="AZ51" s="523"/>
      <c r="BA51" s="523"/>
      <c r="BB51" s="523"/>
      <c r="BC51" s="523"/>
      <c r="BD51" s="523"/>
      <c r="BE51" s="523"/>
      <c r="BF51" s="523"/>
      <c r="BG51" s="523"/>
      <c r="BH51" s="523"/>
      <c r="BI51" s="523"/>
      <c r="BJ51" s="523"/>
      <c r="BK51" s="523"/>
      <c r="BL51" s="523"/>
      <c r="BM51" s="523"/>
      <c r="BN51" s="523"/>
      <c r="BO51" s="523"/>
      <c r="BP51" s="523"/>
      <c r="BQ51" s="523"/>
      <c r="BR51" s="523"/>
      <c r="BS51" s="523"/>
      <c r="BT51" s="523"/>
      <c r="BU51" s="523"/>
      <c r="BV51" s="523"/>
      <c r="BW51" s="523"/>
      <c r="BX51" s="523"/>
      <c r="BY51" s="523"/>
      <c r="BZ51" s="523"/>
      <c r="CA51" s="523"/>
      <c r="CB51" s="523"/>
      <c r="CC51" s="523"/>
      <c r="CD51" s="523"/>
      <c r="CE51" s="523"/>
      <c r="CF51" s="523"/>
      <c r="CG51" s="523"/>
      <c r="CH51" s="523"/>
      <c r="CI51" s="523"/>
      <c r="CJ51" s="523"/>
      <c r="CK51" s="523"/>
      <c r="CL51" s="523"/>
      <c r="CM51" s="523"/>
    </row>
    <row r="52" spans="1:91" ht="18" customHeight="1">
      <c r="A52" s="469"/>
      <c r="B52" s="469"/>
      <c r="C52" s="503"/>
      <c r="D52" s="503" t="s">
        <v>194</v>
      </c>
      <c r="E52" s="503"/>
      <c r="F52" s="473"/>
      <c r="G52" s="474" t="s">
        <v>107</v>
      </c>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3"/>
      <c r="BB52" s="523"/>
      <c r="BC52" s="523"/>
      <c r="BD52" s="523"/>
      <c r="BE52" s="523"/>
      <c r="BF52" s="523"/>
      <c r="BG52" s="523"/>
      <c r="BH52" s="523"/>
      <c r="BI52" s="523"/>
      <c r="BJ52" s="523"/>
      <c r="BK52" s="523"/>
      <c r="BL52" s="523"/>
      <c r="BM52" s="523"/>
      <c r="BN52" s="523"/>
      <c r="BO52" s="523"/>
      <c r="BP52" s="523"/>
      <c r="BQ52" s="523"/>
      <c r="BR52" s="523"/>
      <c r="BS52" s="523"/>
      <c r="BT52" s="523"/>
      <c r="BU52" s="523"/>
      <c r="BV52" s="523"/>
      <c r="BW52" s="523"/>
      <c r="BX52" s="523"/>
      <c r="BY52" s="523"/>
      <c r="BZ52" s="523"/>
      <c r="CA52" s="523"/>
      <c r="CB52" s="523"/>
      <c r="CC52" s="523"/>
      <c r="CD52" s="523"/>
      <c r="CE52" s="523"/>
      <c r="CF52" s="523"/>
      <c r="CG52" s="523"/>
      <c r="CH52" s="523"/>
      <c r="CI52" s="523"/>
      <c r="CJ52" s="523"/>
      <c r="CK52" s="523"/>
      <c r="CL52" s="523"/>
      <c r="CM52" s="523"/>
    </row>
    <row r="53" spans="1:91" ht="18" customHeight="1">
      <c r="A53" s="469"/>
      <c r="B53" s="469"/>
      <c r="C53" s="503"/>
      <c r="D53" s="503" t="s">
        <v>195</v>
      </c>
      <c r="E53" s="503"/>
      <c r="F53" s="473"/>
      <c r="G53" s="522">
        <v>46</v>
      </c>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3"/>
      <c r="AR53" s="523"/>
      <c r="AS53" s="523"/>
      <c r="AT53" s="523"/>
      <c r="AU53" s="523"/>
      <c r="AV53" s="523"/>
      <c r="AW53" s="523"/>
      <c r="AX53" s="523"/>
      <c r="AY53" s="523"/>
      <c r="AZ53" s="523"/>
      <c r="BA53" s="523"/>
      <c r="BB53" s="523"/>
      <c r="BC53" s="523"/>
      <c r="BD53" s="523"/>
      <c r="BE53" s="523"/>
      <c r="BF53" s="523"/>
      <c r="BG53" s="523"/>
      <c r="BH53" s="523"/>
      <c r="BI53" s="523"/>
      <c r="BJ53" s="523"/>
      <c r="BK53" s="523"/>
      <c r="BL53" s="523"/>
      <c r="BM53" s="523"/>
      <c r="BN53" s="523"/>
      <c r="BO53" s="523"/>
      <c r="BP53" s="523"/>
      <c r="BQ53" s="523"/>
      <c r="BR53" s="523"/>
      <c r="BS53" s="523"/>
      <c r="BT53" s="523"/>
      <c r="BU53" s="523"/>
      <c r="BV53" s="523"/>
      <c r="BW53" s="523"/>
      <c r="BX53" s="523"/>
      <c r="BY53" s="523"/>
      <c r="BZ53" s="523"/>
      <c r="CA53" s="523"/>
      <c r="CB53" s="523"/>
      <c r="CC53" s="523"/>
      <c r="CD53" s="523"/>
      <c r="CE53" s="523"/>
      <c r="CF53" s="523"/>
      <c r="CG53" s="523"/>
      <c r="CH53" s="523"/>
      <c r="CI53" s="523"/>
      <c r="CJ53" s="523"/>
      <c r="CK53" s="523"/>
      <c r="CL53" s="523"/>
      <c r="CM53" s="523"/>
    </row>
    <row r="54" spans="1:91" ht="35.25" customHeight="1">
      <c r="A54" s="469"/>
      <c r="B54" s="469"/>
      <c r="C54" s="503"/>
      <c r="D54" s="626" t="s">
        <v>505</v>
      </c>
      <c r="E54" s="626"/>
      <c r="F54" s="626"/>
      <c r="G54" s="522" t="s">
        <v>53</v>
      </c>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3"/>
      <c r="BZ54" s="523"/>
      <c r="CA54" s="523"/>
      <c r="CB54" s="523"/>
      <c r="CC54" s="523"/>
      <c r="CD54" s="523"/>
      <c r="CE54" s="523"/>
      <c r="CF54" s="523"/>
      <c r="CG54" s="523"/>
      <c r="CH54" s="523"/>
      <c r="CI54" s="523"/>
      <c r="CJ54" s="523"/>
      <c r="CK54" s="523"/>
      <c r="CL54" s="523"/>
      <c r="CM54" s="523"/>
    </row>
    <row r="55" spans="1:91" ht="18" customHeight="1">
      <c r="A55" s="469"/>
      <c r="B55" s="469"/>
      <c r="C55" s="577"/>
      <c r="D55" s="471" t="s">
        <v>129</v>
      </c>
      <c r="E55" s="503"/>
      <c r="F55" s="473"/>
      <c r="G55" s="522" t="s">
        <v>140</v>
      </c>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3"/>
      <c r="BB55" s="523"/>
      <c r="BC55" s="523"/>
      <c r="BD55" s="523"/>
      <c r="BE55" s="523"/>
      <c r="BF55" s="523"/>
      <c r="BG55" s="523"/>
      <c r="BH55" s="523"/>
      <c r="BI55" s="523"/>
      <c r="BJ55" s="523"/>
      <c r="BK55" s="523"/>
      <c r="BL55" s="523"/>
      <c r="BM55" s="523"/>
      <c r="BN55" s="523"/>
      <c r="BO55" s="523"/>
      <c r="BP55" s="523"/>
      <c r="BQ55" s="523"/>
      <c r="BR55" s="523"/>
      <c r="BS55" s="523"/>
      <c r="BT55" s="523"/>
      <c r="BU55" s="523"/>
      <c r="BV55" s="523"/>
      <c r="BW55" s="523"/>
      <c r="BX55" s="523"/>
      <c r="BY55" s="523"/>
      <c r="BZ55" s="523"/>
      <c r="CA55" s="523"/>
      <c r="CB55" s="523"/>
      <c r="CC55" s="523"/>
      <c r="CD55" s="523"/>
      <c r="CE55" s="523"/>
      <c r="CF55" s="523"/>
      <c r="CG55" s="523"/>
      <c r="CH55" s="523"/>
      <c r="CI55" s="523"/>
      <c r="CJ55" s="523"/>
      <c r="CK55" s="523"/>
      <c r="CL55" s="523"/>
      <c r="CM55" s="523"/>
    </row>
    <row r="56" spans="1:91" ht="18" customHeight="1">
      <c r="A56" s="469"/>
      <c r="B56" s="469"/>
      <c r="C56" s="471" t="s">
        <v>182</v>
      </c>
      <c r="D56" s="476"/>
      <c r="E56" s="503"/>
      <c r="F56" s="473"/>
      <c r="G56" s="522" t="s">
        <v>196</v>
      </c>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3"/>
      <c r="BN56" s="523"/>
      <c r="BO56" s="523"/>
      <c r="BP56" s="523"/>
      <c r="BQ56" s="523"/>
      <c r="BR56" s="523"/>
      <c r="BS56" s="523"/>
      <c r="BT56" s="523"/>
      <c r="BU56" s="523"/>
      <c r="BV56" s="523"/>
      <c r="BW56" s="523"/>
      <c r="BX56" s="523"/>
      <c r="BY56" s="523"/>
      <c r="BZ56" s="523"/>
      <c r="CA56" s="523"/>
      <c r="CB56" s="523"/>
      <c r="CC56" s="523"/>
      <c r="CD56" s="523"/>
      <c r="CE56" s="523"/>
      <c r="CF56" s="523"/>
      <c r="CG56" s="523"/>
      <c r="CH56" s="523"/>
      <c r="CI56" s="523"/>
      <c r="CJ56" s="523"/>
      <c r="CK56" s="523"/>
      <c r="CL56" s="523"/>
      <c r="CM56" s="523"/>
    </row>
    <row r="57" spans="1:91" ht="18" customHeight="1">
      <c r="A57" s="477"/>
      <c r="B57" s="477"/>
      <c r="C57" s="479" t="s">
        <v>183</v>
      </c>
      <c r="D57" s="480"/>
      <c r="E57" s="524"/>
      <c r="F57" s="481"/>
      <c r="G57" s="525"/>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26"/>
      <c r="BM57" s="526"/>
      <c r="BN57" s="526"/>
      <c r="BO57" s="526"/>
      <c r="BP57" s="526"/>
      <c r="BQ57" s="526"/>
      <c r="BR57" s="526"/>
      <c r="BS57" s="526"/>
      <c r="BT57" s="526"/>
      <c r="BU57" s="526"/>
      <c r="BV57" s="526"/>
      <c r="BW57" s="526"/>
      <c r="BX57" s="526"/>
      <c r="BY57" s="526"/>
      <c r="BZ57" s="526"/>
      <c r="CA57" s="526"/>
      <c r="CB57" s="526"/>
      <c r="CC57" s="526"/>
      <c r="CD57" s="526"/>
      <c r="CE57" s="526"/>
      <c r="CF57" s="526"/>
      <c r="CG57" s="526"/>
      <c r="CH57" s="526"/>
      <c r="CI57" s="526"/>
      <c r="CJ57" s="526"/>
      <c r="CK57" s="526"/>
      <c r="CL57" s="526"/>
      <c r="CM57" s="526"/>
    </row>
    <row r="58" spans="1:91" ht="18" customHeight="1">
      <c r="A58" s="483"/>
      <c r="B58" s="483"/>
      <c r="C58" s="479"/>
      <c r="D58" s="485" t="s">
        <v>545</v>
      </c>
      <c r="E58" s="527"/>
      <c r="F58" s="486"/>
      <c r="G58" s="511"/>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427"/>
      <c r="BV58" s="427"/>
      <c r="BW58" s="427"/>
      <c r="BX58" s="427"/>
      <c r="BY58" s="427"/>
      <c r="BZ58" s="427"/>
      <c r="CA58" s="427"/>
      <c r="CB58" s="427"/>
      <c r="CC58" s="427"/>
      <c r="CD58" s="427"/>
      <c r="CE58" s="427"/>
      <c r="CF58" s="427"/>
      <c r="CG58" s="427"/>
      <c r="CH58" s="427"/>
      <c r="CI58" s="427"/>
      <c r="CJ58" s="427"/>
      <c r="CK58" s="427"/>
      <c r="CL58" s="427"/>
      <c r="CM58" s="427"/>
    </row>
    <row r="59" spans="1:91" ht="18" customHeight="1">
      <c r="A59" s="483"/>
      <c r="B59" s="483"/>
      <c r="C59" s="479"/>
      <c r="D59" s="480"/>
      <c r="E59" s="528" t="s">
        <v>551</v>
      </c>
      <c r="F59" s="486"/>
      <c r="G59" s="511" t="s">
        <v>359</v>
      </c>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7"/>
      <c r="BS59" s="427"/>
      <c r="BT59" s="427"/>
      <c r="BU59" s="427"/>
      <c r="BV59" s="427"/>
      <c r="BW59" s="427"/>
      <c r="BX59" s="427"/>
      <c r="BY59" s="427"/>
      <c r="BZ59" s="427"/>
      <c r="CA59" s="427"/>
      <c r="CB59" s="427"/>
      <c r="CC59" s="427"/>
      <c r="CD59" s="427"/>
      <c r="CE59" s="427"/>
      <c r="CF59" s="427"/>
      <c r="CG59" s="427"/>
      <c r="CH59" s="427"/>
      <c r="CI59" s="427"/>
      <c r="CJ59" s="427"/>
      <c r="CK59" s="427"/>
      <c r="CL59" s="427"/>
      <c r="CM59" s="427"/>
    </row>
    <row r="60" spans="1:91" s="579" customFormat="1" ht="18" customHeight="1">
      <c r="A60" s="464"/>
      <c r="B60" s="464"/>
      <c r="C60" s="498"/>
      <c r="D60" s="498" t="s">
        <v>184</v>
      </c>
      <c r="E60" s="529"/>
      <c r="F60" s="499"/>
      <c r="G60" s="501" t="s">
        <v>197</v>
      </c>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19"/>
      <c r="AY60" s="519"/>
      <c r="AZ60" s="519"/>
      <c r="BA60" s="519"/>
      <c r="BB60" s="519"/>
      <c r="BC60" s="519"/>
      <c r="BD60" s="519"/>
      <c r="BE60" s="519"/>
      <c r="BF60" s="519"/>
      <c r="BG60" s="519"/>
      <c r="BH60" s="519"/>
      <c r="BI60" s="519"/>
      <c r="BJ60" s="519"/>
      <c r="BK60" s="519"/>
      <c r="BL60" s="519"/>
      <c r="BM60" s="519"/>
      <c r="BN60" s="519"/>
      <c r="BO60" s="519"/>
      <c r="BP60" s="519"/>
      <c r="BQ60" s="519"/>
      <c r="BR60" s="519"/>
      <c r="BS60" s="519"/>
      <c r="BT60" s="519"/>
      <c r="BU60" s="519"/>
      <c r="BV60" s="519"/>
      <c r="BW60" s="519"/>
      <c r="BX60" s="519"/>
      <c r="BY60" s="519"/>
      <c r="BZ60" s="519"/>
      <c r="CA60" s="519"/>
      <c r="CB60" s="519"/>
      <c r="CC60" s="519"/>
      <c r="CD60" s="519"/>
      <c r="CE60" s="519"/>
      <c r="CF60" s="519"/>
      <c r="CG60" s="519"/>
      <c r="CH60" s="519"/>
      <c r="CI60" s="519"/>
      <c r="CJ60" s="519"/>
      <c r="CK60" s="519"/>
      <c r="CL60" s="519"/>
      <c r="CM60" s="519"/>
    </row>
    <row r="61" spans="1:91" s="579" customFormat="1" ht="28.15" customHeight="1">
      <c r="A61" s="469"/>
      <c r="B61" s="469"/>
      <c r="C61" s="471"/>
      <c r="D61" s="626" t="s">
        <v>185</v>
      </c>
      <c r="E61" s="626"/>
      <c r="F61" s="626"/>
      <c r="G61" s="474" t="s">
        <v>198</v>
      </c>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3"/>
      <c r="AY61" s="523"/>
      <c r="AZ61" s="523"/>
      <c r="BA61" s="523"/>
      <c r="BB61" s="523"/>
      <c r="BC61" s="523"/>
      <c r="BD61" s="523"/>
      <c r="BE61" s="523"/>
      <c r="BF61" s="523"/>
      <c r="BG61" s="523"/>
      <c r="BH61" s="523"/>
      <c r="BI61" s="523"/>
      <c r="BJ61" s="523"/>
      <c r="BK61" s="523"/>
      <c r="BL61" s="523"/>
      <c r="BM61" s="523"/>
      <c r="BN61" s="523"/>
      <c r="BO61" s="523"/>
      <c r="BP61" s="523"/>
      <c r="BQ61" s="523"/>
      <c r="BR61" s="523"/>
      <c r="BS61" s="523"/>
      <c r="BT61" s="523"/>
      <c r="BU61" s="523"/>
      <c r="BV61" s="523"/>
      <c r="BW61" s="523"/>
      <c r="BX61" s="523"/>
      <c r="BY61" s="523"/>
      <c r="BZ61" s="523"/>
      <c r="CA61" s="523"/>
      <c r="CB61" s="523"/>
      <c r="CC61" s="523"/>
      <c r="CD61" s="523"/>
      <c r="CE61" s="523"/>
      <c r="CF61" s="523"/>
      <c r="CG61" s="523"/>
      <c r="CH61" s="523"/>
      <c r="CI61" s="523"/>
      <c r="CJ61" s="523"/>
      <c r="CK61" s="523"/>
      <c r="CL61" s="523"/>
      <c r="CM61" s="523"/>
    </row>
    <row r="62" spans="1:91" s="579" customFormat="1" ht="18" customHeight="1">
      <c r="A62" s="483"/>
      <c r="B62" s="483"/>
      <c r="C62" s="498"/>
      <c r="D62" s="498" t="s">
        <v>186</v>
      </c>
      <c r="E62" s="530"/>
      <c r="F62" s="530"/>
      <c r="G62" s="487" t="s">
        <v>199</v>
      </c>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427"/>
      <c r="BV62" s="427"/>
      <c r="BW62" s="427"/>
      <c r="BX62" s="427"/>
      <c r="BY62" s="427"/>
      <c r="BZ62" s="427"/>
      <c r="CA62" s="427"/>
      <c r="CB62" s="427"/>
      <c r="CC62" s="427"/>
      <c r="CD62" s="427"/>
      <c r="CE62" s="427"/>
      <c r="CF62" s="427"/>
      <c r="CG62" s="427"/>
      <c r="CH62" s="427"/>
      <c r="CI62" s="427"/>
      <c r="CJ62" s="427"/>
      <c r="CK62" s="427"/>
      <c r="CL62" s="427"/>
      <c r="CM62" s="427"/>
    </row>
    <row r="63" spans="1:91" ht="18" customHeight="1">
      <c r="A63" s="469"/>
      <c r="B63" s="469"/>
      <c r="C63" s="503"/>
      <c r="D63" s="503" t="s">
        <v>129</v>
      </c>
      <c r="E63" s="503"/>
      <c r="F63" s="473"/>
      <c r="G63" s="474" t="s">
        <v>113</v>
      </c>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3"/>
    </row>
    <row r="64" spans="1:91" ht="18" customHeight="1">
      <c r="A64" s="469"/>
      <c r="B64" s="469"/>
      <c r="C64" s="471" t="s">
        <v>188</v>
      </c>
      <c r="D64" s="503"/>
      <c r="E64" s="503"/>
      <c r="F64" s="473"/>
      <c r="G64" s="474" t="s">
        <v>200</v>
      </c>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19"/>
      <c r="AY64" s="519"/>
      <c r="AZ64" s="519"/>
      <c r="BA64" s="519"/>
      <c r="BB64" s="519"/>
      <c r="BC64" s="519"/>
      <c r="BD64" s="519"/>
      <c r="BE64" s="519"/>
      <c r="BF64" s="519"/>
      <c r="BG64" s="519"/>
      <c r="BH64" s="519"/>
      <c r="BI64" s="519"/>
      <c r="BJ64" s="519"/>
      <c r="BK64" s="519"/>
      <c r="BL64" s="519"/>
      <c r="BM64" s="519"/>
      <c r="BN64" s="519"/>
      <c r="BO64" s="519"/>
      <c r="BP64" s="519"/>
      <c r="BQ64" s="519"/>
      <c r="BR64" s="519"/>
      <c r="BS64" s="519"/>
      <c r="BT64" s="519"/>
      <c r="BU64" s="519"/>
      <c r="BV64" s="519"/>
      <c r="BW64" s="519"/>
      <c r="BX64" s="519"/>
      <c r="BY64" s="519"/>
      <c r="BZ64" s="519"/>
      <c r="CA64" s="519"/>
      <c r="CB64" s="519"/>
      <c r="CC64" s="519"/>
      <c r="CD64" s="519"/>
      <c r="CE64" s="519"/>
      <c r="CF64" s="519"/>
      <c r="CG64" s="519"/>
      <c r="CH64" s="519"/>
      <c r="CI64" s="519"/>
      <c r="CJ64" s="519"/>
      <c r="CK64" s="519"/>
      <c r="CL64" s="519"/>
      <c r="CM64" s="519"/>
    </row>
    <row r="65" spans="1:91" ht="18" customHeight="1">
      <c r="A65" s="531"/>
      <c r="B65" s="532" t="s">
        <v>201</v>
      </c>
      <c r="C65" s="533"/>
      <c r="D65" s="533"/>
      <c r="E65" s="533"/>
      <c r="F65" s="533"/>
      <c r="G65" s="534" t="s">
        <v>202</v>
      </c>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3"/>
      <c r="AZ65" s="423"/>
      <c r="BA65" s="423"/>
      <c r="BB65" s="423"/>
      <c r="BC65" s="423"/>
      <c r="BD65" s="423"/>
      <c r="BE65" s="423"/>
      <c r="BF65" s="423"/>
      <c r="BG65" s="423"/>
      <c r="BH65" s="423"/>
      <c r="BI65" s="423"/>
      <c r="BJ65" s="423"/>
      <c r="BK65" s="423"/>
      <c r="BL65" s="423"/>
      <c r="BM65" s="423"/>
      <c r="BN65" s="423"/>
      <c r="BO65" s="423"/>
      <c r="BP65" s="423"/>
      <c r="BQ65" s="423"/>
      <c r="BR65" s="423"/>
      <c r="BS65" s="423"/>
      <c r="BT65" s="423"/>
      <c r="BU65" s="423"/>
      <c r="BV65" s="423"/>
      <c r="BW65" s="423"/>
      <c r="BX65" s="423"/>
      <c r="BY65" s="423"/>
      <c r="BZ65" s="423"/>
      <c r="CA65" s="423"/>
      <c r="CB65" s="423"/>
      <c r="CC65" s="423"/>
      <c r="CD65" s="423"/>
      <c r="CE65" s="423"/>
      <c r="CF65" s="423"/>
      <c r="CG65" s="423"/>
      <c r="CH65" s="423"/>
      <c r="CI65" s="423"/>
      <c r="CJ65" s="423"/>
      <c r="CK65" s="423"/>
      <c r="CL65" s="423"/>
      <c r="CM65" s="423"/>
    </row>
    <row r="66" spans="1:91">
      <c r="C66" s="580"/>
      <c r="D66" s="580"/>
      <c r="E66" s="580"/>
      <c r="F66" s="580"/>
      <c r="G66" s="535"/>
    </row>
    <row r="67" spans="1:91">
      <c r="C67" s="580"/>
      <c r="D67" s="580"/>
      <c r="E67" s="580"/>
      <c r="F67" s="580"/>
      <c r="G67" s="536"/>
    </row>
    <row r="68" spans="1:91">
      <c r="C68" s="580"/>
      <c r="D68" s="580"/>
      <c r="E68" s="580"/>
      <c r="F68" s="580"/>
      <c r="G68" s="536"/>
    </row>
  </sheetData>
  <mergeCells count="20">
    <mergeCell ref="CD3:CH4"/>
    <mergeCell ref="CI3:CM4"/>
    <mergeCell ref="BE3:BI4"/>
    <mergeCell ref="BJ3:BN4"/>
    <mergeCell ref="BO3:BS4"/>
    <mergeCell ref="BT3:BX4"/>
    <mergeCell ref="BY3:CC4"/>
    <mergeCell ref="AF3:AJ4"/>
    <mergeCell ref="AK3:AO4"/>
    <mergeCell ref="AP3:AT4"/>
    <mergeCell ref="AU3:AY4"/>
    <mergeCell ref="AZ3:BD4"/>
    <mergeCell ref="V3:Z4"/>
    <mergeCell ref="AA3:AE4"/>
    <mergeCell ref="D34:F34"/>
    <mergeCell ref="D61:F61"/>
    <mergeCell ref="Q3:U4"/>
    <mergeCell ref="D26:F26"/>
    <mergeCell ref="D54:F54"/>
    <mergeCell ref="E17:F17"/>
  </mergeCells>
  <printOptions horizontalCentered="1"/>
  <pageMargins left="0.39370078740157483" right="0.39370078740157483" top="0.59055118110236227" bottom="0.39370078740157483" header="0.39370078740157483" footer="0.39370078740157483"/>
  <pageSetup scale="61" orientation="portrait" r:id="rId1"/>
  <headerFooter alignWithMargins="0"/>
  <colBreaks count="16" manualBreakCount="16">
    <brk id="11" max="64" man="1"/>
    <brk id="16" max="64" man="1"/>
    <brk id="21" max="64" man="1"/>
    <brk id="26" max="1048575" man="1"/>
    <brk id="31" max="64" man="1"/>
    <brk id="36" max="64" man="1"/>
    <brk id="41" max="64" man="1"/>
    <brk id="46" max="64" man="1"/>
    <brk id="51" max="64" man="1"/>
    <brk id="56" max="64" man="1"/>
    <brk id="61" max="64" man="1"/>
    <brk id="66" max="64" man="1"/>
    <brk id="71" max="64" man="1"/>
    <brk id="76" max="64" man="1"/>
    <brk id="81" max="64" man="1"/>
    <brk id="86" max="64" man="1"/>
  </colBreaks>
  <ignoredErrors>
    <ignoredError sqref="H5:I5 K5:L5 M5:CM5 Q3:CM4" unlockedFormula="1"/>
    <ignoredError sqref="J5"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FF0000"/>
  </sheetPr>
  <dimension ref="A1:CJ21"/>
  <sheetViews>
    <sheetView zoomScaleNormal="100" workbookViewId="0">
      <pane xSplit="4" ySplit="5" topLeftCell="E6" activePane="bottomRight" state="frozen"/>
      <selection activeCell="B4" sqref="B4"/>
      <selection pane="topRight" activeCell="B4" sqref="B4"/>
      <selection pane="bottomLeft" activeCell="B4" sqref="B4"/>
      <selection pane="bottomRight"/>
    </sheetView>
  </sheetViews>
  <sheetFormatPr baseColWidth="10" defaultColWidth="8" defaultRowHeight="15"/>
  <cols>
    <col min="1" max="2" width="3.28515625" style="12" customWidth="1"/>
    <col min="3" max="3" width="40.42578125" style="12" customWidth="1"/>
    <col min="4" max="4" width="4" style="12" customWidth="1"/>
    <col min="5" max="5" width="11" style="405" customWidth="1"/>
    <col min="6" max="88" width="11" style="12" customWidth="1"/>
    <col min="89" max="16384" width="8" style="12"/>
  </cols>
  <sheetData>
    <row r="1" spans="1:88">
      <c r="A1" s="8" t="s">
        <v>430</v>
      </c>
      <c r="B1" s="9"/>
      <c r="C1" s="9"/>
      <c r="D1" s="9"/>
      <c r="E1" s="102"/>
      <c r="F1" s="102"/>
      <c r="G1" s="102"/>
      <c r="H1" s="102" t="s">
        <v>424</v>
      </c>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row>
    <row r="2" spans="1:88">
      <c r="A2" s="8"/>
      <c r="B2" s="9"/>
      <c r="C2" s="9"/>
      <c r="D2" s="9"/>
      <c r="E2" s="102"/>
      <c r="F2" s="102"/>
      <c r="G2" s="102"/>
      <c r="H2" s="102" t="s">
        <v>425</v>
      </c>
      <c r="I2" s="102"/>
      <c r="J2" s="102"/>
      <c r="K2" s="102"/>
      <c r="L2" s="102"/>
      <c r="M2" s="102"/>
      <c r="N2" s="103"/>
      <c r="O2" s="104"/>
      <c r="P2" s="105" t="s">
        <v>418</v>
      </c>
      <c r="Q2" s="106"/>
      <c r="R2" s="107"/>
      <c r="S2" s="103"/>
      <c r="T2" s="104"/>
      <c r="U2" s="105" t="s">
        <v>419</v>
      </c>
      <c r="V2" s="106"/>
      <c r="W2" s="107"/>
      <c r="X2" s="103"/>
      <c r="Y2" s="104"/>
      <c r="Z2" s="105" t="s">
        <v>420</v>
      </c>
      <c r="AA2" s="105"/>
      <c r="AB2" s="108"/>
      <c r="AC2" s="103"/>
      <c r="AD2" s="104"/>
      <c r="AE2" s="105" t="s">
        <v>447</v>
      </c>
      <c r="AF2" s="105"/>
      <c r="AG2" s="108"/>
      <c r="AH2" s="103"/>
      <c r="AI2" s="104"/>
      <c r="AJ2" s="105" t="s">
        <v>448</v>
      </c>
      <c r="AK2" s="105"/>
      <c r="AL2" s="108"/>
      <c r="AM2" s="103"/>
      <c r="AN2" s="104"/>
      <c r="AO2" s="105" t="s">
        <v>449</v>
      </c>
      <c r="AP2" s="105"/>
      <c r="AQ2" s="108"/>
      <c r="AR2" s="103"/>
      <c r="AS2" s="104"/>
      <c r="AT2" s="105" t="s">
        <v>450</v>
      </c>
      <c r="AU2" s="105"/>
      <c r="AV2" s="108"/>
      <c r="AW2" s="103"/>
      <c r="AX2" s="104"/>
      <c r="AY2" s="105" t="s">
        <v>451</v>
      </c>
      <c r="AZ2" s="105"/>
      <c r="BA2" s="108"/>
      <c r="BB2" s="103"/>
      <c r="BC2" s="104"/>
      <c r="BD2" s="105" t="s">
        <v>452</v>
      </c>
      <c r="BE2" s="105"/>
      <c r="BF2" s="108"/>
      <c r="BG2" s="103"/>
      <c r="BH2" s="104"/>
      <c r="BI2" s="105" t="s">
        <v>453</v>
      </c>
      <c r="BJ2" s="105"/>
      <c r="BK2" s="108"/>
      <c r="BL2" s="103"/>
      <c r="BM2" s="104"/>
      <c r="BN2" s="105" t="s">
        <v>454</v>
      </c>
      <c r="BO2" s="105"/>
      <c r="BP2" s="108"/>
      <c r="BQ2" s="103"/>
      <c r="BR2" s="104"/>
      <c r="BS2" s="105" t="s">
        <v>455</v>
      </c>
      <c r="BT2" s="105"/>
      <c r="BU2" s="108"/>
      <c r="BV2" s="103"/>
      <c r="BW2" s="104"/>
      <c r="BX2" s="105" t="s">
        <v>456</v>
      </c>
      <c r="BY2" s="105"/>
      <c r="BZ2" s="108"/>
      <c r="CA2" s="103"/>
      <c r="CB2" s="104"/>
      <c r="CC2" s="105" t="s">
        <v>457</v>
      </c>
      <c r="CD2" s="105"/>
      <c r="CE2" s="108"/>
      <c r="CF2" s="103"/>
      <c r="CG2" s="104"/>
      <c r="CH2" s="105" t="s">
        <v>458</v>
      </c>
      <c r="CI2" s="105"/>
      <c r="CJ2" s="108"/>
    </row>
    <row r="3" spans="1:88" ht="15" customHeight="1">
      <c r="A3" s="8"/>
      <c r="B3" s="9"/>
      <c r="C3" s="9"/>
      <c r="D3" s="9"/>
      <c r="E3" s="102"/>
      <c r="F3" s="102"/>
      <c r="G3" s="102"/>
      <c r="H3" s="102" t="s">
        <v>426</v>
      </c>
      <c r="I3" s="102"/>
      <c r="J3" s="102"/>
      <c r="K3" s="102"/>
      <c r="L3" s="102"/>
      <c r="M3" s="102"/>
      <c r="N3" s="621" t="str">
        <f>'20.10'!$V$3</f>
        <v>Description : Please inscribe a brief description of the scenario (including assumptions) in tab 20.10</v>
      </c>
      <c r="O3" s="622"/>
      <c r="P3" s="622"/>
      <c r="Q3" s="622"/>
      <c r="R3" s="623"/>
      <c r="S3" s="621" t="str">
        <f>'20.10'!$AF$3</f>
        <v>Description : Please inscribe a brief description of the scenario (including assumptions) in tab 20.10</v>
      </c>
      <c r="T3" s="622"/>
      <c r="U3" s="622"/>
      <c r="V3" s="622"/>
      <c r="W3" s="623"/>
      <c r="X3" s="621" t="str">
        <f>'20.10'!$AP$3</f>
        <v>Description : Please inscribe a brief description of the scenario (including assumptions) in tab 20.10</v>
      </c>
      <c r="Y3" s="622"/>
      <c r="Z3" s="622"/>
      <c r="AA3" s="622"/>
      <c r="AB3" s="623"/>
      <c r="AC3" s="621" t="str">
        <f>'20.10'!$AZ$3</f>
        <v>Description : Please inscribe a brief description of the scenario (including assumptions) in tab 20.10</v>
      </c>
      <c r="AD3" s="622"/>
      <c r="AE3" s="622"/>
      <c r="AF3" s="622"/>
      <c r="AG3" s="623"/>
      <c r="AH3" s="621" t="str">
        <f>'20.10'!$BJ$3</f>
        <v>Description : Please inscribe a brief description of the scenario (including assumptions) in tab 20.10</v>
      </c>
      <c r="AI3" s="622"/>
      <c r="AJ3" s="622"/>
      <c r="AK3" s="622"/>
      <c r="AL3" s="623"/>
      <c r="AM3" s="621" t="str">
        <f>'20.10'!$BT$3</f>
        <v>Description : Please inscribe a brief description of the scenario (including assumptions) in tab 20.10</v>
      </c>
      <c r="AN3" s="622"/>
      <c r="AO3" s="622"/>
      <c r="AP3" s="622"/>
      <c r="AQ3" s="623"/>
      <c r="AR3" s="621" t="str">
        <f>'20.10'!$CD$3</f>
        <v>Description : Please inscribe a brief description of the scenario (including assumptions) in tab 20.10</v>
      </c>
      <c r="AS3" s="622"/>
      <c r="AT3" s="622"/>
      <c r="AU3" s="622"/>
      <c r="AV3" s="623"/>
      <c r="AW3" s="621" t="str">
        <f>'20.10'!$CN$3</f>
        <v>Description : Please inscribe a brief description of the scenario (including assumptions) in tab 20.10</v>
      </c>
      <c r="AX3" s="622"/>
      <c r="AY3" s="622"/>
      <c r="AZ3" s="622"/>
      <c r="BA3" s="623"/>
      <c r="BB3" s="621" t="str">
        <f>'20.10'!$CX$3</f>
        <v>Description : Please inscribe a brief description of the scenario (including assumptions) in tab 20.10</v>
      </c>
      <c r="BC3" s="622"/>
      <c r="BD3" s="622"/>
      <c r="BE3" s="622"/>
      <c r="BF3" s="623"/>
      <c r="BG3" s="621" t="str">
        <f>'20.10'!$DH$3</f>
        <v>Description : Please inscribe a brief description of the scenario (including assumptions) in tab 20.10</v>
      </c>
      <c r="BH3" s="622"/>
      <c r="BI3" s="622"/>
      <c r="BJ3" s="622"/>
      <c r="BK3" s="623"/>
      <c r="BL3" s="621" t="str">
        <f>'20.10'!$DR$3</f>
        <v>Description : Please inscribe a brief description of the scenario (including assumptions) in tab 20.10</v>
      </c>
      <c r="BM3" s="622"/>
      <c r="BN3" s="622"/>
      <c r="BO3" s="622"/>
      <c r="BP3" s="623"/>
      <c r="BQ3" s="621" t="str">
        <f>'20.10'!$EB$3</f>
        <v>Description : Please inscribe a brief description of the scenario (including assumptions) in tab 20.10</v>
      </c>
      <c r="BR3" s="622"/>
      <c r="BS3" s="622"/>
      <c r="BT3" s="622"/>
      <c r="BU3" s="623"/>
      <c r="BV3" s="621" t="str">
        <f>'20.10'!$EL$3</f>
        <v>Description : Please inscribe a brief description of the scenario (including assumptions) in tab 20.10</v>
      </c>
      <c r="BW3" s="622"/>
      <c r="BX3" s="622"/>
      <c r="BY3" s="622"/>
      <c r="BZ3" s="623"/>
      <c r="CA3" s="621" t="str">
        <f>'20.10'!$EV$3</f>
        <v>Description : Please inscribe a brief description of the scenario (including assumptions) in tab 20.10</v>
      </c>
      <c r="CB3" s="622"/>
      <c r="CC3" s="622"/>
      <c r="CD3" s="622"/>
      <c r="CE3" s="623"/>
      <c r="CF3" s="621" t="str">
        <f>'20.10'!$FF$3</f>
        <v>Description : Please inscribe a brief description of the scenario (including assumptions) in tab 20.10</v>
      </c>
      <c r="CG3" s="622"/>
      <c r="CH3" s="622"/>
      <c r="CI3" s="622"/>
      <c r="CJ3" s="623"/>
    </row>
    <row r="4" spans="1:88">
      <c r="A4" s="8"/>
      <c r="B4" s="9"/>
      <c r="C4" s="9"/>
      <c r="D4" s="9"/>
      <c r="E4" s="102"/>
      <c r="F4" s="102" t="s">
        <v>421</v>
      </c>
      <c r="G4" s="102"/>
      <c r="H4" s="102" t="s">
        <v>427</v>
      </c>
      <c r="I4" s="8"/>
      <c r="J4" s="109"/>
      <c r="K4" s="102" t="s">
        <v>422</v>
      </c>
      <c r="L4" s="110"/>
      <c r="M4" s="110"/>
      <c r="N4" s="621"/>
      <c r="O4" s="622"/>
      <c r="P4" s="622"/>
      <c r="Q4" s="622"/>
      <c r="R4" s="623"/>
      <c r="S4" s="621"/>
      <c r="T4" s="622"/>
      <c r="U4" s="622"/>
      <c r="V4" s="622"/>
      <c r="W4" s="623"/>
      <c r="X4" s="621"/>
      <c r="Y4" s="622"/>
      <c r="Z4" s="622"/>
      <c r="AA4" s="622"/>
      <c r="AB4" s="623"/>
      <c r="AC4" s="621"/>
      <c r="AD4" s="622"/>
      <c r="AE4" s="622"/>
      <c r="AF4" s="622"/>
      <c r="AG4" s="623"/>
      <c r="AH4" s="621"/>
      <c r="AI4" s="622"/>
      <c r="AJ4" s="622"/>
      <c r="AK4" s="622"/>
      <c r="AL4" s="623"/>
      <c r="AM4" s="621"/>
      <c r="AN4" s="622"/>
      <c r="AO4" s="622"/>
      <c r="AP4" s="622"/>
      <c r="AQ4" s="623"/>
      <c r="AR4" s="621"/>
      <c r="AS4" s="622"/>
      <c r="AT4" s="622"/>
      <c r="AU4" s="622"/>
      <c r="AV4" s="623"/>
      <c r="AW4" s="621"/>
      <c r="AX4" s="622"/>
      <c r="AY4" s="622"/>
      <c r="AZ4" s="622"/>
      <c r="BA4" s="623"/>
      <c r="BB4" s="621"/>
      <c r="BC4" s="622"/>
      <c r="BD4" s="622"/>
      <c r="BE4" s="622"/>
      <c r="BF4" s="623"/>
      <c r="BG4" s="621"/>
      <c r="BH4" s="622"/>
      <c r="BI4" s="622"/>
      <c r="BJ4" s="622"/>
      <c r="BK4" s="623"/>
      <c r="BL4" s="621"/>
      <c r="BM4" s="622"/>
      <c r="BN4" s="622"/>
      <c r="BO4" s="622"/>
      <c r="BP4" s="623"/>
      <c r="BQ4" s="621"/>
      <c r="BR4" s="622"/>
      <c r="BS4" s="622"/>
      <c r="BT4" s="622"/>
      <c r="BU4" s="623"/>
      <c r="BV4" s="621"/>
      <c r="BW4" s="622"/>
      <c r="BX4" s="622"/>
      <c r="BY4" s="622"/>
      <c r="BZ4" s="623"/>
      <c r="CA4" s="621"/>
      <c r="CB4" s="622"/>
      <c r="CC4" s="622"/>
      <c r="CD4" s="622"/>
      <c r="CE4" s="623"/>
      <c r="CF4" s="621"/>
      <c r="CG4" s="622"/>
      <c r="CH4" s="622"/>
      <c r="CI4" s="622"/>
      <c r="CJ4" s="623"/>
    </row>
    <row r="5" spans="1:88" ht="12.75" customHeight="1">
      <c r="A5" s="14" t="s">
        <v>1</v>
      </c>
      <c r="B5" s="14"/>
      <c r="C5" s="14"/>
      <c r="D5" s="14"/>
      <c r="E5" s="207">
        <f>F5-1</f>
        <v>2016</v>
      </c>
      <c r="F5" s="207">
        <f>G5-1</f>
        <v>2017</v>
      </c>
      <c r="G5" s="207">
        <f>I5-1</f>
        <v>2018</v>
      </c>
      <c r="H5" s="207">
        <f>I5-1</f>
        <v>2018</v>
      </c>
      <c r="I5" s="207">
        <f>'20.10'!L4</f>
        <v>2019</v>
      </c>
      <c r="J5" s="207">
        <f>I5+1</f>
        <v>2020</v>
      </c>
      <c r="K5" s="207">
        <f t="shared" ref="K5:L5" si="0">J5+1</f>
        <v>2021</v>
      </c>
      <c r="L5" s="207">
        <f t="shared" si="0"/>
        <v>2022</v>
      </c>
      <c r="M5" s="207">
        <f>L5+1</f>
        <v>2023</v>
      </c>
      <c r="N5" s="208">
        <f>I5</f>
        <v>2019</v>
      </c>
      <c r="O5" s="207">
        <f>J5</f>
        <v>2020</v>
      </c>
      <c r="P5" s="207">
        <f>K5</f>
        <v>2021</v>
      </c>
      <c r="Q5" s="207">
        <f>L5</f>
        <v>2022</v>
      </c>
      <c r="R5" s="209">
        <f>M5</f>
        <v>2023</v>
      </c>
      <c r="S5" s="208">
        <f t="shared" ref="S5:CD5" si="1">N5</f>
        <v>2019</v>
      </c>
      <c r="T5" s="207">
        <f t="shared" si="1"/>
        <v>2020</v>
      </c>
      <c r="U5" s="207">
        <f t="shared" si="1"/>
        <v>2021</v>
      </c>
      <c r="V5" s="207">
        <f t="shared" si="1"/>
        <v>2022</v>
      </c>
      <c r="W5" s="209">
        <f t="shared" si="1"/>
        <v>2023</v>
      </c>
      <c r="X5" s="208">
        <f t="shared" si="1"/>
        <v>2019</v>
      </c>
      <c r="Y5" s="207">
        <f t="shared" si="1"/>
        <v>2020</v>
      </c>
      <c r="Z5" s="207">
        <f t="shared" si="1"/>
        <v>2021</v>
      </c>
      <c r="AA5" s="207">
        <f t="shared" si="1"/>
        <v>2022</v>
      </c>
      <c r="AB5" s="209">
        <f t="shared" si="1"/>
        <v>2023</v>
      </c>
      <c r="AC5" s="208">
        <f t="shared" si="1"/>
        <v>2019</v>
      </c>
      <c r="AD5" s="207">
        <f t="shared" si="1"/>
        <v>2020</v>
      </c>
      <c r="AE5" s="207">
        <f t="shared" si="1"/>
        <v>2021</v>
      </c>
      <c r="AF5" s="207">
        <f t="shared" si="1"/>
        <v>2022</v>
      </c>
      <c r="AG5" s="209">
        <f t="shared" si="1"/>
        <v>2023</v>
      </c>
      <c r="AH5" s="208">
        <f t="shared" si="1"/>
        <v>2019</v>
      </c>
      <c r="AI5" s="207">
        <f t="shared" si="1"/>
        <v>2020</v>
      </c>
      <c r="AJ5" s="207">
        <f t="shared" si="1"/>
        <v>2021</v>
      </c>
      <c r="AK5" s="207">
        <f t="shared" si="1"/>
        <v>2022</v>
      </c>
      <c r="AL5" s="209">
        <f t="shared" si="1"/>
        <v>2023</v>
      </c>
      <c r="AM5" s="208">
        <f t="shared" si="1"/>
        <v>2019</v>
      </c>
      <c r="AN5" s="207">
        <f t="shared" si="1"/>
        <v>2020</v>
      </c>
      <c r="AO5" s="207">
        <f t="shared" si="1"/>
        <v>2021</v>
      </c>
      <c r="AP5" s="207">
        <f t="shared" si="1"/>
        <v>2022</v>
      </c>
      <c r="AQ5" s="209">
        <f t="shared" si="1"/>
        <v>2023</v>
      </c>
      <c r="AR5" s="208">
        <f t="shared" si="1"/>
        <v>2019</v>
      </c>
      <c r="AS5" s="207">
        <f t="shared" si="1"/>
        <v>2020</v>
      </c>
      <c r="AT5" s="207">
        <f t="shared" si="1"/>
        <v>2021</v>
      </c>
      <c r="AU5" s="207">
        <f t="shared" si="1"/>
        <v>2022</v>
      </c>
      <c r="AV5" s="209">
        <f t="shared" si="1"/>
        <v>2023</v>
      </c>
      <c r="AW5" s="208">
        <f t="shared" si="1"/>
        <v>2019</v>
      </c>
      <c r="AX5" s="207">
        <f t="shared" si="1"/>
        <v>2020</v>
      </c>
      <c r="AY5" s="207">
        <f t="shared" si="1"/>
        <v>2021</v>
      </c>
      <c r="AZ5" s="207">
        <f t="shared" si="1"/>
        <v>2022</v>
      </c>
      <c r="BA5" s="209">
        <f t="shared" si="1"/>
        <v>2023</v>
      </c>
      <c r="BB5" s="208">
        <f t="shared" si="1"/>
        <v>2019</v>
      </c>
      <c r="BC5" s="207">
        <f t="shared" si="1"/>
        <v>2020</v>
      </c>
      <c r="BD5" s="207">
        <f t="shared" si="1"/>
        <v>2021</v>
      </c>
      <c r="BE5" s="207">
        <f t="shared" si="1"/>
        <v>2022</v>
      </c>
      <c r="BF5" s="209">
        <f t="shared" si="1"/>
        <v>2023</v>
      </c>
      <c r="BG5" s="208">
        <f t="shared" si="1"/>
        <v>2019</v>
      </c>
      <c r="BH5" s="207">
        <f t="shared" si="1"/>
        <v>2020</v>
      </c>
      <c r="BI5" s="207">
        <f t="shared" si="1"/>
        <v>2021</v>
      </c>
      <c r="BJ5" s="207">
        <f t="shared" si="1"/>
        <v>2022</v>
      </c>
      <c r="BK5" s="209">
        <f t="shared" si="1"/>
        <v>2023</v>
      </c>
      <c r="BL5" s="208">
        <f t="shared" si="1"/>
        <v>2019</v>
      </c>
      <c r="BM5" s="207">
        <f t="shared" si="1"/>
        <v>2020</v>
      </c>
      <c r="BN5" s="207">
        <f t="shared" si="1"/>
        <v>2021</v>
      </c>
      <c r="BO5" s="207">
        <f t="shared" si="1"/>
        <v>2022</v>
      </c>
      <c r="BP5" s="209">
        <f t="shared" si="1"/>
        <v>2023</v>
      </c>
      <c r="BQ5" s="208">
        <f t="shared" si="1"/>
        <v>2019</v>
      </c>
      <c r="BR5" s="207">
        <f t="shared" si="1"/>
        <v>2020</v>
      </c>
      <c r="BS5" s="207">
        <f t="shared" si="1"/>
        <v>2021</v>
      </c>
      <c r="BT5" s="207">
        <f t="shared" si="1"/>
        <v>2022</v>
      </c>
      <c r="BU5" s="209">
        <f t="shared" si="1"/>
        <v>2023</v>
      </c>
      <c r="BV5" s="208">
        <f t="shared" si="1"/>
        <v>2019</v>
      </c>
      <c r="BW5" s="207">
        <f t="shared" si="1"/>
        <v>2020</v>
      </c>
      <c r="BX5" s="207">
        <f t="shared" si="1"/>
        <v>2021</v>
      </c>
      <c r="BY5" s="207">
        <f t="shared" si="1"/>
        <v>2022</v>
      </c>
      <c r="BZ5" s="209">
        <f t="shared" si="1"/>
        <v>2023</v>
      </c>
      <c r="CA5" s="208">
        <f t="shared" si="1"/>
        <v>2019</v>
      </c>
      <c r="CB5" s="207">
        <f t="shared" si="1"/>
        <v>2020</v>
      </c>
      <c r="CC5" s="207">
        <f t="shared" si="1"/>
        <v>2021</v>
      </c>
      <c r="CD5" s="207">
        <f t="shared" si="1"/>
        <v>2022</v>
      </c>
      <c r="CE5" s="209">
        <f t="shared" ref="CE5:CJ5" si="2">BZ5</f>
        <v>2023</v>
      </c>
      <c r="CF5" s="208">
        <f t="shared" si="2"/>
        <v>2019</v>
      </c>
      <c r="CG5" s="207">
        <f t="shared" si="2"/>
        <v>2020</v>
      </c>
      <c r="CH5" s="207">
        <f t="shared" si="2"/>
        <v>2021</v>
      </c>
      <c r="CI5" s="207">
        <f t="shared" si="2"/>
        <v>2022</v>
      </c>
      <c r="CJ5" s="209">
        <f t="shared" si="2"/>
        <v>2023</v>
      </c>
    </row>
    <row r="6" spans="1:88" s="19" customFormat="1" ht="15.95" customHeight="1">
      <c r="A6" s="18" t="s">
        <v>413</v>
      </c>
      <c r="D6" s="34"/>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406"/>
      <c r="CH6" s="406"/>
      <c r="CI6" s="406"/>
      <c r="CJ6" s="406"/>
    </row>
    <row r="7" spans="1:88" s="19" customFormat="1" ht="18" customHeight="1">
      <c r="A7" s="45" t="s">
        <v>203</v>
      </c>
      <c r="B7" s="24"/>
      <c r="C7" s="24"/>
      <c r="D7" s="25" t="s">
        <v>4</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row>
    <row r="8" spans="1:88" s="19" customFormat="1" ht="18" customHeight="1">
      <c r="A8" s="29"/>
      <c r="B8" s="28" t="s">
        <v>204</v>
      </c>
      <c r="C8" s="29"/>
      <c r="D8" s="30" t="s">
        <v>6</v>
      </c>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row>
    <row r="9" spans="1:88" s="19" customFormat="1" ht="18" customHeight="1">
      <c r="A9" s="29"/>
      <c r="B9" s="28" t="s">
        <v>104</v>
      </c>
      <c r="C9" s="29"/>
      <c r="D9" s="407" t="s">
        <v>11</v>
      </c>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row>
    <row r="10" spans="1:88" s="19" customFormat="1" ht="18" customHeight="1">
      <c r="A10" s="28" t="s">
        <v>205</v>
      </c>
      <c r="B10" s="29"/>
      <c r="C10" s="29"/>
      <c r="D10" s="30" t="s">
        <v>21</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row>
    <row r="11" spans="1:88" s="19" customFormat="1" ht="18" customHeight="1">
      <c r="A11" s="29"/>
      <c r="B11" s="28" t="s">
        <v>206</v>
      </c>
      <c r="C11" s="29"/>
      <c r="D11" s="401">
        <v>10</v>
      </c>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s="19" customFormat="1" ht="18" customHeight="1">
      <c r="A12" s="52"/>
      <c r="B12" s="408" t="s">
        <v>207</v>
      </c>
      <c r="C12" s="52"/>
      <c r="D12" s="53"/>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09"/>
      <c r="CG12" s="409"/>
      <c r="CH12" s="409"/>
      <c r="CI12" s="409"/>
      <c r="CJ12" s="409"/>
    </row>
    <row r="13" spans="1:88" s="19" customFormat="1" ht="18" customHeight="1">
      <c r="A13" s="24"/>
      <c r="B13" s="23"/>
      <c r="C13" s="410" t="s">
        <v>208</v>
      </c>
      <c r="D13" s="411">
        <v>20</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row>
    <row r="14" spans="1:88" s="19" customFormat="1" ht="18" customHeight="1">
      <c r="A14" s="29"/>
      <c r="B14" s="28"/>
      <c r="C14" s="412" t="s">
        <v>149</v>
      </c>
      <c r="D14" s="401">
        <v>21</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row>
    <row r="15" spans="1:88" s="19" customFormat="1" ht="18" customHeight="1">
      <c r="A15" s="29"/>
      <c r="B15" s="28"/>
      <c r="C15" s="412" t="s">
        <v>209</v>
      </c>
      <c r="D15" s="401">
        <v>22</v>
      </c>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row>
    <row r="16" spans="1:88" s="19" customFormat="1" ht="18" customHeight="1">
      <c r="A16" s="29"/>
      <c r="B16" s="28"/>
      <c r="C16" s="412" t="s">
        <v>129</v>
      </c>
      <c r="D16" s="401">
        <v>23</v>
      </c>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row>
    <row r="17" spans="1:88" s="19" customFormat="1" ht="18" customHeight="1">
      <c r="A17" s="29"/>
      <c r="B17" s="28"/>
      <c r="C17" s="412" t="s">
        <v>210</v>
      </c>
      <c r="D17" s="401">
        <v>11</v>
      </c>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row>
    <row r="18" spans="1:88" s="19" customFormat="1" ht="18" customHeight="1">
      <c r="A18" s="29"/>
      <c r="B18" s="28" t="s">
        <v>211</v>
      </c>
      <c r="C18" s="29"/>
      <c r="D18" s="401">
        <v>12</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row>
    <row r="19" spans="1:88" s="19" customFormat="1" ht="18" customHeight="1">
      <c r="A19" s="29"/>
      <c r="B19" s="28" t="s">
        <v>212</v>
      </c>
      <c r="C19" s="29"/>
      <c r="D19" s="401">
        <v>15</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row>
    <row r="20" spans="1:88" s="19" customFormat="1" ht="18" customHeight="1">
      <c r="A20" s="58" t="s">
        <v>213</v>
      </c>
      <c r="B20" s="59"/>
      <c r="C20" s="59"/>
      <c r="D20" s="413">
        <v>89</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row>
    <row r="21" spans="1:88" s="19" customFormat="1">
      <c r="E21" s="414"/>
    </row>
  </sheetData>
  <mergeCells count="15">
    <mergeCell ref="BL3:BP4"/>
    <mergeCell ref="BQ3:BU4"/>
    <mergeCell ref="BV3:BZ4"/>
    <mergeCell ref="CA3:CE4"/>
    <mergeCell ref="CF3:CJ4"/>
    <mergeCell ref="AM3:AQ4"/>
    <mergeCell ref="AR3:AV4"/>
    <mergeCell ref="AW3:BA4"/>
    <mergeCell ref="BB3:BF4"/>
    <mergeCell ref="BG3:BK4"/>
    <mergeCell ref="N3:R4"/>
    <mergeCell ref="S3:W4"/>
    <mergeCell ref="X3:AB4"/>
    <mergeCell ref="AC3:AG4"/>
    <mergeCell ref="AH3:AL4"/>
  </mergeCells>
  <printOptions horizontalCentered="1"/>
  <pageMargins left="0.39370078740157483" right="0.39370078740157483" top="0.59055118110236227" bottom="0.39370078740157483" header="0.39370078740157483" footer="0.39370078740157483"/>
  <pageSetup scale="90" orientation="portrait" horizontalDpi="300" verticalDpi="300" r:id="rId1"/>
  <headerFooter alignWithMargins="0"/>
  <colBreaks count="16" manualBreakCount="16">
    <brk id="8" max="19" man="1"/>
    <brk id="13" max="19" man="1"/>
    <brk id="18" max="19" man="1"/>
    <brk id="23" max="19" man="1"/>
    <brk id="28" max="19" man="1"/>
    <brk id="33" max="19" man="1"/>
    <brk id="38" max="19" man="1"/>
    <brk id="43" max="19" man="1"/>
    <brk id="48" max="19" man="1"/>
    <brk id="53" max="19" man="1"/>
    <brk id="58" max="19" man="1"/>
    <brk id="63" max="19" man="1"/>
    <brk id="68" max="19" man="1"/>
    <brk id="73" max="19" man="1"/>
    <brk id="78" max="19" man="1"/>
    <brk id="83" max="19" man="1"/>
  </colBreaks>
  <ignoredErrors>
    <ignoredError sqref="E5:F5 H5:I5 J5:CJ5 N3:CJ4" unlockedFormula="1"/>
    <ignoredError sqref="G5"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1:CJ14"/>
  <sheetViews>
    <sheetView zoomScaleNormal="100" workbookViewId="0">
      <pane xSplit="4" ySplit="5" topLeftCell="E6" activePane="bottomRight" state="frozen"/>
      <selection activeCell="B4" sqref="B4"/>
      <selection pane="topRight" activeCell="B4" sqref="B4"/>
      <selection pane="bottomLeft" activeCell="B4" sqref="B4"/>
      <selection pane="bottomRight"/>
    </sheetView>
  </sheetViews>
  <sheetFormatPr baseColWidth="10" defaultColWidth="8" defaultRowHeight="15"/>
  <cols>
    <col min="1" max="2" width="3.28515625" style="12" customWidth="1"/>
    <col min="3" max="3" width="38.5703125" style="12" customWidth="1"/>
    <col min="4" max="4" width="4" style="12" customWidth="1"/>
    <col min="5" max="6" width="11" style="405" customWidth="1"/>
    <col min="7" max="88" width="11" style="12" customWidth="1"/>
    <col min="89" max="16384" width="8" style="12"/>
  </cols>
  <sheetData>
    <row r="1" spans="1:88">
      <c r="A1" s="8" t="s">
        <v>430</v>
      </c>
      <c r="B1" s="9"/>
      <c r="C1" s="9"/>
      <c r="D1" s="9"/>
      <c r="E1" s="102"/>
      <c r="F1" s="102"/>
      <c r="G1" s="102"/>
      <c r="H1" s="102" t="s">
        <v>424</v>
      </c>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row>
    <row r="2" spans="1:88">
      <c r="A2" s="8"/>
      <c r="B2" s="9"/>
      <c r="C2" s="9"/>
      <c r="D2" s="9"/>
      <c r="E2" s="102"/>
      <c r="F2" s="102"/>
      <c r="G2" s="102"/>
      <c r="H2" s="102" t="s">
        <v>425</v>
      </c>
      <c r="I2" s="102"/>
      <c r="J2" s="102"/>
      <c r="K2" s="102"/>
      <c r="L2" s="102"/>
      <c r="M2" s="102"/>
      <c r="N2" s="103"/>
      <c r="O2" s="104"/>
      <c r="P2" s="105" t="s">
        <v>418</v>
      </c>
      <c r="Q2" s="106"/>
      <c r="R2" s="107"/>
      <c r="S2" s="103"/>
      <c r="T2" s="104"/>
      <c r="U2" s="105" t="s">
        <v>419</v>
      </c>
      <c r="V2" s="106"/>
      <c r="W2" s="107"/>
      <c r="X2" s="103"/>
      <c r="Y2" s="104"/>
      <c r="Z2" s="105" t="s">
        <v>420</v>
      </c>
      <c r="AA2" s="105"/>
      <c r="AB2" s="108"/>
      <c r="AC2" s="103"/>
      <c r="AD2" s="104"/>
      <c r="AE2" s="105" t="s">
        <v>447</v>
      </c>
      <c r="AF2" s="105"/>
      <c r="AG2" s="108"/>
      <c r="AH2" s="103"/>
      <c r="AI2" s="104"/>
      <c r="AJ2" s="105" t="s">
        <v>448</v>
      </c>
      <c r="AK2" s="105"/>
      <c r="AL2" s="108"/>
      <c r="AM2" s="103"/>
      <c r="AN2" s="104"/>
      <c r="AO2" s="105" t="s">
        <v>449</v>
      </c>
      <c r="AP2" s="105"/>
      <c r="AQ2" s="108"/>
      <c r="AR2" s="103"/>
      <c r="AS2" s="104"/>
      <c r="AT2" s="105" t="s">
        <v>450</v>
      </c>
      <c r="AU2" s="105"/>
      <c r="AV2" s="108"/>
      <c r="AW2" s="103"/>
      <c r="AX2" s="104"/>
      <c r="AY2" s="105" t="s">
        <v>451</v>
      </c>
      <c r="AZ2" s="105"/>
      <c r="BA2" s="108"/>
      <c r="BB2" s="103"/>
      <c r="BC2" s="104"/>
      <c r="BD2" s="105" t="s">
        <v>452</v>
      </c>
      <c r="BE2" s="105"/>
      <c r="BF2" s="108"/>
      <c r="BG2" s="103"/>
      <c r="BH2" s="104"/>
      <c r="BI2" s="105" t="s">
        <v>453</v>
      </c>
      <c r="BJ2" s="105"/>
      <c r="BK2" s="108"/>
      <c r="BL2" s="103"/>
      <c r="BM2" s="104"/>
      <c r="BN2" s="105" t="s">
        <v>454</v>
      </c>
      <c r="BO2" s="105"/>
      <c r="BP2" s="108"/>
      <c r="BQ2" s="103"/>
      <c r="BR2" s="104"/>
      <c r="BS2" s="105" t="s">
        <v>455</v>
      </c>
      <c r="BT2" s="105"/>
      <c r="BU2" s="108"/>
      <c r="BV2" s="103"/>
      <c r="BW2" s="104"/>
      <c r="BX2" s="105" t="s">
        <v>456</v>
      </c>
      <c r="BY2" s="105"/>
      <c r="BZ2" s="108"/>
      <c r="CA2" s="103"/>
      <c r="CB2" s="104"/>
      <c r="CC2" s="105" t="s">
        <v>457</v>
      </c>
      <c r="CD2" s="105"/>
      <c r="CE2" s="108"/>
      <c r="CF2" s="103"/>
      <c r="CG2" s="104"/>
      <c r="CH2" s="105" t="s">
        <v>458</v>
      </c>
      <c r="CI2" s="105"/>
      <c r="CJ2" s="108"/>
    </row>
    <row r="3" spans="1:88" ht="15" customHeight="1">
      <c r="A3" s="8"/>
      <c r="B3" s="9"/>
      <c r="C3" s="9"/>
      <c r="D3" s="9"/>
      <c r="E3" s="102"/>
      <c r="F3" s="102"/>
      <c r="G3" s="102"/>
      <c r="H3" s="102" t="s">
        <v>426</v>
      </c>
      <c r="I3" s="102"/>
      <c r="J3" s="102"/>
      <c r="K3" s="102"/>
      <c r="L3" s="102"/>
      <c r="M3" s="102"/>
      <c r="N3" s="621" t="str">
        <f>'20.10'!$V$3</f>
        <v>Description : Please inscribe a brief description of the scenario (including assumptions) in tab 20.10</v>
      </c>
      <c r="O3" s="622"/>
      <c r="P3" s="622"/>
      <c r="Q3" s="622"/>
      <c r="R3" s="623"/>
      <c r="S3" s="621" t="str">
        <f>'20.10'!$AF$3</f>
        <v>Description : Please inscribe a brief description of the scenario (including assumptions) in tab 20.10</v>
      </c>
      <c r="T3" s="622"/>
      <c r="U3" s="622"/>
      <c r="V3" s="622"/>
      <c r="W3" s="623"/>
      <c r="X3" s="621" t="str">
        <f>'20.10'!$AP$3</f>
        <v>Description : Please inscribe a brief description of the scenario (including assumptions) in tab 20.10</v>
      </c>
      <c r="Y3" s="622"/>
      <c r="Z3" s="622"/>
      <c r="AA3" s="622"/>
      <c r="AB3" s="623"/>
      <c r="AC3" s="621" t="str">
        <f>'20.10'!$AZ$3</f>
        <v>Description : Please inscribe a brief description of the scenario (including assumptions) in tab 20.10</v>
      </c>
      <c r="AD3" s="622"/>
      <c r="AE3" s="622"/>
      <c r="AF3" s="622"/>
      <c r="AG3" s="623"/>
      <c r="AH3" s="621" t="str">
        <f>'20.10'!$BJ$3</f>
        <v>Description : Please inscribe a brief description of the scenario (including assumptions) in tab 20.10</v>
      </c>
      <c r="AI3" s="622"/>
      <c r="AJ3" s="622"/>
      <c r="AK3" s="622"/>
      <c r="AL3" s="623"/>
      <c r="AM3" s="621" t="str">
        <f>'20.10'!$BT$3</f>
        <v>Description : Please inscribe a brief description of the scenario (including assumptions) in tab 20.10</v>
      </c>
      <c r="AN3" s="622"/>
      <c r="AO3" s="622"/>
      <c r="AP3" s="622"/>
      <c r="AQ3" s="623"/>
      <c r="AR3" s="621" t="str">
        <f>'20.10'!$CD$3</f>
        <v>Description : Please inscribe a brief description of the scenario (including assumptions) in tab 20.10</v>
      </c>
      <c r="AS3" s="622"/>
      <c r="AT3" s="622"/>
      <c r="AU3" s="622"/>
      <c r="AV3" s="623"/>
      <c r="AW3" s="621" t="str">
        <f>'20.10'!$CN$3</f>
        <v>Description : Please inscribe a brief description of the scenario (including assumptions) in tab 20.10</v>
      </c>
      <c r="AX3" s="622"/>
      <c r="AY3" s="622"/>
      <c r="AZ3" s="622"/>
      <c r="BA3" s="623"/>
      <c r="BB3" s="621" t="str">
        <f>'20.10'!$CX$3</f>
        <v>Description : Please inscribe a brief description of the scenario (including assumptions) in tab 20.10</v>
      </c>
      <c r="BC3" s="622"/>
      <c r="BD3" s="622"/>
      <c r="BE3" s="622"/>
      <c r="BF3" s="623"/>
      <c r="BG3" s="621" t="str">
        <f>'20.10'!$DH$3</f>
        <v>Description : Please inscribe a brief description of the scenario (including assumptions) in tab 20.10</v>
      </c>
      <c r="BH3" s="622"/>
      <c r="BI3" s="622"/>
      <c r="BJ3" s="622"/>
      <c r="BK3" s="623"/>
      <c r="BL3" s="621" t="str">
        <f>'20.10'!$DR$3</f>
        <v>Description : Please inscribe a brief description of the scenario (including assumptions) in tab 20.10</v>
      </c>
      <c r="BM3" s="622"/>
      <c r="BN3" s="622"/>
      <c r="BO3" s="622"/>
      <c r="BP3" s="623"/>
      <c r="BQ3" s="621" t="str">
        <f>'20.10'!$EB$3</f>
        <v>Description : Please inscribe a brief description of the scenario (including assumptions) in tab 20.10</v>
      </c>
      <c r="BR3" s="622"/>
      <c r="BS3" s="622"/>
      <c r="BT3" s="622"/>
      <c r="BU3" s="623"/>
      <c r="BV3" s="621" t="str">
        <f>'20.10'!$EL$3</f>
        <v>Description : Please inscribe a brief description of the scenario (including assumptions) in tab 20.10</v>
      </c>
      <c r="BW3" s="622"/>
      <c r="BX3" s="622"/>
      <c r="BY3" s="622"/>
      <c r="BZ3" s="623"/>
      <c r="CA3" s="621" t="str">
        <f>'20.10'!$EV$3</f>
        <v>Description : Please inscribe a brief description of the scenario (including assumptions) in tab 20.10</v>
      </c>
      <c r="CB3" s="622"/>
      <c r="CC3" s="622"/>
      <c r="CD3" s="622"/>
      <c r="CE3" s="623"/>
      <c r="CF3" s="621" t="str">
        <f>'20.10'!$FF$3</f>
        <v>Description : Please inscribe a brief description of the scenario (including assumptions) in tab 20.10</v>
      </c>
      <c r="CG3" s="622"/>
      <c r="CH3" s="622"/>
      <c r="CI3" s="622"/>
      <c r="CJ3" s="623"/>
    </row>
    <row r="4" spans="1:88">
      <c r="A4" s="8"/>
      <c r="B4" s="9"/>
      <c r="C4" s="9"/>
      <c r="D4" s="9"/>
      <c r="E4" s="102"/>
      <c r="F4" s="102" t="s">
        <v>421</v>
      </c>
      <c r="G4" s="102"/>
      <c r="H4" s="102" t="s">
        <v>427</v>
      </c>
      <c r="I4" s="8"/>
      <c r="J4" s="109"/>
      <c r="K4" s="102" t="s">
        <v>422</v>
      </c>
      <c r="L4" s="110"/>
      <c r="M4" s="110"/>
      <c r="N4" s="621"/>
      <c r="O4" s="622"/>
      <c r="P4" s="622"/>
      <c r="Q4" s="622"/>
      <c r="R4" s="623"/>
      <c r="S4" s="621"/>
      <c r="T4" s="622"/>
      <c r="U4" s="622"/>
      <c r="V4" s="622"/>
      <c r="W4" s="623"/>
      <c r="X4" s="621"/>
      <c r="Y4" s="622"/>
      <c r="Z4" s="622"/>
      <c r="AA4" s="622"/>
      <c r="AB4" s="623"/>
      <c r="AC4" s="621"/>
      <c r="AD4" s="622"/>
      <c r="AE4" s="622"/>
      <c r="AF4" s="622"/>
      <c r="AG4" s="623"/>
      <c r="AH4" s="621"/>
      <c r="AI4" s="622"/>
      <c r="AJ4" s="622"/>
      <c r="AK4" s="622"/>
      <c r="AL4" s="623"/>
      <c r="AM4" s="621"/>
      <c r="AN4" s="622"/>
      <c r="AO4" s="622"/>
      <c r="AP4" s="622"/>
      <c r="AQ4" s="623"/>
      <c r="AR4" s="621"/>
      <c r="AS4" s="622"/>
      <c r="AT4" s="622"/>
      <c r="AU4" s="622"/>
      <c r="AV4" s="623"/>
      <c r="AW4" s="621"/>
      <c r="AX4" s="622"/>
      <c r="AY4" s="622"/>
      <c r="AZ4" s="622"/>
      <c r="BA4" s="623"/>
      <c r="BB4" s="621"/>
      <c r="BC4" s="622"/>
      <c r="BD4" s="622"/>
      <c r="BE4" s="622"/>
      <c r="BF4" s="623"/>
      <c r="BG4" s="621"/>
      <c r="BH4" s="622"/>
      <c r="BI4" s="622"/>
      <c r="BJ4" s="622"/>
      <c r="BK4" s="623"/>
      <c r="BL4" s="621"/>
      <c r="BM4" s="622"/>
      <c r="BN4" s="622"/>
      <c r="BO4" s="622"/>
      <c r="BP4" s="623"/>
      <c r="BQ4" s="621"/>
      <c r="BR4" s="622"/>
      <c r="BS4" s="622"/>
      <c r="BT4" s="622"/>
      <c r="BU4" s="623"/>
      <c r="BV4" s="621"/>
      <c r="BW4" s="622"/>
      <c r="BX4" s="622"/>
      <c r="BY4" s="622"/>
      <c r="BZ4" s="623"/>
      <c r="CA4" s="621"/>
      <c r="CB4" s="622"/>
      <c r="CC4" s="622"/>
      <c r="CD4" s="622"/>
      <c r="CE4" s="623"/>
      <c r="CF4" s="621"/>
      <c r="CG4" s="622"/>
      <c r="CH4" s="622"/>
      <c r="CI4" s="622"/>
      <c r="CJ4" s="623"/>
    </row>
    <row r="5" spans="1:88" ht="15" customHeight="1">
      <c r="A5" s="8" t="s">
        <v>1</v>
      </c>
      <c r="B5" s="8"/>
      <c r="C5" s="8"/>
      <c r="D5" s="14"/>
      <c r="E5" s="102">
        <f>F5-1</f>
        <v>2016</v>
      </c>
      <c r="F5" s="102">
        <f>G5-1</f>
        <v>2017</v>
      </c>
      <c r="G5" s="102">
        <f>I5-1</f>
        <v>2018</v>
      </c>
      <c r="H5" s="102">
        <f>I5-1</f>
        <v>2018</v>
      </c>
      <c r="I5" s="102">
        <f>'20.10'!L4</f>
        <v>2019</v>
      </c>
      <c r="J5" s="102">
        <f>I5+1</f>
        <v>2020</v>
      </c>
      <c r="K5" s="102">
        <f t="shared" ref="K5:L5" si="0">J5+1</f>
        <v>2021</v>
      </c>
      <c r="L5" s="102">
        <f t="shared" si="0"/>
        <v>2022</v>
      </c>
      <c r="M5" s="102">
        <f>L5+1</f>
        <v>2023</v>
      </c>
      <c r="N5" s="111">
        <f>I5</f>
        <v>2019</v>
      </c>
      <c r="O5" s="102">
        <f>J5</f>
        <v>2020</v>
      </c>
      <c r="P5" s="102">
        <f>K5</f>
        <v>2021</v>
      </c>
      <c r="Q5" s="102">
        <f>L5</f>
        <v>2022</v>
      </c>
      <c r="R5" s="112">
        <f>M5</f>
        <v>2023</v>
      </c>
      <c r="S5" s="111">
        <f t="shared" ref="S5:CD5" si="1">N5</f>
        <v>2019</v>
      </c>
      <c r="T5" s="102">
        <f t="shared" si="1"/>
        <v>2020</v>
      </c>
      <c r="U5" s="102">
        <f t="shared" si="1"/>
        <v>2021</v>
      </c>
      <c r="V5" s="102">
        <f t="shared" si="1"/>
        <v>2022</v>
      </c>
      <c r="W5" s="112">
        <f t="shared" si="1"/>
        <v>2023</v>
      </c>
      <c r="X5" s="111">
        <f t="shared" si="1"/>
        <v>2019</v>
      </c>
      <c r="Y5" s="102">
        <f t="shared" si="1"/>
        <v>2020</v>
      </c>
      <c r="Z5" s="102">
        <f t="shared" si="1"/>
        <v>2021</v>
      </c>
      <c r="AA5" s="102">
        <f t="shared" si="1"/>
        <v>2022</v>
      </c>
      <c r="AB5" s="112">
        <f t="shared" si="1"/>
        <v>2023</v>
      </c>
      <c r="AC5" s="111">
        <f t="shared" si="1"/>
        <v>2019</v>
      </c>
      <c r="AD5" s="102">
        <f t="shared" si="1"/>
        <v>2020</v>
      </c>
      <c r="AE5" s="102">
        <f t="shared" si="1"/>
        <v>2021</v>
      </c>
      <c r="AF5" s="102">
        <f t="shared" si="1"/>
        <v>2022</v>
      </c>
      <c r="AG5" s="112">
        <f t="shared" si="1"/>
        <v>2023</v>
      </c>
      <c r="AH5" s="111">
        <f t="shared" si="1"/>
        <v>2019</v>
      </c>
      <c r="AI5" s="102">
        <f t="shared" si="1"/>
        <v>2020</v>
      </c>
      <c r="AJ5" s="102">
        <f t="shared" si="1"/>
        <v>2021</v>
      </c>
      <c r="AK5" s="102">
        <f t="shared" si="1"/>
        <v>2022</v>
      </c>
      <c r="AL5" s="112">
        <f t="shared" si="1"/>
        <v>2023</v>
      </c>
      <c r="AM5" s="111">
        <f t="shared" si="1"/>
        <v>2019</v>
      </c>
      <c r="AN5" s="102">
        <f t="shared" si="1"/>
        <v>2020</v>
      </c>
      <c r="AO5" s="102">
        <f t="shared" si="1"/>
        <v>2021</v>
      </c>
      <c r="AP5" s="102">
        <f t="shared" si="1"/>
        <v>2022</v>
      </c>
      <c r="AQ5" s="112">
        <f t="shared" si="1"/>
        <v>2023</v>
      </c>
      <c r="AR5" s="111">
        <f t="shared" si="1"/>
        <v>2019</v>
      </c>
      <c r="AS5" s="102">
        <f t="shared" si="1"/>
        <v>2020</v>
      </c>
      <c r="AT5" s="102">
        <f t="shared" si="1"/>
        <v>2021</v>
      </c>
      <c r="AU5" s="102">
        <f t="shared" si="1"/>
        <v>2022</v>
      </c>
      <c r="AV5" s="112">
        <f t="shared" si="1"/>
        <v>2023</v>
      </c>
      <c r="AW5" s="111">
        <f t="shared" si="1"/>
        <v>2019</v>
      </c>
      <c r="AX5" s="102">
        <f t="shared" si="1"/>
        <v>2020</v>
      </c>
      <c r="AY5" s="102">
        <f t="shared" si="1"/>
        <v>2021</v>
      </c>
      <c r="AZ5" s="102">
        <f t="shared" si="1"/>
        <v>2022</v>
      </c>
      <c r="BA5" s="112">
        <f t="shared" si="1"/>
        <v>2023</v>
      </c>
      <c r="BB5" s="111">
        <f t="shared" si="1"/>
        <v>2019</v>
      </c>
      <c r="BC5" s="102">
        <f t="shared" si="1"/>
        <v>2020</v>
      </c>
      <c r="BD5" s="102">
        <f t="shared" si="1"/>
        <v>2021</v>
      </c>
      <c r="BE5" s="102">
        <f t="shared" si="1"/>
        <v>2022</v>
      </c>
      <c r="BF5" s="112">
        <f t="shared" si="1"/>
        <v>2023</v>
      </c>
      <c r="BG5" s="111">
        <f t="shared" si="1"/>
        <v>2019</v>
      </c>
      <c r="BH5" s="102">
        <f t="shared" si="1"/>
        <v>2020</v>
      </c>
      <c r="BI5" s="102">
        <f t="shared" si="1"/>
        <v>2021</v>
      </c>
      <c r="BJ5" s="102">
        <f t="shared" si="1"/>
        <v>2022</v>
      </c>
      <c r="BK5" s="112">
        <f t="shared" si="1"/>
        <v>2023</v>
      </c>
      <c r="BL5" s="111">
        <f t="shared" si="1"/>
        <v>2019</v>
      </c>
      <c r="BM5" s="102">
        <f t="shared" si="1"/>
        <v>2020</v>
      </c>
      <c r="BN5" s="102">
        <f t="shared" si="1"/>
        <v>2021</v>
      </c>
      <c r="BO5" s="102">
        <f t="shared" si="1"/>
        <v>2022</v>
      </c>
      <c r="BP5" s="112">
        <f t="shared" si="1"/>
        <v>2023</v>
      </c>
      <c r="BQ5" s="111">
        <f t="shared" si="1"/>
        <v>2019</v>
      </c>
      <c r="BR5" s="102">
        <f t="shared" si="1"/>
        <v>2020</v>
      </c>
      <c r="BS5" s="102">
        <f t="shared" si="1"/>
        <v>2021</v>
      </c>
      <c r="BT5" s="102">
        <f t="shared" si="1"/>
        <v>2022</v>
      </c>
      <c r="BU5" s="112">
        <f t="shared" si="1"/>
        <v>2023</v>
      </c>
      <c r="BV5" s="111">
        <f t="shared" si="1"/>
        <v>2019</v>
      </c>
      <c r="BW5" s="102">
        <f t="shared" si="1"/>
        <v>2020</v>
      </c>
      <c r="BX5" s="102">
        <f t="shared" si="1"/>
        <v>2021</v>
      </c>
      <c r="BY5" s="102">
        <f t="shared" si="1"/>
        <v>2022</v>
      </c>
      <c r="BZ5" s="112">
        <f t="shared" si="1"/>
        <v>2023</v>
      </c>
      <c r="CA5" s="111">
        <f t="shared" si="1"/>
        <v>2019</v>
      </c>
      <c r="CB5" s="102">
        <f t="shared" si="1"/>
        <v>2020</v>
      </c>
      <c r="CC5" s="102">
        <f t="shared" si="1"/>
        <v>2021</v>
      </c>
      <c r="CD5" s="102">
        <f t="shared" si="1"/>
        <v>2022</v>
      </c>
      <c r="CE5" s="112">
        <f t="shared" ref="CE5:CJ5" si="2">BZ5</f>
        <v>2023</v>
      </c>
      <c r="CF5" s="111">
        <f t="shared" si="2"/>
        <v>2019</v>
      </c>
      <c r="CG5" s="102">
        <f t="shared" si="2"/>
        <v>2020</v>
      </c>
      <c r="CH5" s="102">
        <f t="shared" si="2"/>
        <v>2021</v>
      </c>
      <c r="CI5" s="102">
        <f t="shared" si="2"/>
        <v>2022</v>
      </c>
      <c r="CJ5" s="112">
        <f t="shared" si="2"/>
        <v>2023</v>
      </c>
    </row>
    <row r="6" spans="1:88" s="61" customFormat="1">
      <c r="A6" s="395" t="s">
        <v>106</v>
      </c>
      <c r="B6" s="396"/>
      <c r="C6" s="396"/>
      <c r="D6" s="397"/>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row>
    <row r="7" spans="1:88" ht="18" customHeight="1">
      <c r="A7" s="19" t="s">
        <v>214</v>
      </c>
      <c r="B7" s="19"/>
      <c r="C7" s="19"/>
      <c r="D7" s="34"/>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row>
    <row r="8" spans="1:88" ht="18" customHeight="1">
      <c r="A8" s="24"/>
      <c r="B8" s="24" t="s">
        <v>215</v>
      </c>
      <c r="C8" s="24"/>
      <c r="D8" s="399" t="s">
        <v>216</v>
      </c>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18" customHeight="1">
      <c r="A9" s="29"/>
      <c r="B9" s="29" t="s">
        <v>217</v>
      </c>
      <c r="C9" s="29"/>
      <c r="D9" s="400" t="s">
        <v>218</v>
      </c>
      <c r="E9" s="32"/>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row>
    <row r="10" spans="1:88" ht="18" customHeight="1">
      <c r="A10" s="29" t="s">
        <v>219</v>
      </c>
      <c r="B10" s="29"/>
      <c r="C10" s="29"/>
      <c r="D10" s="400" t="s">
        <v>220</v>
      </c>
      <c r="E10" s="32"/>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row>
    <row r="11" spans="1:88" ht="18" customHeight="1">
      <c r="A11" s="29" t="s">
        <v>221</v>
      </c>
      <c r="B11" s="29"/>
      <c r="C11" s="29"/>
      <c r="D11" s="400" t="s">
        <v>222</v>
      </c>
      <c r="E11" s="32"/>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row>
    <row r="12" spans="1:88" ht="18" customHeight="1">
      <c r="A12" s="29" t="s">
        <v>223</v>
      </c>
      <c r="B12" s="29"/>
      <c r="C12" s="29"/>
      <c r="D12" s="401">
        <v>98</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row>
    <row r="13" spans="1:88" ht="18" customHeight="1">
      <c r="A13" s="402" t="s">
        <v>224</v>
      </c>
      <c r="B13" s="403"/>
      <c r="C13" s="403"/>
      <c r="D13" s="404">
        <v>99</v>
      </c>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row>
    <row r="14" spans="1:88">
      <c r="A14" s="19"/>
      <c r="B14" s="19"/>
      <c r="C14" s="19"/>
      <c r="D14" s="396"/>
      <c r="E14" s="581"/>
      <c r="F14" s="581"/>
    </row>
  </sheetData>
  <mergeCells count="15">
    <mergeCell ref="BL3:BP4"/>
    <mergeCell ref="BQ3:BU4"/>
    <mergeCell ref="BV3:BZ4"/>
    <mergeCell ref="CA3:CE4"/>
    <mergeCell ref="CF3:CJ4"/>
    <mergeCell ref="AM3:AQ4"/>
    <mergeCell ref="AR3:AV4"/>
    <mergeCell ref="AW3:BA4"/>
    <mergeCell ref="BB3:BF4"/>
    <mergeCell ref="BG3:BK4"/>
    <mergeCell ref="N3:R4"/>
    <mergeCell ref="S3:W4"/>
    <mergeCell ref="X3:AB4"/>
    <mergeCell ref="AC3:AG4"/>
    <mergeCell ref="AH3:AL4"/>
  </mergeCells>
  <pageMargins left="0.70866141732283472" right="0.70866141732283472" top="0.74803149606299213" bottom="0.74803149606299213" header="0.31496062992125984" footer="0.31496062992125984"/>
  <pageSetup scale="87" orientation="portrait" horizontalDpi="4294967292" verticalDpi="4294967292" r:id="rId1"/>
  <colBreaks count="16" manualBreakCount="16">
    <brk id="8" max="12" man="1"/>
    <brk id="13" max="12" man="1"/>
    <brk id="18" max="12" man="1"/>
    <brk id="23" max="12" man="1"/>
    <brk id="28" max="12" man="1"/>
    <brk id="33" max="12" man="1"/>
    <brk id="38" max="12" man="1"/>
    <brk id="43" max="12" man="1"/>
    <brk id="48" max="12" man="1"/>
    <brk id="53" max="12" man="1"/>
    <brk id="58" max="12" man="1"/>
    <brk id="63" max="12" man="1"/>
    <brk id="68" max="12" man="1"/>
    <brk id="73" max="12" man="1"/>
    <brk id="78" max="12" man="1"/>
    <brk id="83" max="12" man="1"/>
  </colBreaks>
  <ignoredErrors>
    <ignoredError sqref="E5:F5 H5:I5 J5:CJ5 N3:CJ4" unlockedFormula="1"/>
    <ignoredError sqref="G5" formul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rgb="FFFFFF00"/>
  </sheetPr>
  <dimension ref="A1:CJ17"/>
  <sheetViews>
    <sheetView zoomScaleNormal="100" workbookViewId="0">
      <pane xSplit="4" ySplit="5" topLeftCell="E6" activePane="bottomRight" state="frozen"/>
      <selection activeCell="B4" sqref="B4"/>
      <selection pane="topRight" activeCell="B4" sqref="B4"/>
      <selection pane="bottomLeft" activeCell="B4" sqref="B4"/>
      <selection pane="bottomRight"/>
    </sheetView>
  </sheetViews>
  <sheetFormatPr baseColWidth="10" defaultColWidth="11.42578125" defaultRowHeight="15.75"/>
  <cols>
    <col min="1" max="1" width="4.7109375" style="394" customWidth="1"/>
    <col min="2" max="2" width="5" style="394" customWidth="1"/>
    <col min="3" max="3" width="37.28515625" style="394" customWidth="1"/>
    <col min="4" max="4" width="5" style="392" customWidth="1"/>
    <col min="5" max="88" width="11" style="394" customWidth="1"/>
    <col min="89" max="16384" width="11.42578125" style="394"/>
  </cols>
  <sheetData>
    <row r="1" spans="1:88" s="12" customFormat="1" ht="15">
      <c r="A1" s="8" t="s">
        <v>431</v>
      </c>
      <c r="B1" s="9"/>
      <c r="C1" s="9"/>
      <c r="D1" s="9"/>
      <c r="E1" s="102"/>
      <c r="F1" s="102"/>
      <c r="G1" s="102"/>
      <c r="H1" s="102" t="s">
        <v>424</v>
      </c>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row>
    <row r="2" spans="1:88" s="12" customFormat="1" ht="15">
      <c r="A2" s="8"/>
      <c r="B2" s="9"/>
      <c r="C2" s="9"/>
      <c r="D2" s="9"/>
      <c r="E2" s="102"/>
      <c r="F2" s="102"/>
      <c r="G2" s="102"/>
      <c r="H2" s="102" t="s">
        <v>425</v>
      </c>
      <c r="I2" s="102"/>
      <c r="J2" s="102"/>
      <c r="K2" s="102"/>
      <c r="L2" s="102"/>
      <c r="M2" s="102"/>
      <c r="N2" s="103"/>
      <c r="O2" s="104"/>
      <c r="P2" s="105" t="s">
        <v>418</v>
      </c>
      <c r="Q2" s="106"/>
      <c r="R2" s="107"/>
      <c r="S2" s="103"/>
      <c r="T2" s="104"/>
      <c r="U2" s="105" t="s">
        <v>419</v>
      </c>
      <c r="V2" s="106"/>
      <c r="W2" s="107"/>
      <c r="X2" s="103"/>
      <c r="Y2" s="104"/>
      <c r="Z2" s="105" t="s">
        <v>420</v>
      </c>
      <c r="AA2" s="105"/>
      <c r="AB2" s="108"/>
      <c r="AC2" s="103"/>
      <c r="AD2" s="104"/>
      <c r="AE2" s="105" t="s">
        <v>447</v>
      </c>
      <c r="AF2" s="105"/>
      <c r="AG2" s="108"/>
      <c r="AH2" s="103"/>
      <c r="AI2" s="104"/>
      <c r="AJ2" s="105" t="s">
        <v>448</v>
      </c>
      <c r="AK2" s="105"/>
      <c r="AL2" s="108"/>
      <c r="AM2" s="103"/>
      <c r="AN2" s="104"/>
      <c r="AO2" s="105" t="s">
        <v>449</v>
      </c>
      <c r="AP2" s="105"/>
      <c r="AQ2" s="108"/>
      <c r="AR2" s="103"/>
      <c r="AS2" s="104"/>
      <c r="AT2" s="105" t="s">
        <v>450</v>
      </c>
      <c r="AU2" s="105"/>
      <c r="AV2" s="108"/>
      <c r="AW2" s="103"/>
      <c r="AX2" s="104"/>
      <c r="AY2" s="105" t="s">
        <v>451</v>
      </c>
      <c r="AZ2" s="105"/>
      <c r="BA2" s="108"/>
      <c r="BB2" s="103"/>
      <c r="BC2" s="104"/>
      <c r="BD2" s="105" t="s">
        <v>452</v>
      </c>
      <c r="BE2" s="105"/>
      <c r="BF2" s="108"/>
      <c r="BG2" s="103"/>
      <c r="BH2" s="104"/>
      <c r="BI2" s="105" t="s">
        <v>453</v>
      </c>
      <c r="BJ2" s="105"/>
      <c r="BK2" s="108"/>
      <c r="BL2" s="103"/>
      <c r="BM2" s="104"/>
      <c r="BN2" s="105" t="s">
        <v>454</v>
      </c>
      <c r="BO2" s="105"/>
      <c r="BP2" s="108"/>
      <c r="BQ2" s="103"/>
      <c r="BR2" s="104"/>
      <c r="BS2" s="105" t="s">
        <v>455</v>
      </c>
      <c r="BT2" s="105"/>
      <c r="BU2" s="108"/>
      <c r="BV2" s="103"/>
      <c r="BW2" s="104"/>
      <c r="BX2" s="105" t="s">
        <v>456</v>
      </c>
      <c r="BY2" s="105"/>
      <c r="BZ2" s="108"/>
      <c r="CA2" s="103"/>
      <c r="CB2" s="104"/>
      <c r="CC2" s="105" t="s">
        <v>457</v>
      </c>
      <c r="CD2" s="105"/>
      <c r="CE2" s="108"/>
      <c r="CF2" s="103"/>
      <c r="CG2" s="104"/>
      <c r="CH2" s="105" t="s">
        <v>458</v>
      </c>
      <c r="CI2" s="105"/>
      <c r="CJ2" s="108"/>
    </row>
    <row r="3" spans="1:88" s="12" customFormat="1" ht="15" customHeight="1">
      <c r="A3" s="8"/>
      <c r="B3" s="9"/>
      <c r="C3" s="9"/>
      <c r="D3" s="9"/>
      <c r="E3" s="102"/>
      <c r="F3" s="102"/>
      <c r="G3" s="102"/>
      <c r="H3" s="102" t="s">
        <v>426</v>
      </c>
      <c r="I3" s="102"/>
      <c r="J3" s="102"/>
      <c r="K3" s="102"/>
      <c r="L3" s="102"/>
      <c r="M3" s="102"/>
      <c r="N3" s="621" t="str">
        <f>'20.10'!$V$3</f>
        <v>Description : Please inscribe a brief description of the scenario (including assumptions) in tab 20.10</v>
      </c>
      <c r="O3" s="622"/>
      <c r="P3" s="622"/>
      <c r="Q3" s="622"/>
      <c r="R3" s="623"/>
      <c r="S3" s="621" t="str">
        <f>'20.10'!$AF$3</f>
        <v>Description : Please inscribe a brief description of the scenario (including assumptions) in tab 20.10</v>
      </c>
      <c r="T3" s="622"/>
      <c r="U3" s="622"/>
      <c r="V3" s="622"/>
      <c r="W3" s="623"/>
      <c r="X3" s="621" t="str">
        <f>'20.10'!$AP$3</f>
        <v>Description : Please inscribe a brief description of the scenario (including assumptions) in tab 20.10</v>
      </c>
      <c r="Y3" s="622"/>
      <c r="Z3" s="622"/>
      <c r="AA3" s="622"/>
      <c r="AB3" s="623"/>
      <c r="AC3" s="621" t="str">
        <f>'20.10'!$AZ$3</f>
        <v>Description : Please inscribe a brief description of the scenario (including assumptions) in tab 20.10</v>
      </c>
      <c r="AD3" s="622"/>
      <c r="AE3" s="622"/>
      <c r="AF3" s="622"/>
      <c r="AG3" s="623"/>
      <c r="AH3" s="621" t="str">
        <f>'20.10'!$BJ$3</f>
        <v>Description : Please inscribe a brief description of the scenario (including assumptions) in tab 20.10</v>
      </c>
      <c r="AI3" s="622"/>
      <c r="AJ3" s="622"/>
      <c r="AK3" s="622"/>
      <c r="AL3" s="623"/>
      <c r="AM3" s="621" t="str">
        <f>'20.10'!$BT$3</f>
        <v>Description : Please inscribe a brief description of the scenario (including assumptions) in tab 20.10</v>
      </c>
      <c r="AN3" s="622"/>
      <c r="AO3" s="622"/>
      <c r="AP3" s="622"/>
      <c r="AQ3" s="623"/>
      <c r="AR3" s="621" t="str">
        <f>'20.10'!$CD$3</f>
        <v>Description : Please inscribe a brief description of the scenario (including assumptions) in tab 20.10</v>
      </c>
      <c r="AS3" s="622"/>
      <c r="AT3" s="622"/>
      <c r="AU3" s="622"/>
      <c r="AV3" s="623"/>
      <c r="AW3" s="621" t="str">
        <f>'20.10'!$CN$3</f>
        <v>Description : Please inscribe a brief description of the scenario (including assumptions) in tab 20.10</v>
      </c>
      <c r="AX3" s="622"/>
      <c r="AY3" s="622"/>
      <c r="AZ3" s="622"/>
      <c r="BA3" s="623"/>
      <c r="BB3" s="621" t="str">
        <f>'20.10'!$CX$3</f>
        <v>Description : Please inscribe a brief description of the scenario (including assumptions) in tab 20.10</v>
      </c>
      <c r="BC3" s="622"/>
      <c r="BD3" s="622"/>
      <c r="BE3" s="622"/>
      <c r="BF3" s="623"/>
      <c r="BG3" s="621" t="str">
        <f>'20.10'!$DH$3</f>
        <v>Description : Please inscribe a brief description of the scenario (including assumptions) in tab 20.10</v>
      </c>
      <c r="BH3" s="622"/>
      <c r="BI3" s="622"/>
      <c r="BJ3" s="622"/>
      <c r="BK3" s="623"/>
      <c r="BL3" s="621" t="str">
        <f>'20.10'!$DR$3</f>
        <v>Description : Please inscribe a brief description of the scenario (including assumptions) in tab 20.10</v>
      </c>
      <c r="BM3" s="622"/>
      <c r="BN3" s="622"/>
      <c r="BO3" s="622"/>
      <c r="BP3" s="623"/>
      <c r="BQ3" s="621" t="str">
        <f>'20.10'!$EB$3</f>
        <v>Description : Please inscribe a brief description of the scenario (including assumptions) in tab 20.10</v>
      </c>
      <c r="BR3" s="622"/>
      <c r="BS3" s="622"/>
      <c r="BT3" s="622"/>
      <c r="BU3" s="623"/>
      <c r="BV3" s="621" t="str">
        <f>'20.10'!$EL$3</f>
        <v>Description : Please inscribe a brief description of the scenario (including assumptions) in tab 20.10</v>
      </c>
      <c r="BW3" s="622"/>
      <c r="BX3" s="622"/>
      <c r="BY3" s="622"/>
      <c r="BZ3" s="623"/>
      <c r="CA3" s="621" t="str">
        <f>'20.10'!$EV$3</f>
        <v>Description : Please inscribe a brief description of the scenario (including assumptions) in tab 20.10</v>
      </c>
      <c r="CB3" s="622"/>
      <c r="CC3" s="622"/>
      <c r="CD3" s="622"/>
      <c r="CE3" s="623"/>
      <c r="CF3" s="621" t="str">
        <f>'20.10'!$FF$3</f>
        <v>Description : Please inscribe a brief description of the scenario (including assumptions) in tab 20.10</v>
      </c>
      <c r="CG3" s="622"/>
      <c r="CH3" s="622"/>
      <c r="CI3" s="622"/>
      <c r="CJ3" s="623"/>
    </row>
    <row r="4" spans="1:88" s="12" customFormat="1" ht="15">
      <c r="A4" s="8"/>
      <c r="B4" s="9"/>
      <c r="C4" s="9"/>
      <c r="D4" s="9"/>
      <c r="E4" s="102"/>
      <c r="F4" s="102" t="s">
        <v>421</v>
      </c>
      <c r="G4" s="102"/>
      <c r="H4" s="102" t="s">
        <v>427</v>
      </c>
      <c r="I4" s="8"/>
      <c r="J4" s="109"/>
      <c r="K4" s="102" t="s">
        <v>422</v>
      </c>
      <c r="L4" s="110"/>
      <c r="M4" s="110"/>
      <c r="N4" s="621"/>
      <c r="O4" s="622"/>
      <c r="P4" s="622"/>
      <c r="Q4" s="622"/>
      <c r="R4" s="623"/>
      <c r="S4" s="621"/>
      <c r="T4" s="622"/>
      <c r="U4" s="622"/>
      <c r="V4" s="622"/>
      <c r="W4" s="623"/>
      <c r="X4" s="621"/>
      <c r="Y4" s="622"/>
      <c r="Z4" s="622"/>
      <c r="AA4" s="622"/>
      <c r="AB4" s="623"/>
      <c r="AC4" s="621"/>
      <c r="AD4" s="622"/>
      <c r="AE4" s="622"/>
      <c r="AF4" s="622"/>
      <c r="AG4" s="623"/>
      <c r="AH4" s="621"/>
      <c r="AI4" s="622"/>
      <c r="AJ4" s="622"/>
      <c r="AK4" s="622"/>
      <c r="AL4" s="623"/>
      <c r="AM4" s="621"/>
      <c r="AN4" s="622"/>
      <c r="AO4" s="622"/>
      <c r="AP4" s="622"/>
      <c r="AQ4" s="623"/>
      <c r="AR4" s="621"/>
      <c r="AS4" s="622"/>
      <c r="AT4" s="622"/>
      <c r="AU4" s="622"/>
      <c r="AV4" s="623"/>
      <c r="AW4" s="621"/>
      <c r="AX4" s="622"/>
      <c r="AY4" s="622"/>
      <c r="AZ4" s="622"/>
      <c r="BA4" s="623"/>
      <c r="BB4" s="621"/>
      <c r="BC4" s="622"/>
      <c r="BD4" s="622"/>
      <c r="BE4" s="622"/>
      <c r="BF4" s="623"/>
      <c r="BG4" s="621"/>
      <c r="BH4" s="622"/>
      <c r="BI4" s="622"/>
      <c r="BJ4" s="622"/>
      <c r="BK4" s="623"/>
      <c r="BL4" s="621"/>
      <c r="BM4" s="622"/>
      <c r="BN4" s="622"/>
      <c r="BO4" s="622"/>
      <c r="BP4" s="623"/>
      <c r="BQ4" s="621"/>
      <c r="BR4" s="622"/>
      <c r="BS4" s="622"/>
      <c r="BT4" s="622"/>
      <c r="BU4" s="623"/>
      <c r="BV4" s="621"/>
      <c r="BW4" s="622"/>
      <c r="BX4" s="622"/>
      <c r="BY4" s="622"/>
      <c r="BZ4" s="623"/>
      <c r="CA4" s="621"/>
      <c r="CB4" s="622"/>
      <c r="CC4" s="622"/>
      <c r="CD4" s="622"/>
      <c r="CE4" s="623"/>
      <c r="CF4" s="621"/>
      <c r="CG4" s="622"/>
      <c r="CH4" s="622"/>
      <c r="CI4" s="622"/>
      <c r="CJ4" s="623"/>
    </row>
    <row r="5" spans="1:88" s="12" customFormat="1" ht="12.75" customHeight="1">
      <c r="A5" s="8" t="s">
        <v>1</v>
      </c>
      <c r="B5" s="8"/>
      <c r="C5" s="8"/>
      <c r="D5" s="14"/>
      <c r="E5" s="102">
        <f>F5-1</f>
        <v>2016</v>
      </c>
      <c r="F5" s="102">
        <f>G5-1</f>
        <v>2017</v>
      </c>
      <c r="G5" s="102">
        <f>I5-1</f>
        <v>2018</v>
      </c>
      <c r="H5" s="102">
        <f>I5-1</f>
        <v>2018</v>
      </c>
      <c r="I5" s="102">
        <f>'20.10'!L4</f>
        <v>2019</v>
      </c>
      <c r="J5" s="102">
        <f>I5+1</f>
        <v>2020</v>
      </c>
      <c r="K5" s="102">
        <f t="shared" ref="K5:L5" si="0">J5+1</f>
        <v>2021</v>
      </c>
      <c r="L5" s="102">
        <f t="shared" si="0"/>
        <v>2022</v>
      </c>
      <c r="M5" s="102">
        <f>L5+1</f>
        <v>2023</v>
      </c>
      <c r="N5" s="111">
        <f>I5</f>
        <v>2019</v>
      </c>
      <c r="O5" s="102">
        <f>J5</f>
        <v>2020</v>
      </c>
      <c r="P5" s="102">
        <f>K5</f>
        <v>2021</v>
      </c>
      <c r="Q5" s="102">
        <f>L5</f>
        <v>2022</v>
      </c>
      <c r="R5" s="112">
        <f>M5</f>
        <v>2023</v>
      </c>
      <c r="S5" s="111">
        <f t="shared" ref="S5:CD5" si="1">N5</f>
        <v>2019</v>
      </c>
      <c r="T5" s="102">
        <f t="shared" si="1"/>
        <v>2020</v>
      </c>
      <c r="U5" s="102">
        <f t="shared" si="1"/>
        <v>2021</v>
      </c>
      <c r="V5" s="102">
        <f t="shared" si="1"/>
        <v>2022</v>
      </c>
      <c r="W5" s="112">
        <f t="shared" si="1"/>
        <v>2023</v>
      </c>
      <c r="X5" s="111">
        <f t="shared" si="1"/>
        <v>2019</v>
      </c>
      <c r="Y5" s="102">
        <f t="shared" si="1"/>
        <v>2020</v>
      </c>
      <c r="Z5" s="102">
        <f t="shared" si="1"/>
        <v>2021</v>
      </c>
      <c r="AA5" s="102">
        <f t="shared" si="1"/>
        <v>2022</v>
      </c>
      <c r="AB5" s="112">
        <f t="shared" si="1"/>
        <v>2023</v>
      </c>
      <c r="AC5" s="111">
        <f t="shared" si="1"/>
        <v>2019</v>
      </c>
      <c r="AD5" s="102">
        <f t="shared" si="1"/>
        <v>2020</v>
      </c>
      <c r="AE5" s="102">
        <f t="shared" si="1"/>
        <v>2021</v>
      </c>
      <c r="AF5" s="102">
        <f t="shared" si="1"/>
        <v>2022</v>
      </c>
      <c r="AG5" s="112">
        <f t="shared" si="1"/>
        <v>2023</v>
      </c>
      <c r="AH5" s="111">
        <f t="shared" si="1"/>
        <v>2019</v>
      </c>
      <c r="AI5" s="102">
        <f t="shared" si="1"/>
        <v>2020</v>
      </c>
      <c r="AJ5" s="102">
        <f t="shared" si="1"/>
        <v>2021</v>
      </c>
      <c r="AK5" s="102">
        <f t="shared" si="1"/>
        <v>2022</v>
      </c>
      <c r="AL5" s="112">
        <f t="shared" si="1"/>
        <v>2023</v>
      </c>
      <c r="AM5" s="111">
        <f t="shared" si="1"/>
        <v>2019</v>
      </c>
      <c r="AN5" s="102">
        <f t="shared" si="1"/>
        <v>2020</v>
      </c>
      <c r="AO5" s="102">
        <f t="shared" si="1"/>
        <v>2021</v>
      </c>
      <c r="AP5" s="102">
        <f t="shared" si="1"/>
        <v>2022</v>
      </c>
      <c r="AQ5" s="112">
        <f t="shared" si="1"/>
        <v>2023</v>
      </c>
      <c r="AR5" s="111">
        <f t="shared" si="1"/>
        <v>2019</v>
      </c>
      <c r="AS5" s="102">
        <f t="shared" si="1"/>
        <v>2020</v>
      </c>
      <c r="AT5" s="102">
        <f t="shared" si="1"/>
        <v>2021</v>
      </c>
      <c r="AU5" s="102">
        <f t="shared" si="1"/>
        <v>2022</v>
      </c>
      <c r="AV5" s="112">
        <f t="shared" si="1"/>
        <v>2023</v>
      </c>
      <c r="AW5" s="111">
        <f t="shared" si="1"/>
        <v>2019</v>
      </c>
      <c r="AX5" s="102">
        <f t="shared" si="1"/>
        <v>2020</v>
      </c>
      <c r="AY5" s="102">
        <f t="shared" si="1"/>
        <v>2021</v>
      </c>
      <c r="AZ5" s="102">
        <f t="shared" si="1"/>
        <v>2022</v>
      </c>
      <c r="BA5" s="112">
        <f t="shared" si="1"/>
        <v>2023</v>
      </c>
      <c r="BB5" s="111">
        <f t="shared" si="1"/>
        <v>2019</v>
      </c>
      <c r="BC5" s="102">
        <f t="shared" si="1"/>
        <v>2020</v>
      </c>
      <c r="BD5" s="102">
        <f t="shared" si="1"/>
        <v>2021</v>
      </c>
      <c r="BE5" s="102">
        <f t="shared" si="1"/>
        <v>2022</v>
      </c>
      <c r="BF5" s="112">
        <f t="shared" si="1"/>
        <v>2023</v>
      </c>
      <c r="BG5" s="111">
        <f t="shared" si="1"/>
        <v>2019</v>
      </c>
      <c r="BH5" s="102">
        <f t="shared" si="1"/>
        <v>2020</v>
      </c>
      <c r="BI5" s="102">
        <f t="shared" si="1"/>
        <v>2021</v>
      </c>
      <c r="BJ5" s="102">
        <f t="shared" si="1"/>
        <v>2022</v>
      </c>
      <c r="BK5" s="112">
        <f t="shared" si="1"/>
        <v>2023</v>
      </c>
      <c r="BL5" s="111">
        <f t="shared" si="1"/>
        <v>2019</v>
      </c>
      <c r="BM5" s="102">
        <f t="shared" si="1"/>
        <v>2020</v>
      </c>
      <c r="BN5" s="102">
        <f t="shared" si="1"/>
        <v>2021</v>
      </c>
      <c r="BO5" s="102">
        <f t="shared" si="1"/>
        <v>2022</v>
      </c>
      <c r="BP5" s="112">
        <f t="shared" si="1"/>
        <v>2023</v>
      </c>
      <c r="BQ5" s="111">
        <f t="shared" si="1"/>
        <v>2019</v>
      </c>
      <c r="BR5" s="102">
        <f t="shared" si="1"/>
        <v>2020</v>
      </c>
      <c r="BS5" s="102">
        <f t="shared" si="1"/>
        <v>2021</v>
      </c>
      <c r="BT5" s="102">
        <f t="shared" si="1"/>
        <v>2022</v>
      </c>
      <c r="BU5" s="112">
        <f t="shared" si="1"/>
        <v>2023</v>
      </c>
      <c r="BV5" s="111">
        <f t="shared" si="1"/>
        <v>2019</v>
      </c>
      <c r="BW5" s="102">
        <f t="shared" si="1"/>
        <v>2020</v>
      </c>
      <c r="BX5" s="102">
        <f t="shared" si="1"/>
        <v>2021</v>
      </c>
      <c r="BY5" s="102">
        <f t="shared" si="1"/>
        <v>2022</v>
      </c>
      <c r="BZ5" s="112">
        <f t="shared" si="1"/>
        <v>2023</v>
      </c>
      <c r="CA5" s="111">
        <f t="shared" si="1"/>
        <v>2019</v>
      </c>
      <c r="CB5" s="102">
        <f t="shared" si="1"/>
        <v>2020</v>
      </c>
      <c r="CC5" s="102">
        <f t="shared" si="1"/>
        <v>2021</v>
      </c>
      <c r="CD5" s="102">
        <f t="shared" si="1"/>
        <v>2022</v>
      </c>
      <c r="CE5" s="112">
        <f t="shared" ref="CE5:CJ5" si="2">BZ5</f>
        <v>2023</v>
      </c>
      <c r="CF5" s="111">
        <f t="shared" si="2"/>
        <v>2019</v>
      </c>
      <c r="CG5" s="102">
        <f t="shared" si="2"/>
        <v>2020</v>
      </c>
      <c r="CH5" s="102">
        <f t="shared" si="2"/>
        <v>2021</v>
      </c>
      <c r="CI5" s="102">
        <f t="shared" si="2"/>
        <v>2022</v>
      </c>
      <c r="CJ5" s="112">
        <f t="shared" si="2"/>
        <v>2023</v>
      </c>
    </row>
    <row r="6" spans="1:88" s="377" customFormat="1" ht="15.75" customHeight="1">
      <c r="A6" s="374" t="s">
        <v>412</v>
      </c>
      <c r="B6" s="374"/>
      <c r="C6" s="374"/>
      <c r="D6" s="375"/>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row>
    <row r="7" spans="1:88" s="582" customFormat="1" ht="20.100000000000001" customHeight="1">
      <c r="A7" s="378" t="s">
        <v>408</v>
      </c>
      <c r="B7" s="379"/>
      <c r="C7" s="379"/>
      <c r="D7" s="380"/>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row>
    <row r="8" spans="1:88" s="582" customFormat="1" ht="20.100000000000001" customHeight="1">
      <c r="A8" s="382"/>
      <c r="B8" s="382" t="s">
        <v>225</v>
      </c>
      <c r="C8" s="382"/>
      <c r="D8" s="383" t="s">
        <v>96</v>
      </c>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row>
    <row r="9" spans="1:88" s="582" customFormat="1" ht="20.100000000000001" customHeight="1">
      <c r="A9" s="385"/>
      <c r="B9" s="385" t="s">
        <v>226</v>
      </c>
      <c r="C9" s="385"/>
      <c r="D9" s="386" t="s">
        <v>32</v>
      </c>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row>
    <row r="10" spans="1:88" s="582" customFormat="1" ht="20.100000000000001" customHeight="1">
      <c r="A10" s="382"/>
      <c r="B10" s="382" t="s">
        <v>227</v>
      </c>
      <c r="C10" s="382"/>
      <c r="D10" s="383" t="s">
        <v>231</v>
      </c>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row>
    <row r="11" spans="1:88" s="582" customFormat="1" ht="20.100000000000001" customHeight="1">
      <c r="A11" s="382"/>
      <c r="B11" s="382" t="s">
        <v>228</v>
      </c>
      <c r="C11" s="382"/>
      <c r="D11" s="383" t="s">
        <v>232</v>
      </c>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row>
    <row r="12" spans="1:88" s="582" customFormat="1" ht="20.100000000000001" customHeight="1">
      <c r="A12" s="382"/>
      <c r="B12" s="382" t="s">
        <v>229</v>
      </c>
      <c r="C12" s="382"/>
      <c r="D12" s="383"/>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row>
    <row r="13" spans="1:88" s="582" customFormat="1" ht="20.100000000000001" customHeight="1">
      <c r="A13" s="382"/>
      <c r="B13" s="382"/>
      <c r="C13" s="382" t="s">
        <v>101</v>
      </c>
      <c r="D13" s="383" t="s">
        <v>233</v>
      </c>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row>
    <row r="14" spans="1:88" s="582" customFormat="1" ht="20.100000000000001" customHeight="1">
      <c r="A14" s="382"/>
      <c r="B14" s="382"/>
      <c r="C14" s="382" t="s">
        <v>100</v>
      </c>
      <c r="D14" s="383" t="s">
        <v>234</v>
      </c>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row>
    <row r="15" spans="1:88" s="582" customFormat="1" ht="20.100000000000001" customHeight="1">
      <c r="A15" s="382"/>
      <c r="B15" s="382" t="s">
        <v>129</v>
      </c>
      <c r="C15" s="382"/>
      <c r="D15" s="383" t="s">
        <v>235</v>
      </c>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row>
    <row r="16" spans="1:88" s="582" customFormat="1" ht="20.100000000000001" customHeight="1">
      <c r="A16" s="388" t="s">
        <v>236</v>
      </c>
      <c r="B16" s="389"/>
      <c r="C16" s="389"/>
      <c r="D16" s="390" t="s">
        <v>151</v>
      </c>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row>
    <row r="17" spans="5:5">
      <c r="E17" s="393"/>
    </row>
  </sheetData>
  <mergeCells count="15">
    <mergeCell ref="BL3:BP4"/>
    <mergeCell ref="BQ3:BU4"/>
    <mergeCell ref="BV3:BZ4"/>
    <mergeCell ref="CA3:CE4"/>
    <mergeCell ref="CF3:CJ4"/>
    <mergeCell ref="AM3:AQ4"/>
    <mergeCell ref="AR3:AV4"/>
    <mergeCell ref="AW3:BA4"/>
    <mergeCell ref="BB3:BF4"/>
    <mergeCell ref="BG3:BK4"/>
    <mergeCell ref="N3:R4"/>
    <mergeCell ref="S3:W4"/>
    <mergeCell ref="X3:AB4"/>
    <mergeCell ref="AC3:AG4"/>
    <mergeCell ref="AH3:AL4"/>
  </mergeCells>
  <pageMargins left="0.39370078740157483" right="0.39370078740157483" top="0.59055118110236227" bottom="0.39370078740157483" header="0.39370078740157483" footer="0.39370078740157483"/>
  <pageSetup scale="91" orientation="portrait" r:id="rId1"/>
  <headerFooter alignWithMargins="0"/>
  <colBreaks count="16" manualBreakCount="16">
    <brk id="8" max="1048575" man="1"/>
    <brk id="13" max="1048575" man="1"/>
    <brk id="18" max="1048575" man="1"/>
    <brk id="23" max="1048575" man="1"/>
    <brk id="28" max="1048575" man="1"/>
    <brk id="33" max="1048575" man="1"/>
    <brk id="38" max="1048575" man="1"/>
    <brk id="43" max="1048575" man="1"/>
    <brk id="48" max="1048575" man="1"/>
    <brk id="53" max="1048575" man="1"/>
    <brk id="58" max="1048575" man="1"/>
    <brk id="63" max="1048575" man="1"/>
    <brk id="68" max="1048575" man="1"/>
    <brk id="73" max="1048575" man="1"/>
    <brk id="78" max="1048575" man="1"/>
    <brk id="83" max="1048575" man="1"/>
  </colBreaks>
  <ignoredErrors>
    <ignoredError sqref="E5:F5 H5:I5 J5:CJ5 N3:CJ4" unlockedFormula="1"/>
    <ignoredError sqref="G5" formula="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CJ64"/>
  <sheetViews>
    <sheetView zoomScaleNormal="100" workbookViewId="0">
      <pane xSplit="4" ySplit="5" topLeftCell="E6" activePane="bottomRight" state="frozen"/>
      <selection activeCell="B4" sqref="B4"/>
      <selection pane="topRight" activeCell="B4" sqref="B4"/>
      <selection pane="bottomLeft" activeCell="B4" sqref="B4"/>
      <selection pane="bottomRight"/>
    </sheetView>
  </sheetViews>
  <sheetFormatPr baseColWidth="10" defaultColWidth="6.85546875" defaultRowHeight="15"/>
  <cols>
    <col min="1" max="2" width="2.85546875" style="368" customWidth="1"/>
    <col min="3" max="3" width="71" style="368" customWidth="1"/>
    <col min="4" max="4" width="3.85546875" style="262" customWidth="1"/>
    <col min="5" max="5" width="11" style="370" customWidth="1"/>
    <col min="6" max="88" width="11" style="368" customWidth="1"/>
    <col min="89" max="16384" width="6.85546875" style="368"/>
  </cols>
  <sheetData>
    <row r="1" spans="1:88" s="12" customFormat="1">
      <c r="A1" s="8" t="s">
        <v>432</v>
      </c>
      <c r="B1" s="9"/>
      <c r="C1" s="9"/>
      <c r="D1" s="9"/>
      <c r="E1" s="102"/>
      <c r="F1" s="102"/>
      <c r="G1" s="102"/>
      <c r="H1" s="102" t="s">
        <v>424</v>
      </c>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row>
    <row r="2" spans="1:88" s="12" customFormat="1">
      <c r="A2" s="8"/>
      <c r="B2" s="9"/>
      <c r="C2" s="9"/>
      <c r="D2" s="9"/>
      <c r="E2" s="102"/>
      <c r="F2" s="102"/>
      <c r="G2" s="102"/>
      <c r="H2" s="102" t="s">
        <v>425</v>
      </c>
      <c r="I2" s="102"/>
      <c r="J2" s="102"/>
      <c r="K2" s="102"/>
      <c r="L2" s="102"/>
      <c r="M2" s="102"/>
      <c r="N2" s="103"/>
      <c r="O2" s="104"/>
      <c r="P2" s="105" t="s">
        <v>418</v>
      </c>
      <c r="Q2" s="106"/>
      <c r="R2" s="107"/>
      <c r="S2" s="103"/>
      <c r="T2" s="104"/>
      <c r="U2" s="105" t="s">
        <v>419</v>
      </c>
      <c r="V2" s="106"/>
      <c r="W2" s="107"/>
      <c r="X2" s="103"/>
      <c r="Y2" s="104"/>
      <c r="Z2" s="105" t="s">
        <v>420</v>
      </c>
      <c r="AA2" s="105"/>
      <c r="AB2" s="108"/>
      <c r="AC2" s="103"/>
      <c r="AD2" s="104"/>
      <c r="AE2" s="105" t="s">
        <v>447</v>
      </c>
      <c r="AF2" s="105"/>
      <c r="AG2" s="108"/>
      <c r="AH2" s="103"/>
      <c r="AI2" s="104"/>
      <c r="AJ2" s="105" t="s">
        <v>448</v>
      </c>
      <c r="AK2" s="105"/>
      <c r="AL2" s="108"/>
      <c r="AM2" s="103"/>
      <c r="AN2" s="104"/>
      <c r="AO2" s="105" t="s">
        <v>449</v>
      </c>
      <c r="AP2" s="105"/>
      <c r="AQ2" s="108"/>
      <c r="AR2" s="103"/>
      <c r="AS2" s="104"/>
      <c r="AT2" s="105" t="s">
        <v>450</v>
      </c>
      <c r="AU2" s="105"/>
      <c r="AV2" s="108"/>
      <c r="AW2" s="103"/>
      <c r="AX2" s="104"/>
      <c r="AY2" s="105" t="s">
        <v>451</v>
      </c>
      <c r="AZ2" s="105"/>
      <c r="BA2" s="108"/>
      <c r="BB2" s="103"/>
      <c r="BC2" s="104"/>
      <c r="BD2" s="105" t="s">
        <v>452</v>
      </c>
      <c r="BE2" s="105"/>
      <c r="BF2" s="108"/>
      <c r="BG2" s="103"/>
      <c r="BH2" s="104"/>
      <c r="BI2" s="105" t="s">
        <v>453</v>
      </c>
      <c r="BJ2" s="105"/>
      <c r="BK2" s="108"/>
      <c r="BL2" s="103"/>
      <c r="BM2" s="104"/>
      <c r="BN2" s="105" t="s">
        <v>454</v>
      </c>
      <c r="BO2" s="105"/>
      <c r="BP2" s="108"/>
      <c r="BQ2" s="103"/>
      <c r="BR2" s="104"/>
      <c r="BS2" s="105" t="s">
        <v>455</v>
      </c>
      <c r="BT2" s="105"/>
      <c r="BU2" s="108"/>
      <c r="BV2" s="103"/>
      <c r="BW2" s="104"/>
      <c r="BX2" s="105" t="s">
        <v>456</v>
      </c>
      <c r="BY2" s="105"/>
      <c r="BZ2" s="108"/>
      <c r="CA2" s="103"/>
      <c r="CB2" s="104"/>
      <c r="CC2" s="105" t="s">
        <v>457</v>
      </c>
      <c r="CD2" s="105"/>
      <c r="CE2" s="108"/>
      <c r="CF2" s="103"/>
      <c r="CG2" s="104"/>
      <c r="CH2" s="105" t="s">
        <v>458</v>
      </c>
      <c r="CI2" s="105"/>
      <c r="CJ2" s="108"/>
    </row>
    <row r="3" spans="1:88" s="12" customFormat="1" ht="15" customHeight="1">
      <c r="A3" s="8"/>
      <c r="B3" s="9"/>
      <c r="C3" s="9"/>
      <c r="D3" s="9"/>
      <c r="E3" s="102"/>
      <c r="F3" s="102"/>
      <c r="G3" s="102"/>
      <c r="H3" s="102" t="s">
        <v>426</v>
      </c>
      <c r="I3" s="102"/>
      <c r="J3" s="102"/>
      <c r="K3" s="102"/>
      <c r="L3" s="102"/>
      <c r="M3" s="102"/>
      <c r="N3" s="621" t="str">
        <f>'20.10'!$V$3</f>
        <v>Description : Please inscribe a brief description of the scenario (including assumptions) in tab 20.10</v>
      </c>
      <c r="O3" s="622"/>
      <c r="P3" s="622"/>
      <c r="Q3" s="622"/>
      <c r="R3" s="623"/>
      <c r="S3" s="621" t="str">
        <f>'20.10'!$AF$3</f>
        <v>Description : Please inscribe a brief description of the scenario (including assumptions) in tab 20.10</v>
      </c>
      <c r="T3" s="622"/>
      <c r="U3" s="622"/>
      <c r="V3" s="622"/>
      <c r="W3" s="623"/>
      <c r="X3" s="621" t="str">
        <f>'20.10'!$AP$3</f>
        <v>Description : Please inscribe a brief description of the scenario (including assumptions) in tab 20.10</v>
      </c>
      <c r="Y3" s="622"/>
      <c r="Z3" s="622"/>
      <c r="AA3" s="622"/>
      <c r="AB3" s="623"/>
      <c r="AC3" s="621" t="str">
        <f>'20.10'!$AZ$3</f>
        <v>Description : Please inscribe a brief description of the scenario (including assumptions) in tab 20.10</v>
      </c>
      <c r="AD3" s="622"/>
      <c r="AE3" s="622"/>
      <c r="AF3" s="622"/>
      <c r="AG3" s="623"/>
      <c r="AH3" s="621" t="str">
        <f>'20.10'!$BJ$3</f>
        <v>Description : Please inscribe a brief description of the scenario (including assumptions) in tab 20.10</v>
      </c>
      <c r="AI3" s="622"/>
      <c r="AJ3" s="622"/>
      <c r="AK3" s="622"/>
      <c r="AL3" s="623"/>
      <c r="AM3" s="621" t="str">
        <f>'20.10'!$BT$3</f>
        <v>Description : Please inscribe a brief description of the scenario (including assumptions) in tab 20.10</v>
      </c>
      <c r="AN3" s="622"/>
      <c r="AO3" s="622"/>
      <c r="AP3" s="622"/>
      <c r="AQ3" s="623"/>
      <c r="AR3" s="621" t="str">
        <f>'20.10'!$CD$3</f>
        <v>Description : Please inscribe a brief description of the scenario (including assumptions) in tab 20.10</v>
      </c>
      <c r="AS3" s="622"/>
      <c r="AT3" s="622"/>
      <c r="AU3" s="622"/>
      <c r="AV3" s="623"/>
      <c r="AW3" s="621" t="str">
        <f>'20.10'!$CN$3</f>
        <v>Description : Please inscribe a brief description of the scenario (including assumptions) in tab 20.10</v>
      </c>
      <c r="AX3" s="622"/>
      <c r="AY3" s="622"/>
      <c r="AZ3" s="622"/>
      <c r="BA3" s="623"/>
      <c r="BB3" s="621" t="str">
        <f>'20.10'!$CX$3</f>
        <v>Description : Please inscribe a brief description of the scenario (including assumptions) in tab 20.10</v>
      </c>
      <c r="BC3" s="622"/>
      <c r="BD3" s="622"/>
      <c r="BE3" s="622"/>
      <c r="BF3" s="623"/>
      <c r="BG3" s="621" t="str">
        <f>'20.10'!$DH$3</f>
        <v>Description : Please inscribe a brief description of the scenario (including assumptions) in tab 20.10</v>
      </c>
      <c r="BH3" s="622"/>
      <c r="BI3" s="622"/>
      <c r="BJ3" s="622"/>
      <c r="BK3" s="623"/>
      <c r="BL3" s="621" t="str">
        <f>'20.10'!$DR$3</f>
        <v>Description : Please inscribe a brief description of the scenario (including assumptions) in tab 20.10</v>
      </c>
      <c r="BM3" s="622"/>
      <c r="BN3" s="622"/>
      <c r="BO3" s="622"/>
      <c r="BP3" s="623"/>
      <c r="BQ3" s="621" t="str">
        <f>'20.10'!$EB$3</f>
        <v>Description : Please inscribe a brief description of the scenario (including assumptions) in tab 20.10</v>
      </c>
      <c r="BR3" s="622"/>
      <c r="BS3" s="622"/>
      <c r="BT3" s="622"/>
      <c r="BU3" s="623"/>
      <c r="BV3" s="621" t="str">
        <f>'20.10'!$EL$3</f>
        <v>Description : Please inscribe a brief description of the scenario (including assumptions) in tab 20.10</v>
      </c>
      <c r="BW3" s="622"/>
      <c r="BX3" s="622"/>
      <c r="BY3" s="622"/>
      <c r="BZ3" s="623"/>
      <c r="CA3" s="621" t="str">
        <f>'20.10'!$EV$3</f>
        <v>Description : Please inscribe a brief description of the scenario (including assumptions) in tab 20.10</v>
      </c>
      <c r="CB3" s="622"/>
      <c r="CC3" s="622"/>
      <c r="CD3" s="622"/>
      <c r="CE3" s="623"/>
      <c r="CF3" s="621" t="str">
        <f>'20.10'!$FF$3</f>
        <v>Description : Please inscribe a brief description of the scenario (including assumptions) in tab 20.10</v>
      </c>
      <c r="CG3" s="622"/>
      <c r="CH3" s="622"/>
      <c r="CI3" s="622"/>
      <c r="CJ3" s="623"/>
    </row>
    <row r="4" spans="1:88" s="12" customFormat="1">
      <c r="A4" s="8"/>
      <c r="B4" s="9"/>
      <c r="C4" s="9"/>
      <c r="D4" s="9"/>
      <c r="E4" s="102"/>
      <c r="F4" s="102" t="s">
        <v>421</v>
      </c>
      <c r="G4" s="102"/>
      <c r="H4" s="102" t="s">
        <v>427</v>
      </c>
      <c r="I4" s="8"/>
      <c r="J4" s="109"/>
      <c r="K4" s="102" t="s">
        <v>422</v>
      </c>
      <c r="L4" s="110"/>
      <c r="M4" s="110"/>
      <c r="N4" s="621"/>
      <c r="O4" s="622"/>
      <c r="P4" s="622"/>
      <c r="Q4" s="622"/>
      <c r="R4" s="623"/>
      <c r="S4" s="621"/>
      <c r="T4" s="622"/>
      <c r="U4" s="622"/>
      <c r="V4" s="622"/>
      <c r="W4" s="623"/>
      <c r="X4" s="621"/>
      <c r="Y4" s="622"/>
      <c r="Z4" s="622"/>
      <c r="AA4" s="622"/>
      <c r="AB4" s="623"/>
      <c r="AC4" s="621"/>
      <c r="AD4" s="622"/>
      <c r="AE4" s="622"/>
      <c r="AF4" s="622"/>
      <c r="AG4" s="623"/>
      <c r="AH4" s="621"/>
      <c r="AI4" s="622"/>
      <c r="AJ4" s="622"/>
      <c r="AK4" s="622"/>
      <c r="AL4" s="623"/>
      <c r="AM4" s="621"/>
      <c r="AN4" s="622"/>
      <c r="AO4" s="622"/>
      <c r="AP4" s="622"/>
      <c r="AQ4" s="623"/>
      <c r="AR4" s="621"/>
      <c r="AS4" s="622"/>
      <c r="AT4" s="622"/>
      <c r="AU4" s="622"/>
      <c r="AV4" s="623"/>
      <c r="AW4" s="621"/>
      <c r="AX4" s="622"/>
      <c r="AY4" s="622"/>
      <c r="AZ4" s="622"/>
      <c r="BA4" s="623"/>
      <c r="BB4" s="621"/>
      <c r="BC4" s="622"/>
      <c r="BD4" s="622"/>
      <c r="BE4" s="622"/>
      <c r="BF4" s="623"/>
      <c r="BG4" s="621"/>
      <c r="BH4" s="622"/>
      <c r="BI4" s="622"/>
      <c r="BJ4" s="622"/>
      <c r="BK4" s="623"/>
      <c r="BL4" s="621"/>
      <c r="BM4" s="622"/>
      <c r="BN4" s="622"/>
      <c r="BO4" s="622"/>
      <c r="BP4" s="623"/>
      <c r="BQ4" s="621"/>
      <c r="BR4" s="622"/>
      <c r="BS4" s="622"/>
      <c r="BT4" s="622"/>
      <c r="BU4" s="623"/>
      <c r="BV4" s="621"/>
      <c r="BW4" s="622"/>
      <c r="BX4" s="622"/>
      <c r="BY4" s="622"/>
      <c r="BZ4" s="623"/>
      <c r="CA4" s="621"/>
      <c r="CB4" s="622"/>
      <c r="CC4" s="622"/>
      <c r="CD4" s="622"/>
      <c r="CE4" s="623"/>
      <c r="CF4" s="621"/>
      <c r="CG4" s="622"/>
      <c r="CH4" s="622"/>
      <c r="CI4" s="622"/>
      <c r="CJ4" s="623"/>
    </row>
    <row r="5" spans="1:88" s="12" customFormat="1" ht="12.75" customHeight="1">
      <c r="A5" s="14" t="s">
        <v>1</v>
      </c>
      <c r="B5" s="14"/>
      <c r="C5" s="14"/>
      <c r="D5" s="14"/>
      <c r="E5" s="207">
        <f>F5-1</f>
        <v>2016</v>
      </c>
      <c r="F5" s="207">
        <f>G5-1</f>
        <v>2017</v>
      </c>
      <c r="G5" s="207">
        <f>I5-1</f>
        <v>2018</v>
      </c>
      <c r="H5" s="207">
        <f>I5-1</f>
        <v>2018</v>
      </c>
      <c r="I5" s="207">
        <f>'20.10'!L4</f>
        <v>2019</v>
      </c>
      <c r="J5" s="207">
        <f>I5+1</f>
        <v>2020</v>
      </c>
      <c r="K5" s="207">
        <f t="shared" ref="K5:L5" si="0">J5+1</f>
        <v>2021</v>
      </c>
      <c r="L5" s="207">
        <f t="shared" si="0"/>
        <v>2022</v>
      </c>
      <c r="M5" s="207">
        <f>L5+1</f>
        <v>2023</v>
      </c>
      <c r="N5" s="208">
        <f>I5</f>
        <v>2019</v>
      </c>
      <c r="O5" s="207">
        <f>J5</f>
        <v>2020</v>
      </c>
      <c r="P5" s="207">
        <f>K5</f>
        <v>2021</v>
      </c>
      <c r="Q5" s="207">
        <f>L5</f>
        <v>2022</v>
      </c>
      <c r="R5" s="209">
        <f>M5</f>
        <v>2023</v>
      </c>
      <c r="S5" s="208">
        <f t="shared" ref="S5:CD5" si="1">N5</f>
        <v>2019</v>
      </c>
      <c r="T5" s="207">
        <f t="shared" si="1"/>
        <v>2020</v>
      </c>
      <c r="U5" s="207">
        <f t="shared" si="1"/>
        <v>2021</v>
      </c>
      <c r="V5" s="207">
        <f t="shared" si="1"/>
        <v>2022</v>
      </c>
      <c r="W5" s="209">
        <f t="shared" si="1"/>
        <v>2023</v>
      </c>
      <c r="X5" s="208">
        <f t="shared" si="1"/>
        <v>2019</v>
      </c>
      <c r="Y5" s="207">
        <f t="shared" si="1"/>
        <v>2020</v>
      </c>
      <c r="Z5" s="207">
        <f t="shared" si="1"/>
        <v>2021</v>
      </c>
      <c r="AA5" s="207">
        <f t="shared" si="1"/>
        <v>2022</v>
      </c>
      <c r="AB5" s="209">
        <f t="shared" si="1"/>
        <v>2023</v>
      </c>
      <c r="AC5" s="208">
        <f t="shared" si="1"/>
        <v>2019</v>
      </c>
      <c r="AD5" s="207">
        <f t="shared" si="1"/>
        <v>2020</v>
      </c>
      <c r="AE5" s="207">
        <f t="shared" si="1"/>
        <v>2021</v>
      </c>
      <c r="AF5" s="207">
        <f t="shared" si="1"/>
        <v>2022</v>
      </c>
      <c r="AG5" s="209">
        <f t="shared" si="1"/>
        <v>2023</v>
      </c>
      <c r="AH5" s="208">
        <f t="shared" si="1"/>
        <v>2019</v>
      </c>
      <c r="AI5" s="207">
        <f t="shared" si="1"/>
        <v>2020</v>
      </c>
      <c r="AJ5" s="207">
        <f t="shared" si="1"/>
        <v>2021</v>
      </c>
      <c r="AK5" s="207">
        <f t="shared" si="1"/>
        <v>2022</v>
      </c>
      <c r="AL5" s="209">
        <f t="shared" si="1"/>
        <v>2023</v>
      </c>
      <c r="AM5" s="208">
        <f t="shared" si="1"/>
        <v>2019</v>
      </c>
      <c r="AN5" s="207">
        <f t="shared" si="1"/>
        <v>2020</v>
      </c>
      <c r="AO5" s="207">
        <f t="shared" si="1"/>
        <v>2021</v>
      </c>
      <c r="AP5" s="207">
        <f t="shared" si="1"/>
        <v>2022</v>
      </c>
      <c r="AQ5" s="209">
        <f t="shared" si="1"/>
        <v>2023</v>
      </c>
      <c r="AR5" s="208">
        <f t="shared" si="1"/>
        <v>2019</v>
      </c>
      <c r="AS5" s="207">
        <f t="shared" si="1"/>
        <v>2020</v>
      </c>
      <c r="AT5" s="207">
        <f t="shared" si="1"/>
        <v>2021</v>
      </c>
      <c r="AU5" s="207">
        <f t="shared" si="1"/>
        <v>2022</v>
      </c>
      <c r="AV5" s="209">
        <f t="shared" si="1"/>
        <v>2023</v>
      </c>
      <c r="AW5" s="208">
        <f t="shared" si="1"/>
        <v>2019</v>
      </c>
      <c r="AX5" s="207">
        <f t="shared" si="1"/>
        <v>2020</v>
      </c>
      <c r="AY5" s="207">
        <f t="shared" si="1"/>
        <v>2021</v>
      </c>
      <c r="AZ5" s="207">
        <f t="shared" si="1"/>
        <v>2022</v>
      </c>
      <c r="BA5" s="209">
        <f t="shared" si="1"/>
        <v>2023</v>
      </c>
      <c r="BB5" s="208">
        <f t="shared" si="1"/>
        <v>2019</v>
      </c>
      <c r="BC5" s="207">
        <f t="shared" si="1"/>
        <v>2020</v>
      </c>
      <c r="BD5" s="207">
        <f t="shared" si="1"/>
        <v>2021</v>
      </c>
      <c r="BE5" s="207">
        <f t="shared" si="1"/>
        <v>2022</v>
      </c>
      <c r="BF5" s="209">
        <f t="shared" si="1"/>
        <v>2023</v>
      </c>
      <c r="BG5" s="208">
        <f t="shared" si="1"/>
        <v>2019</v>
      </c>
      <c r="BH5" s="207">
        <f t="shared" si="1"/>
        <v>2020</v>
      </c>
      <c r="BI5" s="207">
        <f t="shared" si="1"/>
        <v>2021</v>
      </c>
      <c r="BJ5" s="207">
        <f t="shared" si="1"/>
        <v>2022</v>
      </c>
      <c r="BK5" s="209">
        <f t="shared" si="1"/>
        <v>2023</v>
      </c>
      <c r="BL5" s="208">
        <f t="shared" si="1"/>
        <v>2019</v>
      </c>
      <c r="BM5" s="207">
        <f t="shared" si="1"/>
        <v>2020</v>
      </c>
      <c r="BN5" s="207">
        <f t="shared" si="1"/>
        <v>2021</v>
      </c>
      <c r="BO5" s="207">
        <f t="shared" si="1"/>
        <v>2022</v>
      </c>
      <c r="BP5" s="209">
        <f t="shared" si="1"/>
        <v>2023</v>
      </c>
      <c r="BQ5" s="208">
        <f t="shared" si="1"/>
        <v>2019</v>
      </c>
      <c r="BR5" s="207">
        <f t="shared" si="1"/>
        <v>2020</v>
      </c>
      <c r="BS5" s="207">
        <f t="shared" si="1"/>
        <v>2021</v>
      </c>
      <c r="BT5" s="207">
        <f t="shared" si="1"/>
        <v>2022</v>
      </c>
      <c r="BU5" s="209">
        <f t="shared" si="1"/>
        <v>2023</v>
      </c>
      <c r="BV5" s="208">
        <f t="shared" si="1"/>
        <v>2019</v>
      </c>
      <c r="BW5" s="207">
        <f t="shared" si="1"/>
        <v>2020</v>
      </c>
      <c r="BX5" s="207">
        <f t="shared" si="1"/>
        <v>2021</v>
      </c>
      <c r="BY5" s="207">
        <f t="shared" si="1"/>
        <v>2022</v>
      </c>
      <c r="BZ5" s="209">
        <f t="shared" si="1"/>
        <v>2023</v>
      </c>
      <c r="CA5" s="208">
        <f t="shared" si="1"/>
        <v>2019</v>
      </c>
      <c r="CB5" s="207">
        <f t="shared" si="1"/>
        <v>2020</v>
      </c>
      <c r="CC5" s="207">
        <f t="shared" si="1"/>
        <v>2021</v>
      </c>
      <c r="CD5" s="207">
        <f t="shared" si="1"/>
        <v>2022</v>
      </c>
      <c r="CE5" s="209">
        <f t="shared" ref="CE5:CJ5" si="2">BZ5</f>
        <v>2023</v>
      </c>
      <c r="CF5" s="208">
        <f t="shared" si="2"/>
        <v>2019</v>
      </c>
      <c r="CG5" s="207">
        <f t="shared" si="2"/>
        <v>2020</v>
      </c>
      <c r="CH5" s="207">
        <f t="shared" si="2"/>
        <v>2021</v>
      </c>
      <c r="CI5" s="207">
        <f t="shared" si="2"/>
        <v>2022</v>
      </c>
      <c r="CJ5" s="209">
        <f t="shared" si="2"/>
        <v>2023</v>
      </c>
    </row>
    <row r="6" spans="1:88" ht="18" customHeight="1">
      <c r="A6" s="306" t="s">
        <v>237</v>
      </c>
      <c r="B6" s="307"/>
      <c r="C6" s="307"/>
      <c r="D6" s="245"/>
      <c r="E6" s="308"/>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09"/>
      <c r="BN6" s="309"/>
      <c r="BO6" s="309"/>
      <c r="BP6" s="309"/>
      <c r="BQ6" s="309"/>
      <c r="BR6" s="309"/>
      <c r="BS6" s="309"/>
      <c r="BT6" s="309"/>
      <c r="BU6" s="309"/>
      <c r="BV6" s="309"/>
      <c r="BW6" s="309"/>
      <c r="BX6" s="309"/>
      <c r="BY6" s="309"/>
      <c r="BZ6" s="309"/>
      <c r="CA6" s="309"/>
      <c r="CB6" s="309"/>
      <c r="CC6" s="309"/>
      <c r="CD6" s="309"/>
      <c r="CE6" s="309"/>
      <c r="CF6" s="309"/>
      <c r="CG6" s="309"/>
      <c r="CH6" s="309"/>
      <c r="CI6" s="309"/>
      <c r="CJ6" s="309"/>
    </row>
    <row r="7" spans="1:88" s="307" customFormat="1" ht="18" customHeight="1">
      <c r="A7" s="310"/>
      <c r="B7" s="310" t="s">
        <v>238</v>
      </c>
      <c r="C7" s="310"/>
      <c r="D7" s="311" t="s">
        <v>4</v>
      </c>
      <c r="E7" s="312"/>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row>
    <row r="8" spans="1:88" s="307" customFormat="1" ht="18" customHeight="1">
      <c r="A8" s="314"/>
      <c r="B8" s="314" t="s">
        <v>552</v>
      </c>
      <c r="C8" s="314"/>
      <c r="D8" s="315" t="s">
        <v>19</v>
      </c>
      <c r="E8" s="312"/>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row>
    <row r="9" spans="1:88" ht="18" customHeight="1">
      <c r="A9" s="316" t="s">
        <v>239</v>
      </c>
      <c r="B9" s="316"/>
      <c r="C9" s="317"/>
      <c r="D9" s="318" t="s">
        <v>21</v>
      </c>
      <c r="E9" s="319"/>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row>
    <row r="10" spans="1:88" ht="18" customHeight="1">
      <c r="A10" s="321"/>
      <c r="B10" s="321"/>
      <c r="C10" s="322"/>
      <c r="D10" s="323"/>
      <c r="E10" s="324"/>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row>
    <row r="11" spans="1:88">
      <c r="A11" s="306" t="s">
        <v>240</v>
      </c>
      <c r="B11" s="307"/>
      <c r="C11" s="307"/>
      <c r="D11" s="245"/>
      <c r="E11" s="326"/>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row>
    <row r="12" spans="1:88" ht="18" customHeight="1">
      <c r="A12" s="310"/>
      <c r="B12" s="327" t="s">
        <v>241</v>
      </c>
      <c r="C12" s="327"/>
      <c r="D12" s="328" t="s">
        <v>76</v>
      </c>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row>
    <row r="13" spans="1:88" ht="18" customHeight="1">
      <c r="A13" s="314"/>
      <c r="B13" s="314" t="s">
        <v>552</v>
      </c>
      <c r="C13" s="237"/>
      <c r="D13" s="330" t="s">
        <v>88</v>
      </c>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row>
    <row r="14" spans="1:88" ht="18" customHeight="1">
      <c r="A14" s="331" t="s">
        <v>242</v>
      </c>
      <c r="B14" s="332"/>
      <c r="C14" s="333"/>
      <c r="D14" s="334" t="s">
        <v>25</v>
      </c>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row>
    <row r="15" spans="1:88" ht="18" customHeight="1">
      <c r="A15" s="321"/>
      <c r="B15" s="321"/>
      <c r="C15" s="322"/>
      <c r="D15" s="335"/>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row>
    <row r="16" spans="1:88" ht="18" customHeight="1">
      <c r="A16" s="336" t="s">
        <v>243</v>
      </c>
      <c r="B16" s="336"/>
      <c r="C16" s="322"/>
      <c r="D16" s="335"/>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row>
    <row r="17" spans="1:88" ht="18" customHeight="1">
      <c r="A17" s="337" t="s">
        <v>244</v>
      </c>
      <c r="B17" s="336"/>
      <c r="C17" s="322"/>
      <c r="D17" s="335"/>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row>
    <row r="18" spans="1:88" ht="18" customHeight="1">
      <c r="A18" s="338"/>
      <c r="B18" s="339"/>
      <c r="C18" s="340" t="s">
        <v>245</v>
      </c>
      <c r="D18" s="341" t="s">
        <v>28</v>
      </c>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row>
    <row r="19" spans="1:88" ht="18" customHeight="1">
      <c r="A19" s="343"/>
      <c r="B19" s="343"/>
      <c r="C19" s="344" t="s">
        <v>246</v>
      </c>
      <c r="D19" s="345" t="s">
        <v>32</v>
      </c>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row>
    <row r="20" spans="1:88" ht="18" customHeight="1">
      <c r="A20" s="343"/>
      <c r="B20" s="343"/>
      <c r="C20" s="346" t="s">
        <v>247</v>
      </c>
      <c r="D20" s="345" t="s">
        <v>36</v>
      </c>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row>
    <row r="21" spans="1:88" ht="18" customHeight="1">
      <c r="A21" s="343"/>
      <c r="B21" s="343"/>
      <c r="C21" s="346" t="s">
        <v>248</v>
      </c>
      <c r="D21" s="345" t="s">
        <v>249</v>
      </c>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row>
    <row r="22" spans="1:88" s="307" customFormat="1" ht="18" customHeight="1">
      <c r="A22" s="343"/>
      <c r="B22" s="344" t="s">
        <v>250</v>
      </c>
      <c r="C22" s="344"/>
      <c r="D22" s="345" t="s">
        <v>96</v>
      </c>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row>
    <row r="23" spans="1:88" s="307" customFormat="1" ht="18" customHeight="1">
      <c r="A23" s="348" t="s">
        <v>251</v>
      </c>
      <c r="B23" s="349"/>
      <c r="C23" s="349"/>
      <c r="D23" s="350"/>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row>
    <row r="24" spans="1:88" ht="18" customHeight="1">
      <c r="A24" s="310"/>
      <c r="B24" s="310"/>
      <c r="C24" s="338" t="s">
        <v>252</v>
      </c>
      <c r="D24" s="311" t="s">
        <v>253</v>
      </c>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row>
    <row r="25" spans="1:88" ht="18" customHeight="1">
      <c r="A25" s="344"/>
      <c r="B25" s="344"/>
      <c r="C25" s="351" t="s">
        <v>254</v>
      </c>
      <c r="D25" s="345" t="s">
        <v>255</v>
      </c>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row>
    <row r="26" spans="1:88" s="307" customFormat="1" ht="18" customHeight="1">
      <c r="A26" s="344"/>
      <c r="B26" s="344"/>
      <c r="C26" s="344" t="s">
        <v>256</v>
      </c>
      <c r="D26" s="352">
        <v>34</v>
      </c>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row>
    <row r="27" spans="1:88" s="307" customFormat="1" ht="18" customHeight="1">
      <c r="A27" s="344"/>
      <c r="B27" s="344"/>
      <c r="C27" s="344" t="s">
        <v>257</v>
      </c>
      <c r="D27" s="352">
        <v>36</v>
      </c>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row>
    <row r="28" spans="1:88" s="307" customFormat="1" ht="18" customHeight="1">
      <c r="A28" s="344"/>
      <c r="B28" s="344"/>
      <c r="C28" s="344" t="s">
        <v>258</v>
      </c>
      <c r="D28" s="352">
        <v>38</v>
      </c>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2"/>
      <c r="BY28" s="342"/>
      <c r="BZ28" s="342"/>
      <c r="CA28" s="342"/>
      <c r="CB28" s="342"/>
      <c r="CC28" s="342"/>
      <c r="CD28" s="342"/>
      <c r="CE28" s="342"/>
      <c r="CF28" s="342"/>
      <c r="CG28" s="342"/>
      <c r="CH28" s="342"/>
      <c r="CI28" s="342"/>
      <c r="CJ28" s="342"/>
    </row>
    <row r="29" spans="1:88" s="307" customFormat="1" ht="18" customHeight="1">
      <c r="A29" s="344"/>
      <c r="B29" s="344" t="s">
        <v>259</v>
      </c>
      <c r="C29" s="344"/>
      <c r="D29" s="352">
        <v>39</v>
      </c>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2"/>
      <c r="BY29" s="342"/>
      <c r="BZ29" s="342"/>
      <c r="CA29" s="342"/>
      <c r="CB29" s="342"/>
      <c r="CC29" s="342"/>
      <c r="CD29" s="342"/>
      <c r="CE29" s="342"/>
      <c r="CF29" s="342"/>
      <c r="CG29" s="342"/>
      <c r="CH29" s="342"/>
      <c r="CI29" s="342"/>
      <c r="CJ29" s="342"/>
    </row>
    <row r="30" spans="1:88" s="307" customFormat="1" ht="18" customHeight="1">
      <c r="A30" s="349" t="s">
        <v>260</v>
      </c>
      <c r="B30" s="349"/>
      <c r="C30" s="349"/>
      <c r="D30" s="353"/>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6"/>
      <c r="CE30" s="326"/>
      <c r="CF30" s="326"/>
      <c r="CG30" s="326"/>
      <c r="CH30" s="326"/>
      <c r="CI30" s="326"/>
      <c r="CJ30" s="326"/>
    </row>
    <row r="31" spans="1:88" ht="18" customHeight="1">
      <c r="A31" s="310"/>
      <c r="B31" s="310"/>
      <c r="C31" s="354" t="s">
        <v>261</v>
      </c>
      <c r="D31" s="311" t="s">
        <v>47</v>
      </c>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row>
    <row r="32" spans="1:88" ht="18" customHeight="1">
      <c r="A32" s="344"/>
      <c r="B32" s="344"/>
      <c r="C32" s="346" t="s">
        <v>262</v>
      </c>
      <c r="D32" s="345" t="s">
        <v>103</v>
      </c>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row>
    <row r="33" spans="1:88" s="307" customFormat="1" ht="18" customHeight="1">
      <c r="A33" s="344"/>
      <c r="B33" s="344"/>
      <c r="C33" s="346" t="s">
        <v>263</v>
      </c>
      <c r="D33" s="345" t="s">
        <v>55</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row>
    <row r="34" spans="1:88" s="307" customFormat="1" ht="18" customHeight="1">
      <c r="A34" s="344"/>
      <c r="B34" s="344" t="s">
        <v>264</v>
      </c>
      <c r="C34" s="346"/>
      <c r="D34" s="352">
        <v>49</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row>
    <row r="35" spans="1:88" s="307" customFormat="1" ht="18" customHeight="1">
      <c r="A35" s="344" t="s">
        <v>265</v>
      </c>
      <c r="B35" s="344"/>
      <c r="C35" s="355"/>
      <c r="D35" s="352">
        <v>50</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row>
    <row r="36" spans="1:88" s="307" customFormat="1" ht="18" customHeight="1">
      <c r="A36" s="314" t="s">
        <v>266</v>
      </c>
      <c r="B36" s="314"/>
      <c r="C36" s="356"/>
      <c r="D36" s="357">
        <v>52</v>
      </c>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row>
    <row r="37" spans="1:88" s="307" customFormat="1" ht="18" customHeight="1">
      <c r="A37" s="316" t="s">
        <v>267</v>
      </c>
      <c r="B37" s="332"/>
      <c r="C37" s="358"/>
      <c r="D37" s="359">
        <v>59</v>
      </c>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row>
    <row r="38" spans="1:88" s="307" customFormat="1" ht="18" customHeight="1">
      <c r="A38" s="310"/>
      <c r="B38" s="354" t="s">
        <v>268</v>
      </c>
      <c r="C38" s="354"/>
      <c r="D38" s="360">
        <v>60</v>
      </c>
      <c r="E38" s="361" t="s">
        <v>269</v>
      </c>
      <c r="F38" s="361" t="s">
        <v>269</v>
      </c>
      <c r="G38" s="361" t="s">
        <v>269</v>
      </c>
      <c r="H38" s="361" t="s">
        <v>269</v>
      </c>
      <c r="I38" s="361" t="s">
        <v>269</v>
      </c>
      <c r="J38" s="361" t="s">
        <v>269</v>
      </c>
      <c r="K38" s="361" t="s">
        <v>269</v>
      </c>
      <c r="L38" s="361" t="s">
        <v>269</v>
      </c>
      <c r="M38" s="361" t="s">
        <v>269</v>
      </c>
      <c r="N38" s="361" t="s">
        <v>269</v>
      </c>
      <c r="O38" s="361" t="s">
        <v>269</v>
      </c>
      <c r="P38" s="361" t="s">
        <v>269</v>
      </c>
      <c r="Q38" s="361" t="s">
        <v>269</v>
      </c>
      <c r="R38" s="361" t="s">
        <v>269</v>
      </c>
      <c r="S38" s="361" t="s">
        <v>269</v>
      </c>
      <c r="T38" s="361" t="s">
        <v>269</v>
      </c>
      <c r="U38" s="361" t="s">
        <v>269</v>
      </c>
      <c r="V38" s="361" t="s">
        <v>269</v>
      </c>
      <c r="W38" s="361" t="s">
        <v>269</v>
      </c>
      <c r="X38" s="361" t="s">
        <v>269</v>
      </c>
      <c r="Y38" s="361" t="s">
        <v>269</v>
      </c>
      <c r="Z38" s="361" t="s">
        <v>269</v>
      </c>
      <c r="AA38" s="361" t="s">
        <v>269</v>
      </c>
      <c r="AB38" s="361" t="s">
        <v>269</v>
      </c>
      <c r="AC38" s="361" t="s">
        <v>269</v>
      </c>
      <c r="AD38" s="361" t="s">
        <v>269</v>
      </c>
      <c r="AE38" s="361" t="s">
        <v>269</v>
      </c>
      <c r="AF38" s="361" t="s">
        <v>269</v>
      </c>
      <c r="AG38" s="361" t="s">
        <v>269</v>
      </c>
      <c r="AH38" s="361" t="s">
        <v>269</v>
      </c>
      <c r="AI38" s="361" t="s">
        <v>269</v>
      </c>
      <c r="AJ38" s="361" t="s">
        <v>269</v>
      </c>
      <c r="AK38" s="361" t="s">
        <v>269</v>
      </c>
      <c r="AL38" s="361" t="s">
        <v>269</v>
      </c>
      <c r="AM38" s="361" t="s">
        <v>269</v>
      </c>
      <c r="AN38" s="361" t="s">
        <v>269</v>
      </c>
      <c r="AO38" s="361" t="s">
        <v>269</v>
      </c>
      <c r="AP38" s="361" t="s">
        <v>269</v>
      </c>
      <c r="AQ38" s="361" t="s">
        <v>269</v>
      </c>
      <c r="AR38" s="361" t="s">
        <v>269</v>
      </c>
      <c r="AS38" s="361" t="s">
        <v>269</v>
      </c>
      <c r="AT38" s="361" t="s">
        <v>269</v>
      </c>
      <c r="AU38" s="361" t="s">
        <v>269</v>
      </c>
      <c r="AV38" s="361" t="s">
        <v>269</v>
      </c>
      <c r="AW38" s="361" t="s">
        <v>269</v>
      </c>
      <c r="AX38" s="361" t="s">
        <v>269</v>
      </c>
      <c r="AY38" s="361" t="s">
        <v>269</v>
      </c>
      <c r="AZ38" s="361" t="s">
        <v>269</v>
      </c>
      <c r="BA38" s="361" t="s">
        <v>269</v>
      </c>
      <c r="BB38" s="361" t="s">
        <v>269</v>
      </c>
      <c r="BC38" s="361" t="s">
        <v>269</v>
      </c>
      <c r="BD38" s="361" t="s">
        <v>269</v>
      </c>
      <c r="BE38" s="361" t="s">
        <v>269</v>
      </c>
      <c r="BF38" s="361" t="s">
        <v>269</v>
      </c>
      <c r="BG38" s="361" t="s">
        <v>269</v>
      </c>
      <c r="BH38" s="361" t="s">
        <v>269</v>
      </c>
      <c r="BI38" s="361" t="s">
        <v>269</v>
      </c>
      <c r="BJ38" s="361" t="s">
        <v>269</v>
      </c>
      <c r="BK38" s="361" t="s">
        <v>269</v>
      </c>
      <c r="BL38" s="361" t="s">
        <v>269</v>
      </c>
      <c r="BM38" s="361" t="s">
        <v>269</v>
      </c>
      <c r="BN38" s="361" t="s">
        <v>269</v>
      </c>
      <c r="BO38" s="361" t="s">
        <v>269</v>
      </c>
      <c r="BP38" s="361" t="s">
        <v>269</v>
      </c>
      <c r="BQ38" s="361" t="s">
        <v>269</v>
      </c>
      <c r="BR38" s="361" t="s">
        <v>269</v>
      </c>
      <c r="BS38" s="361" t="s">
        <v>269</v>
      </c>
      <c r="BT38" s="361" t="s">
        <v>269</v>
      </c>
      <c r="BU38" s="361" t="s">
        <v>269</v>
      </c>
      <c r="BV38" s="361" t="s">
        <v>269</v>
      </c>
      <c r="BW38" s="361" t="s">
        <v>269</v>
      </c>
      <c r="BX38" s="361" t="s">
        <v>269</v>
      </c>
      <c r="BY38" s="361" t="s">
        <v>269</v>
      </c>
      <c r="BZ38" s="361" t="s">
        <v>269</v>
      </c>
      <c r="CA38" s="361" t="s">
        <v>269</v>
      </c>
      <c r="CB38" s="361" t="s">
        <v>269</v>
      </c>
      <c r="CC38" s="361" t="s">
        <v>269</v>
      </c>
      <c r="CD38" s="361" t="s">
        <v>269</v>
      </c>
      <c r="CE38" s="361" t="s">
        <v>269</v>
      </c>
      <c r="CF38" s="361" t="s">
        <v>269</v>
      </c>
      <c r="CG38" s="361" t="s">
        <v>269</v>
      </c>
      <c r="CH38" s="361" t="s">
        <v>269</v>
      </c>
      <c r="CI38" s="361" t="s">
        <v>269</v>
      </c>
      <c r="CJ38" s="361" t="s">
        <v>269</v>
      </c>
    </row>
    <row r="39" spans="1:88" ht="18" customHeight="1">
      <c r="A39" s="314"/>
      <c r="B39" s="314" t="s">
        <v>552</v>
      </c>
      <c r="C39" s="237"/>
      <c r="D39" s="330" t="s">
        <v>140</v>
      </c>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row>
    <row r="40" spans="1:88" ht="18" customHeight="1">
      <c r="A40" s="316" t="s">
        <v>270</v>
      </c>
      <c r="B40" s="316"/>
      <c r="C40" s="362"/>
      <c r="D40" s="363" t="s">
        <v>196</v>
      </c>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row>
    <row r="41" spans="1:88" ht="18" customHeight="1">
      <c r="A41" s="316" t="s">
        <v>271</v>
      </c>
      <c r="B41" s="316"/>
      <c r="C41" s="362"/>
      <c r="D41" s="363" t="s">
        <v>200</v>
      </c>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row>
    <row r="42" spans="1:88" ht="18" customHeight="1">
      <c r="A42" s="365" t="s">
        <v>272</v>
      </c>
      <c r="B42" s="365"/>
      <c r="C42" s="366"/>
      <c r="D42" s="315" t="s">
        <v>216</v>
      </c>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row>
    <row r="44" spans="1:88" s="307" customFormat="1">
      <c r="A44" s="373"/>
      <c r="D44" s="245"/>
      <c r="E44" s="370"/>
    </row>
    <row r="45" spans="1:88" s="307" customFormat="1">
      <c r="A45" s="373"/>
      <c r="D45" s="245"/>
      <c r="E45" s="370"/>
    </row>
    <row r="46" spans="1:88">
      <c r="E46" s="583"/>
    </row>
    <row r="47" spans="1:88">
      <c r="E47" s="584"/>
    </row>
    <row r="48" spans="1:88">
      <c r="B48" s="369"/>
    </row>
    <row r="55" spans="2:4">
      <c r="D55" s="368"/>
    </row>
    <row r="56" spans="2:4">
      <c r="D56" s="368"/>
    </row>
    <row r="58" spans="2:4" ht="15" customHeight="1">
      <c r="D58" s="323"/>
    </row>
    <row r="60" spans="2:4">
      <c r="D60" s="323"/>
    </row>
    <row r="61" spans="2:4">
      <c r="D61" s="323"/>
    </row>
    <row r="62" spans="2:4">
      <c r="B62" s="371"/>
      <c r="D62" s="372"/>
    </row>
    <row r="63" spans="2:4">
      <c r="B63" s="373"/>
      <c r="D63" s="372"/>
    </row>
    <row r="64" spans="2:4">
      <c r="B64" s="373"/>
    </row>
  </sheetData>
  <mergeCells count="15">
    <mergeCell ref="BL3:BP4"/>
    <mergeCell ref="BQ3:BU4"/>
    <mergeCell ref="BV3:BZ4"/>
    <mergeCell ref="CA3:CE4"/>
    <mergeCell ref="CF3:CJ4"/>
    <mergeCell ref="AM3:AQ4"/>
    <mergeCell ref="AR3:AV4"/>
    <mergeCell ref="AW3:BA4"/>
    <mergeCell ref="BB3:BF4"/>
    <mergeCell ref="BG3:BK4"/>
    <mergeCell ref="S3:W4"/>
    <mergeCell ref="X3:AB4"/>
    <mergeCell ref="N3:R4"/>
    <mergeCell ref="AC3:AG4"/>
    <mergeCell ref="AH3:AL4"/>
  </mergeCells>
  <printOptions horizontalCentered="1"/>
  <pageMargins left="0.39370078740157483" right="0.39370078740157483" top="0.59055118110236227" bottom="0.39370078740157483" header="0.39370078740157483" footer="0.39370078740157483"/>
  <pageSetup scale="73" orientation="portrait" horizontalDpi="1200" verticalDpi="1200" r:id="rId1"/>
  <headerFooter alignWithMargins="0"/>
  <colBreaks count="16" manualBreakCount="16">
    <brk id="8" max="1048575" man="1"/>
    <brk id="13" max="1048575" man="1"/>
    <brk id="18" max="1048575" man="1"/>
    <brk id="23" max="1048575" man="1"/>
    <brk id="28" max="1048575" man="1"/>
    <brk id="33" max="1048575" man="1"/>
    <brk id="38" max="1048575" man="1"/>
    <brk id="43" max="1048575" man="1"/>
    <brk id="48" max="1048575" man="1"/>
    <brk id="53" max="1048575" man="1"/>
    <brk id="58" max="1048575" man="1"/>
    <brk id="63" max="1048575" man="1"/>
    <brk id="68" max="1048575" man="1"/>
    <brk id="73" max="1048575" man="1"/>
    <brk id="78" max="1048575" man="1"/>
    <brk id="83" max="1048575" man="1"/>
  </colBreaks>
  <ignoredErrors>
    <ignoredError sqref="E5:F5 H5:I5 J5:CJ5" unlockedFormula="1"/>
    <ignoredError sqref="G5"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FFFF00"/>
  </sheetPr>
  <dimension ref="A1:CK68"/>
  <sheetViews>
    <sheetView zoomScaleNormal="100" workbookViewId="0">
      <pane xSplit="5" ySplit="5" topLeftCell="F6" activePane="bottomRight" state="frozen"/>
      <selection activeCell="B4" sqref="B4"/>
      <selection pane="topRight" activeCell="B4" sqref="B4"/>
      <selection pane="bottomLeft" activeCell="B4" sqref="B4"/>
      <selection pane="bottomRight"/>
    </sheetView>
  </sheetViews>
  <sheetFormatPr baseColWidth="10" defaultColWidth="6.85546875" defaultRowHeight="15"/>
  <cols>
    <col min="1" max="1" width="2.85546875" style="262" customWidth="1"/>
    <col min="2" max="2" width="3.140625" style="262" customWidth="1"/>
    <col min="3" max="3" width="5.42578125" style="262" customWidth="1"/>
    <col min="4" max="4" width="84.7109375" style="262" customWidth="1"/>
    <col min="5" max="5" width="4.140625" style="262" customWidth="1"/>
    <col min="6" max="6" width="11" style="245" customWidth="1"/>
    <col min="7" max="89" width="11" style="262" customWidth="1"/>
    <col min="90" max="16384" width="6.85546875" style="262"/>
  </cols>
  <sheetData>
    <row r="1" spans="1:89" s="12" customFormat="1">
      <c r="A1" s="8" t="s">
        <v>433</v>
      </c>
      <c r="B1" s="9"/>
      <c r="C1" s="9"/>
      <c r="D1" s="9"/>
      <c r="F1" s="102"/>
      <c r="G1" s="102"/>
      <c r="H1" s="102"/>
      <c r="I1" s="102" t="s">
        <v>424</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row>
    <row r="2" spans="1:89" s="12" customFormat="1">
      <c r="A2" s="8"/>
      <c r="B2" s="9"/>
      <c r="C2" s="9"/>
      <c r="D2" s="9"/>
      <c r="F2" s="102"/>
      <c r="G2" s="102"/>
      <c r="H2" s="102"/>
      <c r="I2" s="102" t="s">
        <v>425</v>
      </c>
      <c r="J2" s="102"/>
      <c r="K2" s="102"/>
      <c r="L2" s="102"/>
      <c r="M2" s="102"/>
      <c r="N2" s="102"/>
      <c r="O2" s="103"/>
      <c r="P2" s="104"/>
      <c r="Q2" s="105" t="s">
        <v>418</v>
      </c>
      <c r="R2" s="106"/>
      <c r="S2" s="107"/>
      <c r="T2" s="103"/>
      <c r="U2" s="104"/>
      <c r="V2" s="105" t="s">
        <v>419</v>
      </c>
      <c r="W2" s="106"/>
      <c r="X2" s="107"/>
      <c r="Y2" s="103"/>
      <c r="Z2" s="104"/>
      <c r="AA2" s="105" t="s">
        <v>420</v>
      </c>
      <c r="AB2" s="105"/>
      <c r="AC2" s="108"/>
      <c r="AD2" s="103"/>
      <c r="AE2" s="104"/>
      <c r="AF2" s="105" t="s">
        <v>447</v>
      </c>
      <c r="AG2" s="105"/>
      <c r="AH2" s="108"/>
      <c r="AI2" s="103"/>
      <c r="AJ2" s="104"/>
      <c r="AK2" s="105" t="s">
        <v>448</v>
      </c>
      <c r="AL2" s="105"/>
      <c r="AM2" s="108"/>
      <c r="AN2" s="103"/>
      <c r="AO2" s="104"/>
      <c r="AP2" s="105" t="s">
        <v>449</v>
      </c>
      <c r="AQ2" s="105"/>
      <c r="AR2" s="108"/>
      <c r="AS2" s="103"/>
      <c r="AT2" s="104"/>
      <c r="AU2" s="105" t="s">
        <v>450</v>
      </c>
      <c r="AV2" s="105"/>
      <c r="AW2" s="108"/>
      <c r="AX2" s="103"/>
      <c r="AY2" s="104"/>
      <c r="AZ2" s="105" t="s">
        <v>451</v>
      </c>
      <c r="BA2" s="105"/>
      <c r="BB2" s="108"/>
      <c r="BC2" s="103"/>
      <c r="BD2" s="104"/>
      <c r="BE2" s="105" t="s">
        <v>452</v>
      </c>
      <c r="BF2" s="105"/>
      <c r="BG2" s="108"/>
      <c r="BH2" s="103"/>
      <c r="BI2" s="104"/>
      <c r="BJ2" s="105" t="s">
        <v>453</v>
      </c>
      <c r="BK2" s="105"/>
      <c r="BL2" s="108"/>
      <c r="BM2" s="103"/>
      <c r="BN2" s="104"/>
      <c r="BO2" s="105" t="s">
        <v>454</v>
      </c>
      <c r="BP2" s="105"/>
      <c r="BQ2" s="108"/>
      <c r="BR2" s="103"/>
      <c r="BS2" s="104"/>
      <c r="BT2" s="105" t="s">
        <v>455</v>
      </c>
      <c r="BU2" s="105"/>
      <c r="BV2" s="108"/>
      <c r="BW2" s="103"/>
      <c r="BX2" s="104"/>
      <c r="BY2" s="105" t="s">
        <v>456</v>
      </c>
      <c r="BZ2" s="105"/>
      <c r="CA2" s="108"/>
      <c r="CB2" s="103"/>
      <c r="CC2" s="104"/>
      <c r="CD2" s="105" t="s">
        <v>457</v>
      </c>
      <c r="CE2" s="105"/>
      <c r="CF2" s="108"/>
      <c r="CG2" s="103"/>
      <c r="CH2" s="104"/>
      <c r="CI2" s="105" t="s">
        <v>458</v>
      </c>
      <c r="CJ2" s="105"/>
      <c r="CK2" s="108"/>
    </row>
    <row r="3" spans="1:89" s="12" customFormat="1" ht="15" customHeight="1">
      <c r="A3" s="8"/>
      <c r="B3" s="9"/>
      <c r="C3" s="9"/>
      <c r="D3" s="9"/>
      <c r="F3" s="102"/>
      <c r="G3" s="102"/>
      <c r="H3" s="102"/>
      <c r="I3" s="102" t="s">
        <v>426</v>
      </c>
      <c r="J3" s="102"/>
      <c r="K3" s="102"/>
      <c r="L3" s="102"/>
      <c r="M3" s="102"/>
      <c r="N3" s="102"/>
      <c r="O3" s="621" t="str">
        <f>'20.10'!$V$3</f>
        <v>Description : Please inscribe a brief description of the scenario (including assumptions) in tab 20.10</v>
      </c>
      <c r="P3" s="622"/>
      <c r="Q3" s="622"/>
      <c r="R3" s="622"/>
      <c r="S3" s="623"/>
      <c r="T3" s="621" t="str">
        <f>'20.10'!$AF$3</f>
        <v>Description : Please inscribe a brief description of the scenario (including assumptions) in tab 20.10</v>
      </c>
      <c r="U3" s="622"/>
      <c r="V3" s="622"/>
      <c r="W3" s="622"/>
      <c r="X3" s="623"/>
      <c r="Y3" s="621" t="str">
        <f>'20.10'!$AP$3</f>
        <v>Description : Please inscribe a brief description of the scenario (including assumptions) in tab 20.10</v>
      </c>
      <c r="Z3" s="622"/>
      <c r="AA3" s="622"/>
      <c r="AB3" s="622"/>
      <c r="AC3" s="623"/>
      <c r="AD3" s="621" t="str">
        <f>'20.10'!$AZ$3</f>
        <v>Description : Please inscribe a brief description of the scenario (including assumptions) in tab 20.10</v>
      </c>
      <c r="AE3" s="622"/>
      <c r="AF3" s="622"/>
      <c r="AG3" s="622"/>
      <c r="AH3" s="623"/>
      <c r="AI3" s="621" t="str">
        <f>'20.10'!$BJ$3</f>
        <v>Description : Please inscribe a brief description of the scenario (including assumptions) in tab 20.10</v>
      </c>
      <c r="AJ3" s="622"/>
      <c r="AK3" s="622"/>
      <c r="AL3" s="622"/>
      <c r="AM3" s="623"/>
      <c r="AN3" s="621" t="str">
        <f>'20.10'!$BT$3</f>
        <v>Description : Please inscribe a brief description of the scenario (including assumptions) in tab 20.10</v>
      </c>
      <c r="AO3" s="622"/>
      <c r="AP3" s="622"/>
      <c r="AQ3" s="622"/>
      <c r="AR3" s="623"/>
      <c r="AS3" s="621" t="str">
        <f>'20.10'!$CD$3</f>
        <v>Description : Please inscribe a brief description of the scenario (including assumptions) in tab 20.10</v>
      </c>
      <c r="AT3" s="622"/>
      <c r="AU3" s="622"/>
      <c r="AV3" s="622"/>
      <c r="AW3" s="623"/>
      <c r="AX3" s="621" t="str">
        <f>'20.10'!$CN$3</f>
        <v>Description : Please inscribe a brief description of the scenario (including assumptions) in tab 20.10</v>
      </c>
      <c r="AY3" s="622"/>
      <c r="AZ3" s="622"/>
      <c r="BA3" s="622"/>
      <c r="BB3" s="623"/>
      <c r="BC3" s="621" t="str">
        <f>'20.10'!$CX$3</f>
        <v>Description : Please inscribe a brief description of the scenario (including assumptions) in tab 20.10</v>
      </c>
      <c r="BD3" s="622"/>
      <c r="BE3" s="622"/>
      <c r="BF3" s="622"/>
      <c r="BG3" s="623"/>
      <c r="BH3" s="621" t="str">
        <f>'20.10'!$DH$3</f>
        <v>Description : Please inscribe a brief description of the scenario (including assumptions) in tab 20.10</v>
      </c>
      <c r="BI3" s="622"/>
      <c r="BJ3" s="622"/>
      <c r="BK3" s="622"/>
      <c r="BL3" s="623"/>
      <c r="BM3" s="621" t="str">
        <f>'20.10'!$DR$3</f>
        <v>Description : Please inscribe a brief description of the scenario (including assumptions) in tab 20.10</v>
      </c>
      <c r="BN3" s="622"/>
      <c r="BO3" s="622"/>
      <c r="BP3" s="622"/>
      <c r="BQ3" s="623"/>
      <c r="BR3" s="621" t="str">
        <f>'20.10'!$EB$3</f>
        <v>Description : Please inscribe a brief description of the scenario (including assumptions) in tab 20.10</v>
      </c>
      <c r="BS3" s="622"/>
      <c r="BT3" s="622"/>
      <c r="BU3" s="622"/>
      <c r="BV3" s="623"/>
      <c r="BW3" s="621" t="str">
        <f>'20.10'!$EL$3</f>
        <v>Description : Please inscribe a brief description of the scenario (including assumptions) in tab 20.10</v>
      </c>
      <c r="BX3" s="622"/>
      <c r="BY3" s="622"/>
      <c r="BZ3" s="622"/>
      <c r="CA3" s="623"/>
      <c r="CB3" s="621" t="str">
        <f>'20.10'!$EV$3</f>
        <v>Description : Please inscribe a brief description of the scenario (including assumptions) in tab 20.10</v>
      </c>
      <c r="CC3" s="622"/>
      <c r="CD3" s="622"/>
      <c r="CE3" s="622"/>
      <c r="CF3" s="623"/>
      <c r="CG3" s="621" t="str">
        <f>'20.10'!$FF$3</f>
        <v>Description : Please inscribe a brief description of the scenario (including assumptions) in tab 20.10</v>
      </c>
      <c r="CH3" s="622"/>
      <c r="CI3" s="622"/>
      <c r="CJ3" s="622"/>
      <c r="CK3" s="623"/>
    </row>
    <row r="4" spans="1:89" s="12" customFormat="1">
      <c r="A4" s="8"/>
      <c r="B4" s="9"/>
      <c r="C4" s="9"/>
      <c r="D4" s="9"/>
      <c r="F4" s="102"/>
      <c r="G4" s="102" t="s">
        <v>421</v>
      </c>
      <c r="H4" s="102"/>
      <c r="I4" s="102" t="s">
        <v>427</v>
      </c>
      <c r="J4" s="8"/>
      <c r="K4" s="109"/>
      <c r="L4" s="102" t="s">
        <v>422</v>
      </c>
      <c r="M4" s="110"/>
      <c r="N4" s="110"/>
      <c r="O4" s="621"/>
      <c r="P4" s="622"/>
      <c r="Q4" s="622"/>
      <c r="R4" s="622"/>
      <c r="S4" s="623"/>
      <c r="T4" s="621"/>
      <c r="U4" s="622"/>
      <c r="V4" s="622"/>
      <c r="W4" s="622"/>
      <c r="X4" s="623"/>
      <c r="Y4" s="621"/>
      <c r="Z4" s="622"/>
      <c r="AA4" s="622"/>
      <c r="AB4" s="622"/>
      <c r="AC4" s="623"/>
      <c r="AD4" s="621"/>
      <c r="AE4" s="622"/>
      <c r="AF4" s="622"/>
      <c r="AG4" s="622"/>
      <c r="AH4" s="623"/>
      <c r="AI4" s="621"/>
      <c r="AJ4" s="622"/>
      <c r="AK4" s="622"/>
      <c r="AL4" s="622"/>
      <c r="AM4" s="623"/>
      <c r="AN4" s="621"/>
      <c r="AO4" s="622"/>
      <c r="AP4" s="622"/>
      <c r="AQ4" s="622"/>
      <c r="AR4" s="623"/>
      <c r="AS4" s="621"/>
      <c r="AT4" s="622"/>
      <c r="AU4" s="622"/>
      <c r="AV4" s="622"/>
      <c r="AW4" s="623"/>
      <c r="AX4" s="621"/>
      <c r="AY4" s="622"/>
      <c r="AZ4" s="622"/>
      <c r="BA4" s="622"/>
      <c r="BB4" s="623"/>
      <c r="BC4" s="621"/>
      <c r="BD4" s="622"/>
      <c r="BE4" s="622"/>
      <c r="BF4" s="622"/>
      <c r="BG4" s="623"/>
      <c r="BH4" s="621"/>
      <c r="BI4" s="622"/>
      <c r="BJ4" s="622"/>
      <c r="BK4" s="622"/>
      <c r="BL4" s="623"/>
      <c r="BM4" s="621"/>
      <c r="BN4" s="622"/>
      <c r="BO4" s="622"/>
      <c r="BP4" s="622"/>
      <c r="BQ4" s="623"/>
      <c r="BR4" s="621"/>
      <c r="BS4" s="622"/>
      <c r="BT4" s="622"/>
      <c r="BU4" s="622"/>
      <c r="BV4" s="623"/>
      <c r="BW4" s="621"/>
      <c r="BX4" s="622"/>
      <c r="BY4" s="622"/>
      <c r="BZ4" s="622"/>
      <c r="CA4" s="623"/>
      <c r="CB4" s="621"/>
      <c r="CC4" s="622"/>
      <c r="CD4" s="622"/>
      <c r="CE4" s="622"/>
      <c r="CF4" s="623"/>
      <c r="CG4" s="621"/>
      <c r="CH4" s="622"/>
      <c r="CI4" s="622"/>
      <c r="CJ4" s="622"/>
      <c r="CK4" s="623"/>
    </row>
    <row r="5" spans="1:89" s="12" customFormat="1" ht="12.75" customHeight="1">
      <c r="A5" s="8" t="s">
        <v>1</v>
      </c>
      <c r="B5" s="8"/>
      <c r="C5" s="8"/>
      <c r="D5" s="8"/>
      <c r="E5" s="11"/>
      <c r="F5" s="102">
        <f>G5-1</f>
        <v>2016</v>
      </c>
      <c r="G5" s="102">
        <f>H5-1</f>
        <v>2017</v>
      </c>
      <c r="H5" s="102">
        <f>J5-1</f>
        <v>2018</v>
      </c>
      <c r="I5" s="102">
        <f>J5-1</f>
        <v>2018</v>
      </c>
      <c r="J5" s="102">
        <f>'20.10'!L4</f>
        <v>2019</v>
      </c>
      <c r="K5" s="102">
        <f>J5+1</f>
        <v>2020</v>
      </c>
      <c r="L5" s="102">
        <f t="shared" ref="L5:M5" si="0">K5+1</f>
        <v>2021</v>
      </c>
      <c r="M5" s="102">
        <f t="shared" si="0"/>
        <v>2022</v>
      </c>
      <c r="N5" s="102">
        <f>M5+1</f>
        <v>2023</v>
      </c>
      <c r="O5" s="111">
        <f>J5</f>
        <v>2019</v>
      </c>
      <c r="P5" s="102">
        <f>K5</f>
        <v>2020</v>
      </c>
      <c r="Q5" s="102">
        <f>L5</f>
        <v>2021</v>
      </c>
      <c r="R5" s="102">
        <f>M5</f>
        <v>2022</v>
      </c>
      <c r="S5" s="112">
        <f>N5</f>
        <v>2023</v>
      </c>
      <c r="T5" s="111">
        <f t="shared" ref="T5:CE5" si="1">O5</f>
        <v>2019</v>
      </c>
      <c r="U5" s="102">
        <f t="shared" si="1"/>
        <v>2020</v>
      </c>
      <c r="V5" s="102">
        <f t="shared" si="1"/>
        <v>2021</v>
      </c>
      <c r="W5" s="102">
        <f t="shared" si="1"/>
        <v>2022</v>
      </c>
      <c r="X5" s="112">
        <f t="shared" si="1"/>
        <v>2023</v>
      </c>
      <c r="Y5" s="111">
        <f t="shared" si="1"/>
        <v>2019</v>
      </c>
      <c r="Z5" s="102">
        <f t="shared" si="1"/>
        <v>2020</v>
      </c>
      <c r="AA5" s="102">
        <f t="shared" si="1"/>
        <v>2021</v>
      </c>
      <c r="AB5" s="102">
        <f t="shared" si="1"/>
        <v>2022</v>
      </c>
      <c r="AC5" s="112">
        <f t="shared" si="1"/>
        <v>2023</v>
      </c>
      <c r="AD5" s="111">
        <f t="shared" si="1"/>
        <v>2019</v>
      </c>
      <c r="AE5" s="102">
        <f t="shared" si="1"/>
        <v>2020</v>
      </c>
      <c r="AF5" s="102">
        <f t="shared" si="1"/>
        <v>2021</v>
      </c>
      <c r="AG5" s="102">
        <f t="shared" si="1"/>
        <v>2022</v>
      </c>
      <c r="AH5" s="112">
        <f t="shared" si="1"/>
        <v>2023</v>
      </c>
      <c r="AI5" s="111">
        <f t="shared" si="1"/>
        <v>2019</v>
      </c>
      <c r="AJ5" s="102">
        <f t="shared" si="1"/>
        <v>2020</v>
      </c>
      <c r="AK5" s="102">
        <f t="shared" si="1"/>
        <v>2021</v>
      </c>
      <c r="AL5" s="102">
        <f t="shared" si="1"/>
        <v>2022</v>
      </c>
      <c r="AM5" s="112">
        <f t="shared" si="1"/>
        <v>2023</v>
      </c>
      <c r="AN5" s="111">
        <f t="shared" si="1"/>
        <v>2019</v>
      </c>
      <c r="AO5" s="102">
        <f t="shared" si="1"/>
        <v>2020</v>
      </c>
      <c r="AP5" s="102">
        <f t="shared" si="1"/>
        <v>2021</v>
      </c>
      <c r="AQ5" s="102">
        <f t="shared" si="1"/>
        <v>2022</v>
      </c>
      <c r="AR5" s="112">
        <f t="shared" si="1"/>
        <v>2023</v>
      </c>
      <c r="AS5" s="111">
        <f t="shared" si="1"/>
        <v>2019</v>
      </c>
      <c r="AT5" s="102">
        <f t="shared" si="1"/>
        <v>2020</v>
      </c>
      <c r="AU5" s="102">
        <f t="shared" si="1"/>
        <v>2021</v>
      </c>
      <c r="AV5" s="102">
        <f t="shared" si="1"/>
        <v>2022</v>
      </c>
      <c r="AW5" s="112">
        <f t="shared" si="1"/>
        <v>2023</v>
      </c>
      <c r="AX5" s="111">
        <f t="shared" si="1"/>
        <v>2019</v>
      </c>
      <c r="AY5" s="102">
        <f t="shared" si="1"/>
        <v>2020</v>
      </c>
      <c r="AZ5" s="102">
        <f t="shared" si="1"/>
        <v>2021</v>
      </c>
      <c r="BA5" s="102">
        <f t="shared" si="1"/>
        <v>2022</v>
      </c>
      <c r="BB5" s="112">
        <f t="shared" si="1"/>
        <v>2023</v>
      </c>
      <c r="BC5" s="111">
        <f t="shared" si="1"/>
        <v>2019</v>
      </c>
      <c r="BD5" s="102">
        <f t="shared" si="1"/>
        <v>2020</v>
      </c>
      <c r="BE5" s="102">
        <f t="shared" si="1"/>
        <v>2021</v>
      </c>
      <c r="BF5" s="102">
        <f t="shared" si="1"/>
        <v>2022</v>
      </c>
      <c r="BG5" s="112">
        <f t="shared" si="1"/>
        <v>2023</v>
      </c>
      <c r="BH5" s="111">
        <f t="shared" si="1"/>
        <v>2019</v>
      </c>
      <c r="BI5" s="102">
        <f t="shared" si="1"/>
        <v>2020</v>
      </c>
      <c r="BJ5" s="102">
        <f t="shared" si="1"/>
        <v>2021</v>
      </c>
      <c r="BK5" s="102">
        <f t="shared" si="1"/>
        <v>2022</v>
      </c>
      <c r="BL5" s="112">
        <f t="shared" si="1"/>
        <v>2023</v>
      </c>
      <c r="BM5" s="111">
        <f t="shared" si="1"/>
        <v>2019</v>
      </c>
      <c r="BN5" s="102">
        <f t="shared" si="1"/>
        <v>2020</v>
      </c>
      <c r="BO5" s="102">
        <f t="shared" si="1"/>
        <v>2021</v>
      </c>
      <c r="BP5" s="102">
        <f t="shared" si="1"/>
        <v>2022</v>
      </c>
      <c r="BQ5" s="112">
        <f t="shared" si="1"/>
        <v>2023</v>
      </c>
      <c r="BR5" s="111">
        <f t="shared" si="1"/>
        <v>2019</v>
      </c>
      <c r="BS5" s="102">
        <f t="shared" si="1"/>
        <v>2020</v>
      </c>
      <c r="BT5" s="102">
        <f t="shared" si="1"/>
        <v>2021</v>
      </c>
      <c r="BU5" s="102">
        <f t="shared" si="1"/>
        <v>2022</v>
      </c>
      <c r="BV5" s="112">
        <f t="shared" si="1"/>
        <v>2023</v>
      </c>
      <c r="BW5" s="111">
        <f t="shared" si="1"/>
        <v>2019</v>
      </c>
      <c r="BX5" s="102">
        <f t="shared" si="1"/>
        <v>2020</v>
      </c>
      <c r="BY5" s="102">
        <f t="shared" si="1"/>
        <v>2021</v>
      </c>
      <c r="BZ5" s="102">
        <f t="shared" si="1"/>
        <v>2022</v>
      </c>
      <c r="CA5" s="112">
        <f t="shared" si="1"/>
        <v>2023</v>
      </c>
      <c r="CB5" s="111">
        <f t="shared" si="1"/>
        <v>2019</v>
      </c>
      <c r="CC5" s="102">
        <f t="shared" si="1"/>
        <v>2020</v>
      </c>
      <c r="CD5" s="102">
        <f t="shared" si="1"/>
        <v>2021</v>
      </c>
      <c r="CE5" s="102">
        <f t="shared" si="1"/>
        <v>2022</v>
      </c>
      <c r="CF5" s="112">
        <f t="shared" ref="CF5:CK5" si="2">CA5</f>
        <v>2023</v>
      </c>
      <c r="CG5" s="111">
        <f t="shared" si="2"/>
        <v>2019</v>
      </c>
      <c r="CH5" s="102">
        <f t="shared" si="2"/>
        <v>2020</v>
      </c>
      <c r="CI5" s="102">
        <f t="shared" si="2"/>
        <v>2021</v>
      </c>
      <c r="CJ5" s="102">
        <f t="shared" si="2"/>
        <v>2022</v>
      </c>
      <c r="CK5" s="112">
        <f t="shared" si="2"/>
        <v>2023</v>
      </c>
    </row>
    <row r="6" spans="1:89" s="243" customFormat="1" ht="18" customHeight="1">
      <c r="A6" s="239" t="s">
        <v>273</v>
      </c>
      <c r="B6" s="239"/>
      <c r="C6" s="240"/>
      <c r="D6" s="240"/>
      <c r="E6" s="241"/>
      <c r="F6" s="241"/>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row>
    <row r="7" spans="1:89" ht="18" customHeight="1">
      <c r="A7" s="244"/>
      <c r="B7" s="245" t="s">
        <v>274</v>
      </c>
      <c r="C7" s="245"/>
      <c r="D7" s="245"/>
      <c r="E7" s="246" t="s">
        <v>4</v>
      </c>
      <c r="F7" s="247"/>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row>
    <row r="8" spans="1:89" ht="18" customHeight="1">
      <c r="A8" s="249"/>
      <c r="B8" s="250" t="s">
        <v>275</v>
      </c>
      <c r="C8" s="249"/>
      <c r="D8" s="249"/>
      <c r="E8" s="251" t="s">
        <v>6</v>
      </c>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row>
    <row r="9" spans="1:89" ht="18" customHeight="1">
      <c r="A9" s="249"/>
      <c r="B9" s="253"/>
      <c r="C9" s="250" t="s">
        <v>276</v>
      </c>
      <c r="D9" s="249"/>
      <c r="E9" s="251" t="s">
        <v>70</v>
      </c>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row>
    <row r="10" spans="1:89" ht="18" customHeight="1">
      <c r="A10" s="254"/>
      <c r="B10" s="255"/>
      <c r="C10" s="245" t="s">
        <v>277</v>
      </c>
      <c r="D10" s="255" t="s">
        <v>278</v>
      </c>
      <c r="E10" s="251" t="s">
        <v>11</v>
      </c>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row>
    <row r="11" spans="1:89" ht="30">
      <c r="A11" s="249"/>
      <c r="B11" s="250"/>
      <c r="C11" s="249"/>
      <c r="D11" s="256" t="s">
        <v>279</v>
      </c>
      <c r="E11" s="251" t="s">
        <v>13</v>
      </c>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row>
    <row r="12" spans="1:89" ht="30">
      <c r="A12" s="249"/>
      <c r="B12" s="250"/>
      <c r="C12" s="249" t="s">
        <v>280</v>
      </c>
      <c r="D12" s="257" t="s">
        <v>281</v>
      </c>
      <c r="E12" s="251" t="s">
        <v>15</v>
      </c>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row>
    <row r="13" spans="1:89" ht="18" customHeight="1">
      <c r="A13" s="258"/>
      <c r="B13" s="259" t="s">
        <v>282</v>
      </c>
      <c r="C13" s="258"/>
      <c r="D13" s="260"/>
      <c r="E13" s="261" t="s">
        <v>21</v>
      </c>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row>
    <row r="14" spans="1:89" ht="18" customHeight="1">
      <c r="A14" s="249"/>
      <c r="B14" s="249" t="s">
        <v>283</v>
      </c>
      <c r="C14" s="253"/>
      <c r="D14" s="249"/>
      <c r="E14" s="251" t="s">
        <v>23</v>
      </c>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row>
    <row r="15" spans="1:89" ht="18" customHeight="1">
      <c r="A15" s="254"/>
      <c r="B15" s="254"/>
      <c r="C15" s="262" t="s">
        <v>284</v>
      </c>
      <c r="D15" s="263" t="s">
        <v>285</v>
      </c>
      <c r="E15" s="251" t="s">
        <v>76</v>
      </c>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row>
    <row r="16" spans="1:89" ht="18" customHeight="1">
      <c r="A16" s="249"/>
      <c r="B16" s="249" t="s">
        <v>286</v>
      </c>
      <c r="C16" s="250"/>
      <c r="D16" s="249"/>
      <c r="E16" s="251" t="s">
        <v>77</v>
      </c>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row>
    <row r="17" spans="1:89" ht="18" customHeight="1">
      <c r="A17" s="249"/>
      <c r="B17" s="249" t="s">
        <v>287</v>
      </c>
      <c r="C17" s="250"/>
      <c r="D17" s="249"/>
      <c r="E17" s="251" t="s">
        <v>78</v>
      </c>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2"/>
    </row>
    <row r="18" spans="1:89" ht="18" customHeight="1">
      <c r="A18" s="249"/>
      <c r="B18" s="253"/>
      <c r="C18" s="250" t="s">
        <v>288</v>
      </c>
      <c r="D18" s="253"/>
      <c r="E18" s="251" t="s">
        <v>80</v>
      </c>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row>
    <row r="19" spans="1:89" s="245" customFormat="1" ht="27.75" customHeight="1">
      <c r="A19" s="254"/>
      <c r="B19" s="254"/>
      <c r="C19" s="264" t="s">
        <v>277</v>
      </c>
      <c r="D19" s="265" t="s">
        <v>289</v>
      </c>
      <c r="E19" s="251" t="s">
        <v>84</v>
      </c>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row>
    <row r="20" spans="1:89" s="245" customFormat="1" ht="18" customHeight="1">
      <c r="A20" s="249"/>
      <c r="B20" s="249"/>
      <c r="C20" s="250"/>
      <c r="D20" s="250" t="s">
        <v>278</v>
      </c>
      <c r="E20" s="251" t="s">
        <v>230</v>
      </c>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row>
    <row r="21" spans="1:89" s="245" customFormat="1" ht="18" customHeight="1">
      <c r="A21" s="249"/>
      <c r="B21" s="249"/>
      <c r="C21" s="250"/>
      <c r="D21" s="249" t="s">
        <v>290</v>
      </c>
      <c r="E21" s="251" t="s">
        <v>86</v>
      </c>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row>
    <row r="22" spans="1:89" s="245" customFormat="1" ht="18" customHeight="1">
      <c r="A22" s="249"/>
      <c r="B22" s="249"/>
      <c r="C22" s="250"/>
      <c r="D22" s="249" t="s">
        <v>291</v>
      </c>
      <c r="E22" s="251" t="s">
        <v>88</v>
      </c>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2"/>
      <c r="CC22" s="252"/>
      <c r="CD22" s="252"/>
      <c r="CE22" s="252"/>
      <c r="CF22" s="252"/>
      <c r="CG22" s="252"/>
      <c r="CH22" s="252"/>
      <c r="CI22" s="252"/>
      <c r="CJ22" s="252"/>
      <c r="CK22" s="252"/>
    </row>
    <row r="23" spans="1:89" s="245" customFormat="1" ht="18" customHeight="1">
      <c r="A23" s="258"/>
      <c r="B23" s="258" t="s">
        <v>292</v>
      </c>
      <c r="C23" s="259"/>
      <c r="D23" s="258"/>
      <c r="E23" s="261" t="s">
        <v>25</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2"/>
      <c r="BW23" s="252"/>
      <c r="BX23" s="252"/>
      <c r="BY23" s="252"/>
      <c r="BZ23" s="252"/>
      <c r="CA23" s="252"/>
      <c r="CB23" s="252"/>
      <c r="CC23" s="252"/>
      <c r="CD23" s="252"/>
      <c r="CE23" s="252"/>
      <c r="CF23" s="252"/>
      <c r="CG23" s="252"/>
      <c r="CH23" s="252"/>
      <c r="CI23" s="252"/>
      <c r="CJ23" s="252"/>
      <c r="CK23" s="252"/>
    </row>
    <row r="24" spans="1:89" s="245" customFormat="1" ht="18" customHeight="1">
      <c r="A24" s="249"/>
      <c r="B24" s="250" t="s">
        <v>293</v>
      </c>
      <c r="C24" s="249"/>
      <c r="D24" s="249"/>
      <c r="E24" s="251" t="s">
        <v>28</v>
      </c>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row>
    <row r="25" spans="1:89" s="245" customFormat="1" ht="18" customHeight="1">
      <c r="A25" s="249"/>
      <c r="B25" s="250" t="s">
        <v>294</v>
      </c>
      <c r="C25" s="254"/>
      <c r="D25" s="254"/>
      <c r="E25" s="251" t="s">
        <v>30</v>
      </c>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252"/>
      <c r="CD25" s="252"/>
      <c r="CE25" s="252"/>
      <c r="CF25" s="252"/>
      <c r="CG25" s="252"/>
      <c r="CH25" s="252"/>
      <c r="CI25" s="252"/>
      <c r="CJ25" s="252"/>
      <c r="CK25" s="252"/>
    </row>
    <row r="26" spans="1:89" ht="18" customHeight="1">
      <c r="A26" s="253"/>
      <c r="B26" s="253"/>
      <c r="C26" s="253" t="s">
        <v>295</v>
      </c>
      <c r="D26" s="253"/>
      <c r="E26" s="251" t="s">
        <v>32</v>
      </c>
      <c r="F26" s="252"/>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row>
    <row r="27" spans="1:89" s="245" customFormat="1" ht="18" customHeight="1">
      <c r="A27" s="249"/>
      <c r="B27" s="249"/>
      <c r="C27" s="250" t="s">
        <v>296</v>
      </c>
      <c r="D27" s="249"/>
      <c r="E27" s="251" t="s">
        <v>34</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row>
    <row r="28" spans="1:89" s="271" customFormat="1" ht="18" customHeight="1">
      <c r="A28" s="267"/>
      <c r="B28" s="267"/>
      <c r="C28" s="268" t="s">
        <v>284</v>
      </c>
      <c r="D28" s="269" t="s">
        <v>297</v>
      </c>
      <c r="E28" s="251" t="s">
        <v>36</v>
      </c>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row>
    <row r="29" spans="1:89" s="271" customFormat="1" ht="18" customHeight="1">
      <c r="B29" s="271" t="s">
        <v>298</v>
      </c>
      <c r="C29" s="272"/>
      <c r="D29" s="273"/>
      <c r="E29" s="251" t="s">
        <v>38</v>
      </c>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row>
    <row r="30" spans="1:89" s="245" customFormat="1" ht="18" customHeight="1">
      <c r="A30" s="249"/>
      <c r="B30" s="249" t="s">
        <v>299</v>
      </c>
      <c r="C30" s="250"/>
      <c r="D30" s="249"/>
      <c r="E30" s="251" t="s">
        <v>249</v>
      </c>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row>
    <row r="31" spans="1:89" ht="18" customHeight="1">
      <c r="A31" s="253"/>
      <c r="B31" s="274" t="s">
        <v>104</v>
      </c>
      <c r="C31" s="253"/>
      <c r="D31" s="249"/>
      <c r="E31" s="251" t="s">
        <v>40</v>
      </c>
      <c r="F31" s="252"/>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row>
    <row r="32" spans="1:89" ht="18" customHeight="1">
      <c r="A32" s="275"/>
      <c r="B32" s="260" t="s">
        <v>300</v>
      </c>
      <c r="C32" s="275"/>
      <c r="D32" s="258"/>
      <c r="E32" s="261" t="s">
        <v>96</v>
      </c>
      <c r="F32" s="252"/>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row>
    <row r="33" spans="1:89" ht="18" customHeight="1">
      <c r="A33" s="276" t="s">
        <v>301</v>
      </c>
      <c r="B33" s="245"/>
      <c r="D33" s="245"/>
      <c r="E33" s="27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row>
    <row r="34" spans="1:89" s="271" customFormat="1" ht="18" customHeight="1">
      <c r="A34" s="272"/>
      <c r="B34" s="272" t="s">
        <v>302</v>
      </c>
      <c r="C34" s="278"/>
      <c r="D34" s="272"/>
      <c r="E34" s="279" t="s">
        <v>253</v>
      </c>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row>
    <row r="35" spans="1:89" ht="18" customHeight="1">
      <c r="A35" s="249"/>
      <c r="B35" s="249" t="s">
        <v>303</v>
      </c>
      <c r="C35" s="269"/>
      <c r="D35" s="269"/>
      <c r="E35" s="279" t="s">
        <v>44</v>
      </c>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row>
    <row r="36" spans="1:89" ht="18" customHeight="1">
      <c r="A36" s="249"/>
      <c r="B36" s="249" t="s">
        <v>304</v>
      </c>
      <c r="C36" s="269"/>
      <c r="D36" s="269"/>
      <c r="E36" s="279" t="s">
        <v>255</v>
      </c>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row>
    <row r="37" spans="1:89" ht="18" customHeight="1">
      <c r="A37" s="249"/>
      <c r="B37" s="249" t="s">
        <v>305</v>
      </c>
      <c r="C37" s="269"/>
      <c r="D37" s="269"/>
      <c r="E37" s="279" t="s">
        <v>232</v>
      </c>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row>
    <row r="38" spans="1:89" ht="18" customHeight="1">
      <c r="A38" s="249"/>
      <c r="B38" s="249" t="s">
        <v>306</v>
      </c>
      <c r="C38" s="269"/>
      <c r="D38" s="269"/>
      <c r="E38" s="279" t="s">
        <v>187</v>
      </c>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row>
    <row r="39" spans="1:89" ht="18" customHeight="1">
      <c r="A39" s="249"/>
      <c r="B39" s="249" t="s">
        <v>307</v>
      </c>
      <c r="C39" s="269"/>
      <c r="D39" s="269"/>
      <c r="E39" s="279" t="s">
        <v>231</v>
      </c>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row>
    <row r="40" spans="1:89" s="271" customFormat="1" ht="18" customHeight="1">
      <c r="A40" s="267"/>
      <c r="B40" s="267" t="s">
        <v>308</v>
      </c>
      <c r="C40" s="267"/>
      <c r="D40" s="281"/>
      <c r="E40" s="279" t="s">
        <v>235</v>
      </c>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0"/>
      <c r="CG40" s="270"/>
      <c r="CH40" s="270"/>
      <c r="CI40" s="270"/>
      <c r="CJ40" s="270"/>
      <c r="CK40" s="270"/>
    </row>
    <row r="41" spans="1:89" s="271" customFormat="1" ht="18" customHeight="1">
      <c r="A41" s="267"/>
      <c r="B41" s="267" t="s">
        <v>506</v>
      </c>
      <c r="C41" s="267"/>
      <c r="D41" s="281"/>
      <c r="E41" s="279" t="s">
        <v>233</v>
      </c>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row>
    <row r="42" spans="1:89" ht="18" customHeight="1">
      <c r="A42" s="249"/>
      <c r="B42" s="249" t="s">
        <v>309</v>
      </c>
      <c r="C42" s="269"/>
      <c r="D42" s="269"/>
      <c r="E42" s="279" t="s">
        <v>234</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K42" s="252"/>
    </row>
    <row r="43" spans="1:89" ht="18" customHeight="1">
      <c r="A43" s="249"/>
      <c r="B43" s="249" t="s">
        <v>310</v>
      </c>
      <c r="C43" s="269"/>
      <c r="D43" s="269"/>
      <c r="E43" s="279" t="s">
        <v>47</v>
      </c>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row>
    <row r="44" spans="1:89" ht="18" customHeight="1">
      <c r="A44" s="249"/>
      <c r="B44" s="249" t="s">
        <v>311</v>
      </c>
      <c r="C44" s="269"/>
      <c r="D44" s="269"/>
      <c r="E44" s="279" t="s">
        <v>49</v>
      </c>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row>
    <row r="45" spans="1:89" ht="18" customHeight="1">
      <c r="A45" s="249"/>
      <c r="B45" s="249" t="s">
        <v>312</v>
      </c>
      <c r="C45" s="269"/>
      <c r="D45" s="269"/>
      <c r="E45" s="279" t="s">
        <v>103</v>
      </c>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K45" s="252"/>
    </row>
    <row r="46" spans="1:89" ht="18" customHeight="1">
      <c r="A46" s="249"/>
      <c r="B46" s="249" t="s">
        <v>313</v>
      </c>
      <c r="C46" s="269"/>
      <c r="D46" s="269"/>
      <c r="E46" s="279" t="s">
        <v>51</v>
      </c>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K46" s="252"/>
    </row>
    <row r="47" spans="1:89" ht="18" customHeight="1">
      <c r="A47" s="249"/>
      <c r="B47" s="253" t="s">
        <v>314</v>
      </c>
      <c r="C47" s="249"/>
      <c r="D47" s="249"/>
      <c r="E47" s="279" t="s">
        <v>55</v>
      </c>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K47" s="252"/>
    </row>
    <row r="48" spans="1:89" ht="18" customHeight="1">
      <c r="A48" s="249"/>
      <c r="B48" s="249" t="s">
        <v>315</v>
      </c>
      <c r="C48" s="253"/>
      <c r="D48" s="253"/>
      <c r="E48" s="279" t="s">
        <v>107</v>
      </c>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283"/>
      <c r="BY48" s="283"/>
      <c r="BZ48" s="283"/>
      <c r="CA48" s="283"/>
      <c r="CB48" s="283"/>
      <c r="CC48" s="283"/>
      <c r="CD48" s="283"/>
      <c r="CE48" s="283"/>
      <c r="CF48" s="283"/>
      <c r="CG48" s="283"/>
      <c r="CH48" s="283"/>
      <c r="CI48" s="283"/>
      <c r="CJ48" s="283"/>
      <c r="CK48" s="283"/>
    </row>
    <row r="49" spans="1:89" s="245" customFormat="1" ht="18" customHeight="1">
      <c r="A49" s="254"/>
      <c r="B49" s="254" t="s">
        <v>316</v>
      </c>
      <c r="E49" s="279" t="s">
        <v>317</v>
      </c>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row>
    <row r="50" spans="1:89" ht="18" customHeight="1">
      <c r="A50" s="249"/>
      <c r="B50" s="249" t="s">
        <v>104</v>
      </c>
      <c r="C50" s="269"/>
      <c r="D50" s="269"/>
      <c r="E50" s="279" t="s">
        <v>159</v>
      </c>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K50" s="252"/>
    </row>
    <row r="51" spans="1:89" ht="18" customHeight="1">
      <c r="A51" s="258"/>
      <c r="B51" s="258" t="s">
        <v>318</v>
      </c>
      <c r="C51" s="284"/>
      <c r="D51" s="284"/>
      <c r="E51" s="285" t="s">
        <v>113</v>
      </c>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K51" s="252"/>
    </row>
    <row r="52" spans="1:89" ht="18" customHeight="1">
      <c r="A52" s="286" t="s">
        <v>319</v>
      </c>
      <c r="B52" s="286"/>
      <c r="C52" s="287"/>
      <c r="D52" s="288"/>
      <c r="E52" s="289" t="s">
        <v>202</v>
      </c>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row>
    <row r="53" spans="1:89" ht="18" customHeight="1">
      <c r="A53" s="290"/>
      <c r="B53" s="290" t="s">
        <v>320</v>
      </c>
      <c r="C53" s="290"/>
      <c r="D53" s="290"/>
      <c r="E53" s="279" t="s">
        <v>192</v>
      </c>
      <c r="F53" s="291"/>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2"/>
      <c r="BX53" s="292"/>
      <c r="BY53" s="292"/>
      <c r="BZ53" s="292"/>
      <c r="CA53" s="292"/>
      <c r="CB53" s="292"/>
      <c r="CC53" s="292"/>
      <c r="CD53" s="292"/>
      <c r="CE53" s="292"/>
      <c r="CF53" s="292"/>
      <c r="CG53" s="292"/>
      <c r="CH53" s="292"/>
      <c r="CI53" s="292"/>
      <c r="CJ53" s="292"/>
      <c r="CK53" s="292"/>
    </row>
    <row r="54" spans="1:89" ht="18" customHeight="1">
      <c r="A54" s="293"/>
      <c r="B54" s="293" t="s">
        <v>321</v>
      </c>
      <c r="C54" s="293"/>
      <c r="D54" s="293"/>
      <c r="E54" s="294" t="s">
        <v>322</v>
      </c>
      <c r="F54" s="291"/>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292"/>
      <c r="CD54" s="292"/>
      <c r="CE54" s="292"/>
      <c r="CF54" s="292"/>
      <c r="CG54" s="292"/>
      <c r="CH54" s="292"/>
      <c r="CI54" s="292"/>
      <c r="CJ54" s="292"/>
      <c r="CK54" s="292"/>
    </row>
    <row r="55" spans="1:89" ht="18" customHeight="1">
      <c r="E55" s="295"/>
    </row>
    <row r="56" spans="1:89" ht="18" customHeight="1">
      <c r="A56" s="296" t="s">
        <v>323</v>
      </c>
      <c r="B56" s="296"/>
      <c r="E56" s="295"/>
    </row>
    <row r="57" spans="1:89" ht="18" customHeight="1">
      <c r="A57" s="243" t="s">
        <v>324</v>
      </c>
      <c r="B57" s="243"/>
      <c r="C57" s="243"/>
      <c r="D57" s="243"/>
      <c r="E57" s="242"/>
      <c r="F57" s="241"/>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2"/>
      <c r="BX57" s="242"/>
      <c r="BY57" s="242"/>
      <c r="BZ57" s="242"/>
      <c r="CA57" s="242"/>
      <c r="CB57" s="242"/>
      <c r="CC57" s="242"/>
      <c r="CD57" s="242"/>
      <c r="CE57" s="242"/>
      <c r="CF57" s="242"/>
      <c r="CG57" s="242"/>
      <c r="CH57" s="242"/>
      <c r="CI57" s="242"/>
      <c r="CJ57" s="242"/>
      <c r="CK57" s="242"/>
    </row>
    <row r="58" spans="1:89" ht="18" customHeight="1">
      <c r="A58" s="263"/>
      <c r="B58" s="263" t="s">
        <v>56</v>
      </c>
      <c r="C58" s="263"/>
      <c r="D58" s="263"/>
      <c r="E58" s="297" t="s">
        <v>325</v>
      </c>
      <c r="F58" s="298"/>
      <c r="G58" s="298"/>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295"/>
      <c r="BM58" s="295"/>
      <c r="BN58" s="295"/>
      <c r="BO58" s="295"/>
      <c r="BP58" s="295"/>
      <c r="BQ58" s="295"/>
      <c r="BR58" s="295"/>
      <c r="BS58" s="295"/>
      <c r="BT58" s="295"/>
      <c r="BU58" s="295"/>
      <c r="BV58" s="295"/>
      <c r="BW58" s="295"/>
      <c r="BX58" s="295"/>
      <c r="BY58" s="295"/>
      <c r="BZ58" s="295"/>
      <c r="CA58" s="295"/>
      <c r="CB58" s="295"/>
      <c r="CC58" s="295"/>
      <c r="CD58" s="295"/>
      <c r="CE58" s="295"/>
      <c r="CF58" s="295"/>
      <c r="CG58" s="295"/>
      <c r="CH58" s="295"/>
      <c r="CI58" s="295"/>
      <c r="CJ58" s="295"/>
      <c r="CK58" s="295"/>
    </row>
    <row r="59" spans="1:89" ht="18" customHeight="1">
      <c r="A59" s="253"/>
      <c r="B59" s="253" t="s">
        <v>326</v>
      </c>
      <c r="C59" s="253"/>
      <c r="D59" s="253"/>
      <c r="E59" s="299" t="s">
        <v>197</v>
      </c>
      <c r="F59" s="300"/>
      <c r="G59" s="300"/>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1"/>
      <c r="BR59" s="301"/>
      <c r="BS59" s="301"/>
      <c r="BT59" s="301"/>
      <c r="BU59" s="301"/>
      <c r="BV59" s="301"/>
      <c r="BW59" s="301"/>
      <c r="BX59" s="301"/>
      <c r="BY59" s="301"/>
      <c r="BZ59" s="301"/>
      <c r="CA59" s="301"/>
      <c r="CB59" s="301"/>
      <c r="CC59" s="301"/>
      <c r="CD59" s="301"/>
      <c r="CE59" s="301"/>
      <c r="CF59" s="301"/>
      <c r="CG59" s="301"/>
      <c r="CH59" s="301"/>
      <c r="CI59" s="301"/>
      <c r="CJ59" s="301"/>
      <c r="CK59" s="301"/>
    </row>
    <row r="60" spans="1:89" ht="18" customHeight="1">
      <c r="A60" s="253"/>
      <c r="B60" s="253" t="s">
        <v>327</v>
      </c>
      <c r="C60" s="253"/>
      <c r="D60" s="253"/>
      <c r="E60" s="299" t="s">
        <v>328</v>
      </c>
      <c r="F60" s="300"/>
      <c r="G60" s="300"/>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row>
    <row r="61" spans="1:89" ht="18" customHeight="1">
      <c r="A61" s="253"/>
      <c r="B61" s="253" t="s">
        <v>329</v>
      </c>
      <c r="C61" s="253"/>
      <c r="D61" s="253"/>
      <c r="E61" s="299" t="s">
        <v>330</v>
      </c>
      <c r="F61" s="300"/>
      <c r="G61" s="300"/>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row>
    <row r="62" spans="1:89" ht="18" customHeight="1">
      <c r="A62" s="253"/>
      <c r="B62" s="253" t="s">
        <v>331</v>
      </c>
      <c r="C62" s="253"/>
      <c r="D62" s="253"/>
      <c r="E62" s="299" t="s">
        <v>199</v>
      </c>
      <c r="F62" s="300"/>
      <c r="G62" s="300"/>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row>
    <row r="63" spans="1:89" ht="18" customHeight="1">
      <c r="A63" s="262" t="s">
        <v>332</v>
      </c>
      <c r="E63" s="302"/>
      <c r="F63" s="241"/>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row>
    <row r="64" spans="1:89" ht="18" customHeight="1">
      <c r="A64" s="263"/>
      <c r="B64" s="263" t="s">
        <v>333</v>
      </c>
      <c r="C64" s="263"/>
      <c r="D64" s="263"/>
      <c r="E64" s="297" t="s">
        <v>334</v>
      </c>
      <c r="F64" s="303"/>
      <c r="G64" s="303"/>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304"/>
      <c r="CI64" s="304"/>
      <c r="CJ64" s="304"/>
      <c r="CK64" s="304"/>
    </row>
    <row r="65" spans="1:89" ht="18" customHeight="1">
      <c r="A65" s="253"/>
      <c r="B65" s="253" t="s">
        <v>335</v>
      </c>
      <c r="C65" s="253"/>
      <c r="D65" s="253"/>
      <c r="E65" s="299" t="s">
        <v>336</v>
      </c>
      <c r="F65" s="300"/>
      <c r="G65" s="300"/>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301"/>
      <c r="CE65" s="301"/>
      <c r="CF65" s="301"/>
      <c r="CG65" s="301"/>
      <c r="CH65" s="301"/>
      <c r="CI65" s="301"/>
      <c r="CJ65" s="301"/>
      <c r="CK65" s="301"/>
    </row>
    <row r="66" spans="1:89" ht="18" customHeight="1">
      <c r="A66" s="253"/>
      <c r="B66" s="253" t="s">
        <v>337</v>
      </c>
      <c r="C66" s="253"/>
      <c r="D66" s="253"/>
      <c r="E66" s="299" t="s">
        <v>338</v>
      </c>
      <c r="F66" s="300"/>
      <c r="G66" s="300"/>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1"/>
      <c r="CI66" s="301"/>
      <c r="CJ66" s="301"/>
      <c r="CK66" s="301"/>
    </row>
    <row r="67" spans="1:89" ht="18" customHeight="1">
      <c r="A67" s="293"/>
      <c r="B67" s="293" t="s">
        <v>339</v>
      </c>
      <c r="C67" s="293"/>
      <c r="D67" s="293"/>
      <c r="E67" s="305" t="s">
        <v>340</v>
      </c>
      <c r="F67" s="300"/>
      <c r="G67" s="300"/>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row>
    <row r="68" spans="1:89">
      <c r="E68" s="243"/>
    </row>
  </sheetData>
  <mergeCells count="15">
    <mergeCell ref="BM3:BQ4"/>
    <mergeCell ref="BR3:BV4"/>
    <mergeCell ref="BW3:CA4"/>
    <mergeCell ref="CB3:CF4"/>
    <mergeCell ref="CG3:CK4"/>
    <mergeCell ref="AN3:AR4"/>
    <mergeCell ref="AS3:AW4"/>
    <mergeCell ref="AX3:BB4"/>
    <mergeCell ref="BC3:BG4"/>
    <mergeCell ref="BH3:BL4"/>
    <mergeCell ref="O3:S4"/>
    <mergeCell ref="T3:X4"/>
    <mergeCell ref="Y3:AC4"/>
    <mergeCell ref="AD3:AH4"/>
    <mergeCell ref="AI3:AM4"/>
  </mergeCells>
  <printOptions horizontalCentered="1"/>
  <pageMargins left="0.39370078740157483" right="0.39370078740157483" top="0.59055118110236227" bottom="0.39370078740157483" header="0.39370078740157483" footer="0.39370078740157483"/>
  <pageSetup scale="61" orientation="portrait" horizontalDpi="1200" verticalDpi="1200" r:id="rId1"/>
  <headerFooter alignWithMargins="0"/>
  <colBreaks count="16" manualBreakCount="16">
    <brk id="9" max="1048575" man="1"/>
    <brk id="14" max="1048575" man="1"/>
    <brk id="19" max="1048575" man="1"/>
    <brk id="24" max="1048575" man="1"/>
    <brk id="29" max="1048575" man="1"/>
    <brk id="34" max="1048575" man="1"/>
    <brk id="39" max="1048575" man="1"/>
    <brk id="44" max="1048575" man="1"/>
    <brk id="49" max="1048575" man="1"/>
    <brk id="54" max="1048575" man="1"/>
    <brk id="59" max="1048575" man="1"/>
    <brk id="64" max="1048575" man="1"/>
    <brk id="69" max="1048575" man="1"/>
    <brk id="74" max="1048575" man="1"/>
    <brk id="79" max="1048575" man="1"/>
    <brk id="84" max="1048575" man="1"/>
  </colBreaks>
  <ignoredErrors>
    <ignoredError sqref="F5:G5 I5:J5 K5:CK5" unlockedFormula="1"/>
    <ignoredError sqref="H5"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366</vt:i4>
      </vt:variant>
    </vt:vector>
  </HeadingPairs>
  <TitlesOfParts>
    <vt:vector size="380" baseType="lpstr">
      <vt:lpstr>20.10</vt:lpstr>
      <vt:lpstr>20.20</vt:lpstr>
      <vt:lpstr>20.30</vt:lpstr>
      <vt:lpstr>20.42</vt:lpstr>
      <vt:lpstr>20.45-1</vt:lpstr>
      <vt:lpstr>20.45-2</vt:lpstr>
      <vt:lpstr>20.54 col 03</vt:lpstr>
      <vt:lpstr>30.61</vt:lpstr>
      <vt:lpstr>30.62</vt:lpstr>
      <vt:lpstr>30.92</vt:lpstr>
      <vt:lpstr>30.71 col 05</vt:lpstr>
      <vt:lpstr>30.71 col 03</vt:lpstr>
      <vt:lpstr>30.81 col 05</vt:lpstr>
      <vt:lpstr>30.81 col 03</vt:lpstr>
      <vt:lpstr>'20.10'!datapoints</vt:lpstr>
      <vt:lpstr>'20.20'!datapoints</vt:lpstr>
      <vt:lpstr>'20.30'!datapoints</vt:lpstr>
      <vt:lpstr>'20.42'!datapoints</vt:lpstr>
      <vt:lpstr>'20.45-1'!datapoints</vt:lpstr>
      <vt:lpstr>'20.54 col 03'!datapoints</vt:lpstr>
      <vt:lpstr>'30.61'!datapoints</vt:lpstr>
      <vt:lpstr>'30.62'!datapoints</vt:lpstr>
      <vt:lpstr>'30.71 col 03'!datapoints</vt:lpstr>
      <vt:lpstr>'30.81 col 05'!datapoints</vt:lpstr>
      <vt:lpstr>'30.92'!datapoints</vt:lpstr>
      <vt:lpstr>'20.42'!datapoints2</vt:lpstr>
      <vt:lpstr>'20.10'!DPA_20100101</vt:lpstr>
      <vt:lpstr>'20.10'!DPA_20100102</vt:lpstr>
      <vt:lpstr>'20.10'!DPA_20100201</vt:lpstr>
      <vt:lpstr>'20.10'!DPA_20100202</vt:lpstr>
      <vt:lpstr>'20.10'!DPA_20100401</vt:lpstr>
      <vt:lpstr>'20.10'!DPA_20100402</vt:lpstr>
      <vt:lpstr>'20.10'!DPA_20100501</vt:lpstr>
      <vt:lpstr>'20.10'!DPA_20100502</vt:lpstr>
      <vt:lpstr>'20.10'!DPA_20100601</vt:lpstr>
      <vt:lpstr>'20.10'!DPA_20100602</vt:lpstr>
      <vt:lpstr>'20.10'!DPA_20100701</vt:lpstr>
      <vt:lpstr>'20.10'!DPA_20100702</vt:lpstr>
      <vt:lpstr>'20.10'!DPA_20100801</vt:lpstr>
      <vt:lpstr>'20.10'!DPA_20100802</vt:lpstr>
      <vt:lpstr>'20.10'!DPA_20100901</vt:lpstr>
      <vt:lpstr>'20.10'!DPA_20100902</vt:lpstr>
      <vt:lpstr>'20.10'!DPA_20101001</vt:lpstr>
      <vt:lpstr>'20.10'!DPA_20101002</vt:lpstr>
      <vt:lpstr>'20.10'!DPA_20101901</vt:lpstr>
      <vt:lpstr>'20.10'!DPA_20101902</vt:lpstr>
      <vt:lpstr>'20.10'!DPA_20102001</vt:lpstr>
      <vt:lpstr>'20.10'!DPA_20102101</vt:lpstr>
      <vt:lpstr>'20.10'!DPA_20102201</vt:lpstr>
      <vt:lpstr>'20.10'!DPA_20102301</vt:lpstr>
      <vt:lpstr>'20.10'!DPA_20102401</vt:lpstr>
      <vt:lpstr>'20.10'!DPA_20102501</vt:lpstr>
      <vt:lpstr>'20.10'!DPA_20102701</vt:lpstr>
      <vt:lpstr>'20.10'!DPA_20103001</vt:lpstr>
      <vt:lpstr>'20.10'!DPA_20103101</vt:lpstr>
      <vt:lpstr>'20.10'!DPA_20103701</vt:lpstr>
      <vt:lpstr>'20.10'!DPA_20104001</vt:lpstr>
      <vt:lpstr>'20.10'!DPA_20104101</vt:lpstr>
      <vt:lpstr>'20.10'!DPA_20104102</vt:lpstr>
      <vt:lpstr>'20.10'!DPA_20104301</vt:lpstr>
      <vt:lpstr>'20.10'!DPA_20104401</vt:lpstr>
      <vt:lpstr>'20.10'!DPA_20105001</vt:lpstr>
      <vt:lpstr>'20.10'!DPA_20105002</vt:lpstr>
      <vt:lpstr>'20.10'!DPA_20105201</vt:lpstr>
      <vt:lpstr>'20.10'!DPA_20105401</vt:lpstr>
      <vt:lpstr>'20.10'!DPA_20105601</vt:lpstr>
      <vt:lpstr>'20.10'!DPA_20105801</vt:lpstr>
      <vt:lpstr>'20.10'!DPA_20108801</vt:lpstr>
      <vt:lpstr>'20.10'!DPA_20108901</vt:lpstr>
      <vt:lpstr>'20.10'!DPA_20108902</vt:lpstr>
      <vt:lpstr>'20.20'!DPA_20200101</vt:lpstr>
      <vt:lpstr>'20.20'!DPA_20200201</vt:lpstr>
      <vt:lpstr>'20.20'!DPA_20200301</vt:lpstr>
      <vt:lpstr>'20.20'!DPA_20200401</vt:lpstr>
      <vt:lpstr>'20.20'!DPA_20200501</vt:lpstr>
      <vt:lpstr>'20.20'!DPA_20200601</vt:lpstr>
      <vt:lpstr>'20.20'!DPA_20200701</vt:lpstr>
      <vt:lpstr>'20.20'!DPA_20200901</vt:lpstr>
      <vt:lpstr>'20.20'!DPA_20201001</vt:lpstr>
      <vt:lpstr>'20.20'!DPA_20201101</vt:lpstr>
      <vt:lpstr>'20.20'!DPA_20201201</vt:lpstr>
      <vt:lpstr>'20.20'!DPA_20201301</vt:lpstr>
      <vt:lpstr>'20.20'!DPA_20201401</vt:lpstr>
      <vt:lpstr>'20.20'!DPA_20201501</vt:lpstr>
      <vt:lpstr>'20.20'!DPA_20201701</vt:lpstr>
      <vt:lpstr>'20.20'!DPA_20201801</vt:lpstr>
      <vt:lpstr>'20.20'!DPA_20202001</vt:lpstr>
      <vt:lpstr>'20.20'!DPA_20202101</vt:lpstr>
      <vt:lpstr>'20.20'!DPA_20202201</vt:lpstr>
      <vt:lpstr>'20.20'!DPA_20202301</vt:lpstr>
      <vt:lpstr>'20.20'!DPA_20202401</vt:lpstr>
      <vt:lpstr>'20.20'!DPA_20202501</vt:lpstr>
      <vt:lpstr>'20.20'!DPA_20202601</vt:lpstr>
      <vt:lpstr>'20.20'!DPA_20202801</vt:lpstr>
      <vt:lpstr>'20.20'!DPA_20202901</vt:lpstr>
      <vt:lpstr>'20.20'!DPA_20203301</vt:lpstr>
      <vt:lpstr>'20.20'!DPA_20203401</vt:lpstr>
      <vt:lpstr>'20.20'!DPA_20204101</vt:lpstr>
      <vt:lpstr>'20.20'!DPA_20204201</vt:lpstr>
      <vt:lpstr>'20.20'!DPA_20204301</vt:lpstr>
      <vt:lpstr>'20.20'!DPA_20204355</vt:lpstr>
      <vt:lpstr>'20.20'!DPA_20204401</vt:lpstr>
      <vt:lpstr>'20.20'!DPA_20204501</vt:lpstr>
      <vt:lpstr>'20.20'!DPA_20204701</vt:lpstr>
      <vt:lpstr>'20.20'!DPA_20204801</vt:lpstr>
      <vt:lpstr>'20.20'!DPA_20204901</vt:lpstr>
      <vt:lpstr>'20.20'!DPA_20205101</vt:lpstr>
      <vt:lpstr>'20.20'!DPA_20205301</vt:lpstr>
      <vt:lpstr>'20.20'!DPA_20205355</vt:lpstr>
      <vt:lpstr>'20.20'!DPA_20205501</vt:lpstr>
      <vt:lpstr>'20.20'!DPA_20205601</vt:lpstr>
      <vt:lpstr>'20.20'!DPA_20205901</vt:lpstr>
      <vt:lpstr>'20.20'!DPA_20206901</vt:lpstr>
      <vt:lpstr>'20.20'!DPA_20207901</vt:lpstr>
      <vt:lpstr>'20.20'!DPA_20208901</vt:lpstr>
      <vt:lpstr>'20.30'!DPA_20300101</vt:lpstr>
      <vt:lpstr>'20.30'!DPA_20300201</vt:lpstr>
      <vt:lpstr>'20.30'!DPA_20300301</vt:lpstr>
      <vt:lpstr>'20.30'!DPA_20300401</vt:lpstr>
      <vt:lpstr>'20.30'!DPA_20300501</vt:lpstr>
      <vt:lpstr>'20.30'!DPA_20300601</vt:lpstr>
      <vt:lpstr>'20.30'!DPA_20300701</vt:lpstr>
      <vt:lpstr>'20.30'!DPA_20300801</vt:lpstr>
      <vt:lpstr>'20.30'!DPA_20300901</vt:lpstr>
      <vt:lpstr>'20.30'!DPA_20301001</vt:lpstr>
      <vt:lpstr>'20.30'!DPA_20301201</vt:lpstr>
      <vt:lpstr>'20.30'!DPA_20301401</vt:lpstr>
      <vt:lpstr>'20.30'!DPA_20301601</vt:lpstr>
      <vt:lpstr>'20.30'!DPA_20301901</vt:lpstr>
      <vt:lpstr>'20.30'!DPA_20302001</vt:lpstr>
      <vt:lpstr>'20.30'!DPA_20302901</vt:lpstr>
      <vt:lpstr>'20.30'!DPA_20303201</vt:lpstr>
      <vt:lpstr>'20.30'!DPA_20303301</vt:lpstr>
      <vt:lpstr>'20.30'!DPA_20303401</vt:lpstr>
      <vt:lpstr>'20.30'!DPA_20303901</vt:lpstr>
      <vt:lpstr>'20.30'!DPA_20304001</vt:lpstr>
      <vt:lpstr>'20.30'!DPA_20304101</vt:lpstr>
      <vt:lpstr>'20.30'!DPA_20304201</vt:lpstr>
      <vt:lpstr>'20.30'!DPA_20304401</vt:lpstr>
      <vt:lpstr>'20.30'!DPA_20304501</vt:lpstr>
      <vt:lpstr>'20.30'!DPA_20304601</vt:lpstr>
      <vt:lpstr>'20.30'!DPA_20304901</vt:lpstr>
      <vt:lpstr>'20.30'!DPA_20305001</vt:lpstr>
      <vt:lpstr>'20.30'!DPA_20305101</vt:lpstr>
      <vt:lpstr>'20.30'!DPA_20305901</vt:lpstr>
      <vt:lpstr>'20.30'!DPA_20306201</vt:lpstr>
      <vt:lpstr>'20.30'!DPA_20306401</vt:lpstr>
      <vt:lpstr>'20.30'!DPA_20306601</vt:lpstr>
      <vt:lpstr>'20.30'!DPA_20306801</vt:lpstr>
      <vt:lpstr>'20.30'!DPA_20308001</vt:lpstr>
      <vt:lpstr>'20.30'!DPA_20308201</vt:lpstr>
      <vt:lpstr>'20.30'!DPA_20308901</vt:lpstr>
      <vt:lpstr>'20.42'!DPA_20420101</vt:lpstr>
      <vt:lpstr>'20.42'!DPA_20420201</vt:lpstr>
      <vt:lpstr>'20.42'!DPA_20420301</vt:lpstr>
      <vt:lpstr>'20.42'!DPA_20420401</vt:lpstr>
      <vt:lpstr>'20.42'!DPA_20420501</vt:lpstr>
      <vt:lpstr>'20.42'!DPA_20420601</vt:lpstr>
      <vt:lpstr>'20.42'!DPA_20420701</vt:lpstr>
      <vt:lpstr>'20.42'!DPA_20420801</vt:lpstr>
      <vt:lpstr>'20.42'!DPA_20420901</vt:lpstr>
      <vt:lpstr>'20.42'!DPA_20421101</vt:lpstr>
      <vt:lpstr>'20.42'!DPA_20421201</vt:lpstr>
      <vt:lpstr>'20.42'!DPA_20421801</vt:lpstr>
      <vt:lpstr>'20.42'!DPA_20421901</vt:lpstr>
      <vt:lpstr>'20.42'!DPA_20422101</vt:lpstr>
      <vt:lpstr>'20.42'!DPA_20422901</vt:lpstr>
      <vt:lpstr>'20.42'!DPA_20423101</vt:lpstr>
      <vt:lpstr>'20.42'!DPA_20423401</vt:lpstr>
      <vt:lpstr>'20.42'!DPA_20423901</vt:lpstr>
      <vt:lpstr>'20.42'!DPA_20424201</vt:lpstr>
      <vt:lpstr>'20.42'!DPA_20424301</vt:lpstr>
      <vt:lpstr>'20.42'!DPA_20424401</vt:lpstr>
      <vt:lpstr>'20.42'!DPA_20424501</vt:lpstr>
      <vt:lpstr>'20.42'!DPA_20424601</vt:lpstr>
      <vt:lpstr>'20.42'!DPA_20424901</vt:lpstr>
      <vt:lpstr>'20.42'!DPA_20425101</vt:lpstr>
      <vt:lpstr>'20.42'!DPA_20425901</vt:lpstr>
      <vt:lpstr>'20.42'!DPA_20426001</vt:lpstr>
      <vt:lpstr>'20.42'!DPA_20426201</vt:lpstr>
      <vt:lpstr>'20.42'!DPA_20426801</vt:lpstr>
      <vt:lpstr>'20.42'!DPA_20426901</vt:lpstr>
      <vt:lpstr>'20.42'!DPA_20427101</vt:lpstr>
      <vt:lpstr>'20.42'!DPA_20427401</vt:lpstr>
      <vt:lpstr>'20.42'!DPA_20427901</vt:lpstr>
      <vt:lpstr>'20.45-1'!DPA_20450101</vt:lpstr>
      <vt:lpstr>'20.45-1'!DPA_20450201</vt:lpstr>
      <vt:lpstr>'20.45-1'!DPA_20450401</vt:lpstr>
      <vt:lpstr>'20.45-1'!DPA_20450901</vt:lpstr>
      <vt:lpstr>'20.45-1'!DPA_20451001</vt:lpstr>
      <vt:lpstr>'20.45-1'!DPA_20451101</vt:lpstr>
      <vt:lpstr>'20.45-1'!DPA_20451201</vt:lpstr>
      <vt:lpstr>'20.45-1'!DPA_20451501</vt:lpstr>
      <vt:lpstr>'20.45-1'!DPA_20452001</vt:lpstr>
      <vt:lpstr>'20.45-1'!DPA_20452101</vt:lpstr>
      <vt:lpstr>'20.45-1'!DPA_20452201</vt:lpstr>
      <vt:lpstr>'20.45-1'!DPA_20452301</vt:lpstr>
      <vt:lpstr>'20.45-1'!DPA_20458901</vt:lpstr>
      <vt:lpstr>'20.54 col 03'!DPA_20542203</vt:lpstr>
      <vt:lpstr>'20.54 col 03'!DPA_20542903</vt:lpstr>
      <vt:lpstr>'20.54 col 03'!DPA_20543303</vt:lpstr>
      <vt:lpstr>'20.54 col 03'!DPA_20543503</vt:lpstr>
      <vt:lpstr>'20.54 col 03'!DPA_20543603</vt:lpstr>
      <vt:lpstr>'20.54 col 03'!DPA_20543703</vt:lpstr>
      <vt:lpstr>'20.54 col 03'!DPA_20543803</vt:lpstr>
      <vt:lpstr>'20.54 col 03'!DPA_20543903</vt:lpstr>
      <vt:lpstr>'30.61'!DPA_30610101</vt:lpstr>
      <vt:lpstr>'30.61'!DPA_30610901</vt:lpstr>
      <vt:lpstr>'30.61'!DPA_30611101</vt:lpstr>
      <vt:lpstr>'30.61'!DPA_30611901</vt:lpstr>
      <vt:lpstr>'30.61'!DPA_30612001</vt:lpstr>
      <vt:lpstr>'30.61'!DPA_30612201</vt:lpstr>
      <vt:lpstr>'30.61'!DPA_30612401</vt:lpstr>
      <vt:lpstr>'30.61'!DPA_30612601</vt:lpstr>
      <vt:lpstr>'30.61'!DPA_30612901</vt:lpstr>
      <vt:lpstr>'30.61'!DPA_30613001</vt:lpstr>
      <vt:lpstr>'30.61'!DPA_30613201</vt:lpstr>
      <vt:lpstr>'30.61'!DPA_30613401</vt:lpstr>
      <vt:lpstr>'30.61'!DPA_30613601</vt:lpstr>
      <vt:lpstr>'30.61'!DPA_30613801</vt:lpstr>
      <vt:lpstr>'30.61'!DPA_30613901</vt:lpstr>
      <vt:lpstr>'30.61'!DPA_30614001</vt:lpstr>
      <vt:lpstr>'30.61'!DPA_30614201</vt:lpstr>
      <vt:lpstr>'30.61'!DPA_30614401</vt:lpstr>
      <vt:lpstr>'30.61'!DPA_30614901</vt:lpstr>
      <vt:lpstr>'30.61'!DPA_30615001</vt:lpstr>
      <vt:lpstr>'30.61'!DPA_30615201</vt:lpstr>
      <vt:lpstr>'30.61'!DPA_30615901</vt:lpstr>
      <vt:lpstr>'30.61'!DPA_30616001</vt:lpstr>
      <vt:lpstr>'30.61'!DPA_30616901</vt:lpstr>
      <vt:lpstr>'30.61'!DPA_30617901</vt:lpstr>
      <vt:lpstr>'30.61'!DPA_30619001</vt:lpstr>
      <vt:lpstr>'30.62'!DPA_30620101</vt:lpstr>
      <vt:lpstr>'30.62'!DPA_30620201</vt:lpstr>
      <vt:lpstr>'30.62'!DPA_30620301</vt:lpstr>
      <vt:lpstr>'30.62'!DPA_30620401</vt:lpstr>
      <vt:lpstr>'30.62'!DPA_30620501</vt:lpstr>
      <vt:lpstr>'30.62'!DPA_30620601</vt:lpstr>
      <vt:lpstr>'30.62'!DPA_30620901</vt:lpstr>
      <vt:lpstr>'30.62'!DPA_30621001</vt:lpstr>
      <vt:lpstr>'30.62'!DPA_30621101</vt:lpstr>
      <vt:lpstr>'30.62'!DPA_30621201</vt:lpstr>
      <vt:lpstr>'30.62'!DPA_30621301</vt:lpstr>
      <vt:lpstr>'30.62'!DPA_30621401</vt:lpstr>
      <vt:lpstr>'30.62'!DPA_30621501</vt:lpstr>
      <vt:lpstr>'30.62'!DPA_30621601</vt:lpstr>
      <vt:lpstr>'30.62'!DPA_30621701</vt:lpstr>
      <vt:lpstr>'30.62'!DPA_30621801</vt:lpstr>
      <vt:lpstr>'30.62'!DPA_30621901</vt:lpstr>
      <vt:lpstr>'30.62'!DPA_30622001</vt:lpstr>
      <vt:lpstr>'30.62'!DPA_30622101</vt:lpstr>
      <vt:lpstr>'30.62'!DPA_30622201</vt:lpstr>
      <vt:lpstr>'30.62'!DPA_30622301</vt:lpstr>
      <vt:lpstr>'30.62'!DPA_30622401</vt:lpstr>
      <vt:lpstr>'30.62'!DPA_30622501</vt:lpstr>
      <vt:lpstr>'30.62'!DPA_30622601</vt:lpstr>
      <vt:lpstr>'30.62'!DPA_30622701</vt:lpstr>
      <vt:lpstr>'30.62'!DPA_30622705</vt:lpstr>
      <vt:lpstr>'30.62'!DPA_30622901</vt:lpstr>
      <vt:lpstr>'30.62'!DPA_30623001</vt:lpstr>
      <vt:lpstr>'30.62'!DPA_30623101</vt:lpstr>
      <vt:lpstr>'30.62'!DPA_30623201</vt:lpstr>
      <vt:lpstr>'30.62'!DPA_30623301</vt:lpstr>
      <vt:lpstr>'30.62'!DPA_30623401</vt:lpstr>
      <vt:lpstr>'30.62'!DPA_30623501</vt:lpstr>
      <vt:lpstr>'30.62'!DPA_30623601</vt:lpstr>
      <vt:lpstr>'30.62'!DPA_30623701</vt:lpstr>
      <vt:lpstr>'30.62'!DPA_30623801</vt:lpstr>
      <vt:lpstr>'30.62'!DPA_30624001</vt:lpstr>
      <vt:lpstr>'30.62'!DPA_30624101</vt:lpstr>
      <vt:lpstr>'30.62'!DPA_30624201</vt:lpstr>
      <vt:lpstr>'30.62'!DPA_30624301</vt:lpstr>
      <vt:lpstr>'30.62'!DPA_30624401</vt:lpstr>
      <vt:lpstr>'30.62'!DPA_30624501</vt:lpstr>
      <vt:lpstr>'30.62'!DPA_30624601</vt:lpstr>
      <vt:lpstr>'30.62'!DPA_30624605</vt:lpstr>
      <vt:lpstr>'30.62'!DPA_30624901</vt:lpstr>
      <vt:lpstr>'30.62'!DPA_30625901</vt:lpstr>
      <vt:lpstr>'30.62'!DPA_30626001</vt:lpstr>
      <vt:lpstr>'30.62'!DPA_30626101</vt:lpstr>
      <vt:lpstr>'30.62'!DPA_30627001</vt:lpstr>
      <vt:lpstr>'30.62'!DPA_30627101</vt:lpstr>
      <vt:lpstr>'30.62'!DPA_30627201</vt:lpstr>
      <vt:lpstr>'30.62'!DPA_30627301</vt:lpstr>
      <vt:lpstr>'30.62'!DPA_30627401</vt:lpstr>
      <vt:lpstr>'30.62'!DPA_30627501</vt:lpstr>
      <vt:lpstr>'30.62'!DPA_30627601</vt:lpstr>
      <vt:lpstr>'30.62'!DPA_30627701</vt:lpstr>
      <vt:lpstr>'30.62'!DPA_30627801</vt:lpstr>
      <vt:lpstr>'30.71 col 03'!DPA_30710203</vt:lpstr>
      <vt:lpstr>'30.71 col 03'!DPA_30710603</vt:lpstr>
      <vt:lpstr>'30.71 col 03'!DPA_30710703</vt:lpstr>
      <vt:lpstr>'30.71 col 03'!DPA_30710803</vt:lpstr>
      <vt:lpstr>'30.71 col 03'!DPA_30711403</vt:lpstr>
      <vt:lpstr>'30.71 col 03'!DPA_30711503</vt:lpstr>
      <vt:lpstr>'30.71 col 03'!DPA_30711603</vt:lpstr>
      <vt:lpstr>'30.71 col 03'!DPA_30712303</vt:lpstr>
      <vt:lpstr>'30.71 col 03'!DPA_30712503</vt:lpstr>
      <vt:lpstr>'30.71 col 03'!DPA_30713503</vt:lpstr>
      <vt:lpstr>'30.71 col 03'!DPA_30715103</vt:lpstr>
      <vt:lpstr>'30.71 col 03'!DPA_30715503</vt:lpstr>
      <vt:lpstr>'30.71 col 03'!DPA_30715603</vt:lpstr>
      <vt:lpstr>'30.71 col 03'!DPA_30715703</vt:lpstr>
      <vt:lpstr>'30.71 col 03'!DPA_30716003</vt:lpstr>
      <vt:lpstr>'30.71 col 03'!DPA_30716103</vt:lpstr>
      <vt:lpstr>'30.71 col 03'!DPA_30716503</vt:lpstr>
      <vt:lpstr>'30.71 col 03'!DPA_30716603</vt:lpstr>
      <vt:lpstr>'30.71 col 03'!DPA_30716703</vt:lpstr>
      <vt:lpstr>'30.71 col 03'!DPA_30718603</vt:lpstr>
      <vt:lpstr>'30.71 col 03'!DPA_30718703</vt:lpstr>
      <vt:lpstr>'30.71 col 03'!DPA_30718755</vt:lpstr>
      <vt:lpstr>'30.71 col 03'!DPA_30718903</vt:lpstr>
      <vt:lpstr>'30.81 col 05'!DPA_30810105</vt:lpstr>
      <vt:lpstr>'30.81 col 05'!DPA_30810205</vt:lpstr>
      <vt:lpstr>'30.81 col 05'!DPA_30810605</vt:lpstr>
      <vt:lpstr>'30.81 col 05'!DPA_30810705</vt:lpstr>
      <vt:lpstr>'30.81 col 05'!DPA_30811405</vt:lpstr>
      <vt:lpstr>'30.81 col 05'!DPA_30811505</vt:lpstr>
      <vt:lpstr>'30.81 col 05'!DPA_30811905</vt:lpstr>
      <vt:lpstr>'30.81 col 05'!DPA_30812505</vt:lpstr>
      <vt:lpstr>'30.81 col 05'!DPA_30813405</vt:lpstr>
      <vt:lpstr>'30.81 col 05'!DPA_30813455</vt:lpstr>
      <vt:lpstr>'30.81 col 05'!DPA_30813505</vt:lpstr>
      <vt:lpstr>'30.81 col 05'!DPA_30813705</vt:lpstr>
      <vt:lpstr>'30.81 col 05'!DPA_30814505</vt:lpstr>
      <vt:lpstr>'30.81 col 05'!DPA_30814605</vt:lpstr>
      <vt:lpstr>'30.81 col 05'!DPA_30814705</vt:lpstr>
      <vt:lpstr>'30.81 col 05'!DPA_30814905</vt:lpstr>
      <vt:lpstr>'30.81 col 05'!DPA_30815105</vt:lpstr>
      <vt:lpstr>'30.81 col 05'!DPA_30815405</vt:lpstr>
      <vt:lpstr>'30.81 col 05'!DPA_30815505</vt:lpstr>
      <vt:lpstr>'30.81 col 05'!DPA_30815605</vt:lpstr>
      <vt:lpstr>'30.81 col 05'!DPA_30815805</vt:lpstr>
      <vt:lpstr>'30.81 col 05'!DPA_30815855</vt:lpstr>
      <vt:lpstr>'30.92'!DPA_30920901</vt:lpstr>
      <vt:lpstr>'30.92'!DPA_30922901</vt:lpstr>
      <vt:lpstr>'30.92'!DPA_30924001</vt:lpstr>
      <vt:lpstr>'30.92'!DPA_30924201</vt:lpstr>
      <vt:lpstr>'30.92'!DPA_30924401</vt:lpstr>
      <vt:lpstr>'30.92'!DPA_30924501</vt:lpstr>
      <vt:lpstr>'30.92'!DPA_30924601</vt:lpstr>
      <vt:lpstr>'30.92'!DPA_30925401</vt:lpstr>
      <vt:lpstr>'30.92'!DPA_30925501</vt:lpstr>
      <vt:lpstr>'30.92'!DPA_30925901</vt:lpstr>
      <vt:lpstr>'30.92'!DPA_30926001</vt:lpstr>
      <vt:lpstr>'30.92'!DPA_30926101</vt:lpstr>
      <vt:lpstr>'30.92'!DPA_30926201</vt:lpstr>
      <vt:lpstr>'30.92'!DPA_30926301</vt:lpstr>
      <vt:lpstr>'30.92'!DPA_30926401</vt:lpstr>
      <vt:lpstr>'30.92'!DPA_30926501</vt:lpstr>
      <vt:lpstr>'30.92'!DPA_30926601</vt:lpstr>
      <vt:lpstr>'30.92'!DPA_30926701</vt:lpstr>
      <vt:lpstr>'30.92'!DPA_30926705</vt:lpstr>
      <vt:lpstr>'30.92'!DPA_30926901</vt:lpstr>
      <vt:lpstr>'30.92'!DPA_30928901</vt:lpstr>
      <vt:lpstr>'30.92'!DPA_30929901</vt:lpstr>
      <vt:lpstr>'20.10'!Impression_des_titres</vt:lpstr>
      <vt:lpstr>'20.20'!Impression_des_titres</vt:lpstr>
      <vt:lpstr>'20.30'!Impression_des_titres</vt:lpstr>
      <vt:lpstr>'20.42'!Impression_des_titres</vt:lpstr>
      <vt:lpstr>'20.45-1'!Impression_des_titres</vt:lpstr>
      <vt:lpstr>'20.45-2'!Impression_des_titres</vt:lpstr>
      <vt:lpstr>'20.54 col 03'!Impression_des_titres</vt:lpstr>
      <vt:lpstr>'30.61'!Impression_des_titres</vt:lpstr>
      <vt:lpstr>'30.62'!Impression_des_titres</vt:lpstr>
      <vt:lpstr>'30.71 col 03'!Impression_des_titres</vt:lpstr>
      <vt:lpstr>'30.71 col 05'!Impression_des_titres</vt:lpstr>
      <vt:lpstr>'30.81 col 03'!Impression_des_titres</vt:lpstr>
      <vt:lpstr>'30.81 col 05'!Impression_des_titres</vt:lpstr>
      <vt:lpstr>'30.92'!Impression_des_titres</vt:lpstr>
      <vt:lpstr>'20.10'!Zone_d_impression</vt:lpstr>
      <vt:lpstr>'20.20'!Zone_d_impression</vt:lpstr>
      <vt:lpstr>'20.30'!Zone_d_impression</vt:lpstr>
      <vt:lpstr>'20.42'!Zone_d_impression</vt:lpstr>
      <vt:lpstr>'20.45-1'!Zone_d_impression</vt:lpstr>
      <vt:lpstr>'20.45-2'!Zone_d_impression</vt:lpstr>
      <vt:lpstr>'30.71 col 03'!Zone_d_impression</vt:lpstr>
      <vt:lpstr>'30.71 col 05'!Zone_d_impression</vt:lpstr>
      <vt:lpstr>'30.81 col 03'!Zone_d_impression</vt:lpstr>
      <vt:lpstr>'30.81 col 05'!Zone_d_impression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2018-10-25T14:16:33Z</cp:lastPrinted>
  <dcterms:created xsi:type="dcterms:W3CDTF">2006-09-16T00:00:00Z</dcterms:created>
  <dcterms:modified xsi:type="dcterms:W3CDTF">2019-01-14T19:34:50Z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EDSCD</vt:lpwstr>
  </property>
  <property fmtid="{D5CDD505-2E9C-101B-9397-08002B2CF9AE}" pid="3" name="Version du formulaire">
    <vt:lpwstr>2.00</vt:lpwstr>
  </property>
</Properties>
</file>