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sharepoint.lautorite.qc.ca/equipes/dprpc/DemandesServices/PiecesJointesDemandeur/9741/"/>
    </mc:Choice>
  </mc:AlternateContent>
  <xr:revisionPtr revIDLastSave="0" documentId="13_ncr:1_{1622C0EC-3B43-4AF3-A862-353C91356777}" xr6:coauthVersionLast="47" xr6:coauthVersionMax="47" xr10:uidLastSave="{00000000-0000-0000-0000-000000000000}"/>
  <bookViews>
    <workbookView xWindow="-120" yWindow="-120" windowWidth="29040" windowHeight="15840" tabRatio="861" firstSheet="3" activeTab="7" xr2:uid="{AA10292C-568E-4EC2-B1D5-94ED64CF0428}"/>
  </bookViews>
  <sheets>
    <sheet name="General Instructions" sheetId="15" r:id="rId1"/>
    <sheet name="Identification" sheetId="62" r:id="rId2"/>
    <sheet name="Credit Risk" sheetId="42" r:id="rId3"/>
    <sheet name="Market Risk Common Shares" sheetId="60" r:id="rId4"/>
    <sheet name="Market Risk Corp Bonds" sheetId="61" r:id="rId5"/>
    <sheet name="Real Estate Transition Risk" sheetId="70" r:id="rId6"/>
    <sheet name="Real Estate Summary" sheetId="64" r:id="rId7"/>
    <sheet name="Flood Risk" sheetId="52" r:id="rId8"/>
    <sheet name="Wildfire Risk" sheetId="75" r:id="rId9"/>
    <sheet name="Industry Sectors" sheetId="40" r:id="rId10"/>
    <sheet name="Transition Regions" sheetId="44" r:id="rId11"/>
    <sheet name="Credit Quality Buckets" sheetId="47" r:id="rId12"/>
    <sheet name="Transition Asset Classes" sheetId="45" r:id="rId13"/>
    <sheet name="Physical Risk Regions" sheetId="55" r:id="rId14"/>
    <sheet name="Real Estate Exposure Types" sheetId="59" r:id="rId15"/>
    <sheet name="LTV Buckets" sheetId="65" r:id="rId16"/>
    <sheet name="Credit Risk Example" sheetId="67" r:id="rId17"/>
    <sheet name="Market Risk Corp Bond Example" sheetId="76" r:id="rId18"/>
    <sheet name="Real Estate Transition Example" sheetId="6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[1]table!#REF!</definedName>
    <definedName name="\Q" localSheetId="16">[1]table!#REF!</definedName>
    <definedName name="\Q" localSheetId="9">[1]table!#REF!</definedName>
    <definedName name="\Q" localSheetId="15">[1]table!#REF!</definedName>
    <definedName name="\Q" localSheetId="17">[1]table!#REF!</definedName>
    <definedName name="\Q" localSheetId="13">[1]table!#REF!</definedName>
    <definedName name="\Q" localSheetId="14">[1]table!#REF!</definedName>
    <definedName name="\Q" localSheetId="5">[1]table!#REF!</definedName>
    <definedName name="\Q" localSheetId="12">[1]table!#REF!</definedName>
    <definedName name="\Q" localSheetId="10">[1]table!#REF!</definedName>
    <definedName name="\Q">[1]table!#REF!</definedName>
    <definedName name="\R" localSheetId="11">[1]table!#REF!</definedName>
    <definedName name="\R" localSheetId="16">[1]table!#REF!</definedName>
    <definedName name="\R" localSheetId="9">[1]table!#REF!</definedName>
    <definedName name="\R" localSheetId="15">[1]table!#REF!</definedName>
    <definedName name="\R" localSheetId="17">[1]table!#REF!</definedName>
    <definedName name="\R" localSheetId="13">[1]table!#REF!</definedName>
    <definedName name="\R" localSheetId="14">[1]table!#REF!</definedName>
    <definedName name="\R" localSheetId="5">[1]table!#REF!</definedName>
    <definedName name="\R" localSheetId="12">[1]table!#REF!</definedName>
    <definedName name="\R" localSheetId="10">[1]table!#REF!</definedName>
    <definedName name="\R">[1]table!#REF!</definedName>
    <definedName name="\Z" localSheetId="11">[1]table!#REF!</definedName>
    <definedName name="\Z" localSheetId="16">[1]table!#REF!</definedName>
    <definedName name="\Z" localSheetId="9">[1]table!#REF!</definedName>
    <definedName name="\Z" localSheetId="15">[1]table!#REF!</definedName>
    <definedName name="\Z" localSheetId="13">[1]table!#REF!</definedName>
    <definedName name="\Z" localSheetId="14">[1]table!#REF!</definedName>
    <definedName name="\Z" localSheetId="5">[1]table!#REF!</definedName>
    <definedName name="\Z" localSheetId="12">[1]table!#REF!</definedName>
    <definedName name="\Z" localSheetId="1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1">#REF!</definedName>
    <definedName name="___PG94040" localSheetId="16">#REF!</definedName>
    <definedName name="___PG94040" localSheetId="9">#REF!</definedName>
    <definedName name="___PG94040" localSheetId="15">#REF!</definedName>
    <definedName name="___PG94040" localSheetId="17">#REF!</definedName>
    <definedName name="___PG94040" localSheetId="13">#REF!</definedName>
    <definedName name="___PG94040" localSheetId="14">#REF!</definedName>
    <definedName name="___PG94040" localSheetId="5">#REF!</definedName>
    <definedName name="___PG94040" localSheetId="12">#REF!</definedName>
    <definedName name="___PG94040" localSheetId="10">#REF!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localSheetId="16" hidden="1">#REF!</definedName>
    <definedName name="_Fil" localSheetId="5" hidden="1">#REF!</definedName>
    <definedName name="_Fil" hidden="1">#REF!</definedName>
    <definedName name="_Fill" localSheetId="16" hidden="1">#REF!</definedName>
    <definedName name="_Fill" localSheetId="5" hidden="1">#REF!</definedName>
    <definedName name="_Fill" hidden="1">#REF!</definedName>
    <definedName name="_Filll" localSheetId="5" hidden="1">#REF!</definedName>
    <definedName name="_Filll" hidden="1">#REF!</definedName>
    <definedName name="_xlnm._FilterDatabase" localSheetId="2" hidden="1">'Credit Risk'!$A$5:$E$12</definedName>
    <definedName name="_xlnm._FilterDatabase" localSheetId="7" hidden="1">'Flood Risk'!$A$5:$E$15</definedName>
    <definedName name="_xlnm._FilterDatabase" localSheetId="3" hidden="1">'Market Risk Common Shares'!#REF!</definedName>
    <definedName name="_xlnm._FilterDatabase" localSheetId="4" hidden="1">'Market Risk Corp Bonds'!#REF!</definedName>
    <definedName name="_xlnm._FilterDatabase" localSheetId="6" hidden="1">'Real Estate Summary'!$A$4:$E$9</definedName>
    <definedName name="_xlnm._FilterDatabase" localSheetId="5" hidden="1">'Real Estate Transition Risk'!$A$4:$E$8</definedName>
    <definedName name="_xlnm._FilterDatabase" localSheetId="10" hidden="1">'Transition Regions'!#REF!</definedName>
    <definedName name="_xlnm._FilterDatabase" localSheetId="8" hidden="1">'Wildfire Risk'!$A$4:$E$14</definedName>
    <definedName name="_FOOTER">#N/A</definedName>
    <definedName name="_Hlk116654259" localSheetId="2">'Credit Risk'!#REF!</definedName>
    <definedName name="_Hlk116654259" localSheetId="7">'Flood Risk'!#REF!</definedName>
    <definedName name="_Hlk116654259" localSheetId="3">'Market Risk Common Shares'!#REF!</definedName>
    <definedName name="_Hlk116654259" localSheetId="4">'Market Risk Corp Bonds'!#REF!</definedName>
    <definedName name="_Hlk116654259" localSheetId="6">'Real Estate Summary'!#REF!</definedName>
    <definedName name="_Hlk116654259" localSheetId="5">'Real Estate Transition Risk'!#REF!</definedName>
    <definedName name="_Hlk116654259" localSheetId="8">'Wildfire Risk'!#REF!</definedName>
    <definedName name="_Hlk116654641" localSheetId="2">'Credit Risk'!#REF!</definedName>
    <definedName name="_Hlk116654641" localSheetId="7">'Flood Risk'!#REF!</definedName>
    <definedName name="_Hlk116654641" localSheetId="3">'Market Risk Common Shares'!#REF!</definedName>
    <definedName name="_Hlk116654641" localSheetId="4">'Market Risk Corp Bonds'!#REF!</definedName>
    <definedName name="_Hlk116654641" localSheetId="6">'Real Estate Summary'!#REF!</definedName>
    <definedName name="_Hlk116654641" localSheetId="5">'Real Estate Transition Risk'!#REF!</definedName>
    <definedName name="_Hlk116654641" localSheetId="8">'Wildfire Risk'!#REF!</definedName>
    <definedName name="_Hlk116654940" localSheetId="2">'Credit Risk'!#REF!</definedName>
    <definedName name="_Hlk116654940" localSheetId="7">'Flood Risk'!#REF!</definedName>
    <definedName name="_Hlk116654940" localSheetId="3">'Market Risk Common Shares'!#REF!</definedName>
    <definedName name="_Hlk116654940" localSheetId="4">'Market Risk Corp Bonds'!#REF!</definedName>
    <definedName name="_Hlk116654940" localSheetId="6">'Real Estate Summary'!#REF!</definedName>
    <definedName name="_Hlk116654940" localSheetId="5">'Real Estate Transition Risk'!#REF!</definedName>
    <definedName name="_Hlk116654940" localSheetId="8">'Wildfire Risk'!#REF!</definedName>
    <definedName name="_Hlk116655399" localSheetId="2">'Credit Risk'!#REF!</definedName>
    <definedName name="_Hlk116655399" localSheetId="7">'Flood Risk'!#REF!</definedName>
    <definedName name="_Hlk116655399" localSheetId="3">'Market Risk Common Shares'!#REF!</definedName>
    <definedName name="_Hlk116655399" localSheetId="4">'Market Risk Corp Bonds'!#REF!</definedName>
    <definedName name="_Hlk116655399" localSheetId="6">'Real Estate Summary'!#REF!</definedName>
    <definedName name="_Hlk116655399" localSheetId="5">'Real Estate Transition Risk'!#REF!</definedName>
    <definedName name="_Hlk116655399" localSheetId="8">'Wildfire Risk'!#REF!</definedName>
    <definedName name="_Key1" localSheetId="16" hidden="1">#REF!</definedName>
    <definedName name="_Key1" localSheetId="17" hidden="1">#REF!</definedName>
    <definedName name="_Key1" localSheetId="18" hidden="1">#REF!</definedName>
    <definedName name="_Key1" localSheetId="5" hidden="1">#REF!</definedName>
    <definedName name="_Key1" hidden="1">#REF!</definedName>
    <definedName name="_key2" localSheetId="16" hidden="1">#REF!</definedName>
    <definedName name="_key2" localSheetId="18" hidden="1">#REF!</definedName>
    <definedName name="_key2" localSheetId="5" hidden="1">#REF!</definedName>
    <definedName name="_key2" hidden="1">#REF!</definedName>
    <definedName name="_keys" localSheetId="16" hidden="1">#REF!</definedName>
    <definedName name="_keys" localSheetId="18" hidden="1">#REF!</definedName>
    <definedName name="_keys" localSheetId="5" hidden="1">#REF!</definedName>
    <definedName name="_keys" hidden="1">#REF!</definedName>
    <definedName name="_NAME">#N/A</definedName>
    <definedName name="_Order1" hidden="1">255</definedName>
    <definedName name="_Order2" hidden="1">0</definedName>
    <definedName name="_Parse_In" localSheetId="17" hidden="1">#REF!</definedName>
    <definedName name="_Parse_In" hidden="1">#REF!</definedName>
    <definedName name="_Parse_In2" localSheetId="17" hidden="1">#REF!</definedName>
    <definedName name="_Parse_In2" hidden="1">#REF!</definedName>
    <definedName name="_Sort" localSheetId="17" hidden="1">#REF!</definedName>
    <definedName name="_Sort" hidden="1">#REF!</definedName>
    <definedName name="_Sort2" hidden="1">#REF!</definedName>
    <definedName name="a" hidden="1">#REF!</definedName>
    <definedName name="ALL_PAGES">'[2]GWL CANADA:CIINP'!$A$1:$I$24</definedName>
    <definedName name="angie" localSheetId="16">MATCH([3]!mort_req_comp,#REF!,1)</definedName>
    <definedName name="angie" localSheetId="17">MATCH([3]!mort_req_comp,#REF!,1)</definedName>
    <definedName name="angie" localSheetId="5">MATCH([3]!mort_req_comp,#REF!,1)</definedName>
    <definedName name="angie">MATCH([3]!mort_req_comp,#REF!,1)</definedName>
    <definedName name="anscount" hidden="1">1</definedName>
    <definedName name="Asset">'[4]Matrix - Canada'!$M$20</definedName>
    <definedName name="AssetNP">'[4]Matrix - Canada'!$AC$20</definedName>
    <definedName name="AvailabilityResponse">[5]!AvailabilityResponseTbl[Select Response:]</definedName>
    <definedName name="C_1_Ci">'[6]50010'!#REF!</definedName>
    <definedName name="C_1_Cii">'[6]50010'!#REF!</definedName>
    <definedName name="Capital_Subs" localSheetId="16">#REF!</definedName>
    <definedName name="Capital_Subs" localSheetId="17">#REF!</definedName>
    <definedName name="Capital_Subs" localSheetId="18">#REF!</definedName>
    <definedName name="Capital_Subs" localSheetId="5">#REF!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'[4]Matrix - Canada'!$M$15</definedName>
    <definedName name="ClaimNP">'[4]Matrix - Canada'!$AC$15</definedName>
    <definedName name="Company_Name" localSheetId="16">#REF!</definedName>
    <definedName name="Company_Name" localSheetId="17">#REF!</definedName>
    <definedName name="Company_Name" localSheetId="18">#REF!</definedName>
    <definedName name="Company_Name" localSheetId="5">#REF!</definedName>
    <definedName name="Company_Name">#REF!</definedName>
    <definedName name="CompletionResponse">[5]!CompletionResponseTbl[Select Response:]</definedName>
    <definedName name="COVER">#N/A</definedName>
    <definedName name="Date" localSheetId="16">#REF!</definedName>
    <definedName name="Date" localSheetId="17">#REF!</definedName>
    <definedName name="Date" localSheetId="18">#REF!</definedName>
    <definedName name="Date" localSheetId="5">#REF!</definedName>
    <definedName name="Date">#REF!</definedName>
    <definedName name="del" localSheetId="16" hidden="1">#REF!</definedName>
    <definedName name="del" localSheetId="18" hidden="1">#REF!</definedName>
    <definedName name="del" localSheetId="5" hidden="1">#REF!</definedName>
    <definedName name="del" hidden="1">#REF!</definedName>
    <definedName name="delet" localSheetId="16" hidden="1">#REF!</definedName>
    <definedName name="delet" localSheetId="18" hidden="1">#REF!</definedName>
    <definedName name="delet" localSheetId="5" hidden="1">#REF!</definedName>
    <definedName name="delet" hidden="1">#REF!</definedName>
    <definedName name="delete">#REF!</definedName>
    <definedName name="Derivatives">#REF!</definedName>
    <definedName name="ExpenseNP">'[4]Matrix - Canada'!$AC$19</definedName>
    <definedName name="f" localSheetId="16" hidden="1">#REF!</definedName>
    <definedName name="f" localSheetId="17" hidden="1">#REF!</definedName>
    <definedName name="f" localSheetId="18" hidden="1">#REF!</definedName>
    <definedName name="f" localSheetId="5" hidden="1">#REF!</definedName>
    <definedName name="f" hidden="1">#REF!</definedName>
    <definedName name="f_2" localSheetId="16" hidden="1">#REF!</definedName>
    <definedName name="f_2" localSheetId="18" hidden="1">#REF!</definedName>
    <definedName name="f_2" localSheetId="5" hidden="1">#REF!</definedName>
    <definedName name="f_2" hidden="1">#REF!</definedName>
    <definedName name="fffff" localSheetId="16" hidden="1">#REF!</definedName>
    <definedName name="fffff" localSheetId="18" hidden="1">#REF!</definedName>
    <definedName name="fffff" localSheetId="5" hidden="1">#REF!</definedName>
    <definedName name="fffff" hidden="1">#REF!</definedName>
    <definedName name="fffff2" hidden="1">#REF!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MATCH([3]!mort_req_comp,#REF!,1)</definedName>
    <definedName name="ICS.Market.Corr">'[7]ICS.Market risk'!$P$12:$V$18</definedName>
    <definedName name="Input" localSheetId="16">#REF!</definedName>
    <definedName name="Input" localSheetId="17">#REF!</definedName>
    <definedName name="Input" localSheetId="18">#REF!</definedName>
    <definedName name="Input" localSheetId="5">#REF!</definedName>
    <definedName name="Input">#REF!</definedName>
    <definedName name="Insurer" localSheetId="16">#REF!</definedName>
    <definedName name="Insurer" localSheetId="18">#REF!</definedName>
    <definedName name="Insurer" localSheetId="5">#REF!</definedName>
    <definedName name="Insurer">#REF!</definedName>
    <definedName name="karen">MATCH([3]!mort_req_comp,#REF!,1)</definedName>
    <definedName name="Lapse_Risk_A" localSheetId="16">#REF!</definedName>
    <definedName name="Lapse_Risk_A" localSheetId="17">#REF!</definedName>
    <definedName name="Lapse_Risk_A" localSheetId="18">#REF!</definedName>
    <definedName name="Lapse_Risk_A" localSheetId="5">#REF!</definedName>
    <definedName name="Lapse_Risk_A">#REF!</definedName>
    <definedName name="Lapse_Risk_B" localSheetId="16">#REF!</definedName>
    <definedName name="Lapse_Risk_B" localSheetId="18">#REF!</definedName>
    <definedName name="Lapse_Risk_B" localSheetId="5">#REF!</definedName>
    <definedName name="Lapse_Risk_B">#REF!</definedName>
    <definedName name="Lapse_Risk_C" localSheetId="16">#REF!</definedName>
    <definedName name="Lapse_Risk_C" localSheetId="18">#REF!</definedName>
    <definedName name="Lapse_Risk_C" localSheetId="5">#REF!</definedName>
    <definedName name="Lapse_Risk_C">#REF!</definedName>
    <definedName name="Lapse_Risk_D">#REF!</definedName>
    <definedName name="LapseSupport">'[4]Matrix - Canada'!$M$18</definedName>
    <definedName name="LapseSupportNP">'[4]Matrix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'[8]20.020'!#REF!</definedName>
    <definedName name="line_p">'[6]25010'!#REF!</definedName>
    <definedName name="line_U">'[8]20.020'!#REF!</definedName>
    <definedName name="line_V">'[8]20.020'!#REF!</definedName>
    <definedName name="LongevityNP">'[4]Matrix - Canada'!$AC$14</definedName>
    <definedName name="LYTB">'[9]Carry Forward'!#REF!</definedName>
    <definedName name="MODEL">'[9]Cover page:95000A'!$A$1:$V$242</definedName>
    <definedName name="morb_index">MATCH([3]!morb_req_comp,#REF!,1)</definedName>
    <definedName name="morb_req_comp" localSheetId="16">#REF!</definedName>
    <definedName name="morb_req_comp" localSheetId="17">#REF!</definedName>
    <definedName name="morb_req_comp" localSheetId="18">#REF!</definedName>
    <definedName name="morb_req_comp" localSheetId="5">#REF!</definedName>
    <definedName name="morb_req_comp">#REF!</definedName>
    <definedName name="mort_index">MATCH([3]!mort_req_comp,#REF!,1)</definedName>
    <definedName name="mort_req_comp" localSheetId="16">#REF!+#REF!</definedName>
    <definedName name="mort_req_comp" localSheetId="17">#REF!+#REF!</definedName>
    <definedName name="mort_req_comp" localSheetId="18">#REF!+#REF!</definedName>
    <definedName name="mort_req_comp" localSheetId="5">#REF!+#REF!</definedName>
    <definedName name="mort_req_comp">#REF!+#REF!</definedName>
    <definedName name="MortalityNP">'[4]Matrix - Canada'!$AC$13</definedName>
    <definedName name="nancy" localSheetId="16">MATCH([3]!mort_req_comp,#REF!,1)</definedName>
    <definedName name="nancy" localSheetId="17">MATCH([3]!mort_req_comp,#REF!,1)</definedName>
    <definedName name="nancy" localSheetId="5">MATCH([3]!mort_req_comp,#REF!,1)</definedName>
    <definedName name="nancy">MATCH([3]!mort_req_comp,#REF!,1)</definedName>
    <definedName name="NewLinks" localSheetId="16">#REF!</definedName>
    <definedName name="NewLinks" localSheetId="17">#REF!</definedName>
    <definedName name="NewLinks" localSheetId="18">#REF!</definedName>
    <definedName name="NewLinks" localSheetId="5">#REF!</definedName>
    <definedName name="NewLinks">#REF!</definedName>
    <definedName name="NonLapseSupport">'[4]Matrix - Canada'!$M$17</definedName>
    <definedName name="NonLapseSupportNP">'[4]Matrix - Canada'!$AC$17</definedName>
    <definedName name="PAGE1000" localSheetId="16">#REF!</definedName>
    <definedName name="PAGE1000" localSheetId="17">#REF!</definedName>
    <definedName name="PAGE1000" localSheetId="18">#REF!</definedName>
    <definedName name="PAGE1000" localSheetId="5">#REF!</definedName>
    <definedName name="PAGE1000">#REF!</definedName>
    <definedName name="PAGE1001" localSheetId="16">'[10]10001'!#REF!</definedName>
    <definedName name="PAGE1001" localSheetId="17">'[10]10001'!#REF!</definedName>
    <definedName name="PAGE1001" localSheetId="5">'[10]10001'!#REF!</definedName>
    <definedName name="PAGE1001">'[10]10001'!#REF!</definedName>
    <definedName name="PAGE1002" localSheetId="16">'[11]1002'!#REF!</definedName>
    <definedName name="PAGE1002" localSheetId="5">'[11]1002'!#REF!</definedName>
    <definedName name="PAGE1002">'[11]1002'!#REF!</definedName>
    <definedName name="PAGE1010" localSheetId="16">'[12]10010'!#REF!</definedName>
    <definedName name="PAGE1010">'[12]10010'!#REF!</definedName>
    <definedName name="PAGE1020" localSheetId="16">#REF!</definedName>
    <definedName name="PAGE1020" localSheetId="17">#REF!</definedName>
    <definedName name="PAGE1020" localSheetId="18">#REF!</definedName>
    <definedName name="PAGE1020" localSheetId="5">#REF!</definedName>
    <definedName name="PAGE1020">#REF!</definedName>
    <definedName name="PAGE1030" localSheetId="16">#REF!</definedName>
    <definedName name="PAGE1030" localSheetId="18">#REF!</definedName>
    <definedName name="PAGE1030" localSheetId="5">#REF!</definedName>
    <definedName name="PAGE1030">#REF!</definedName>
    <definedName name="PAGE1040" localSheetId="16">#REF!</definedName>
    <definedName name="PAGE1040" localSheetId="18">#REF!</definedName>
    <definedName name="PAGE1040" localSheetId="5">#REF!</definedName>
    <definedName name="PAGE1040">#REF!</definedName>
    <definedName name="PAGE1070">#REF!</definedName>
    <definedName name="PAGE1081">#REF!</definedName>
    <definedName name="PAGE2045" localSheetId="17">'[13]20046'!#REF!</definedName>
    <definedName name="PAGE2045">'[13]20046'!#REF!</definedName>
    <definedName name="PAGE2050" localSheetId="16">#REF!</definedName>
    <definedName name="PAGE2050" localSheetId="17">#REF!</definedName>
    <definedName name="PAGE2050" localSheetId="18">#REF!</definedName>
    <definedName name="PAGE2050" localSheetId="5">#REF!</definedName>
    <definedName name="PAGE2050">#REF!</definedName>
    <definedName name="PAGE2056" localSheetId="16">#REF!</definedName>
    <definedName name="PAGE2056" localSheetId="18">#REF!</definedName>
    <definedName name="PAGE2056" localSheetId="5">#REF!</definedName>
    <definedName name="PAGE2056">#REF!</definedName>
    <definedName name="PAGE2071" localSheetId="16">#REF!</definedName>
    <definedName name="PAGE2071" localSheetId="18">#REF!</definedName>
    <definedName name="PAGE2071" localSheetId="5">#REF!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6">#REF!</definedName>
    <definedName name="PrincipalLossAbsorbency" localSheetId="17">#REF!</definedName>
    <definedName name="PrincipalLossAbsorbency" localSheetId="18">#REF!</definedName>
    <definedName name="PrincipalLossAbsorbency" localSheetId="5">#REF!</definedName>
    <definedName name="PrincipalLossAbsorbency">#REF!</definedName>
    <definedName name="PriorLinks" localSheetId="16">#REF!</definedName>
    <definedName name="PriorLinks" localSheetId="18">#REF!</definedName>
    <definedName name="PriorLinks" localSheetId="5">#REF!</definedName>
    <definedName name="PriorLinks">#REF!</definedName>
    <definedName name="Quarter">[14]Input!$B$2</definedName>
    <definedName name="Ratio_and_ACM_Calculation">'[15]1 Ratio and ACM Cal''n'!$A$1</definedName>
    <definedName name="renee" localSheetId="16">MATCH([3]!mort_req_comp,#REF!,1)</definedName>
    <definedName name="renee" localSheetId="17">MATCH([3]!mort_req_comp,#REF!,1)</definedName>
    <definedName name="renee" localSheetId="5">MATCH([3]!mort_req_comp,#REF!,1)</definedName>
    <definedName name="renee">MATCH([3]!mort_req_comp,#REF!,1)</definedName>
    <definedName name="RetrieveDate" localSheetId="16">#REF!</definedName>
    <definedName name="RetrieveDate" localSheetId="17">#REF!</definedName>
    <definedName name="RetrieveDate" localSheetId="18">#REF!</definedName>
    <definedName name="RetrieveDate" localSheetId="5">#REF!</definedName>
    <definedName name="RetrieveDate">#REF!</definedName>
    <definedName name="RF20200101" localSheetId="16">[16]LIABILITIES!#REF!</definedName>
    <definedName name="RF20200101" localSheetId="17">[16]LIABILITIES!#REF!</definedName>
    <definedName name="RF20200101" localSheetId="5">[16]LIABILITIES!#REF!</definedName>
    <definedName name="RF20200101">[16]LIABILITIES!#REF!</definedName>
    <definedName name="RF20200103" localSheetId="16">[16]LIABILITIES!#REF!</definedName>
    <definedName name="RF20200103" localSheetId="5">[16]LIABILITIES!#REF!</definedName>
    <definedName name="RF20200103">[16]LIABILITIES!#REF!</definedName>
    <definedName name="RF20200201" localSheetId="16">[16]LIABILITIES!#REF!</definedName>
    <definedName name="RF20200201" localSheetId="5">[16]LIABILITIES!#REF!</definedName>
    <definedName name="RF20200201">[16]LIABILITIES!#REF!</definedName>
    <definedName name="RF20200203" localSheetId="16">[16]LIABILITIES!#REF!</definedName>
    <definedName name="RF20200203" localSheetId="5">[16]LIABILITIES!#REF!</definedName>
    <definedName name="RF20200203">[16]LIABILITIES!#REF!</definedName>
    <definedName name="RF20200301" localSheetId="16">[16]LIABILITIES!#REF!</definedName>
    <definedName name="RF20200301" localSheetId="5">[16]LIABILITIES!#REF!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FF" localSheetId="16">#REF!</definedName>
    <definedName name="SFF" localSheetId="17">#REF!</definedName>
    <definedName name="SFF" localSheetId="18">#REF!</definedName>
    <definedName name="SFF" localSheetId="5">#REF!</definedName>
    <definedName name="SFF">#REF!</definedName>
    <definedName name="StatusResponse">[5]!Table2[Select Response:]</definedName>
    <definedName name="StatusResponseNA">[5]!Table1[Select Response:]</definedName>
    <definedName name="Termination">'[4]Matrix - Canada'!$M$16</definedName>
    <definedName name="TerminationNP">'[4]Matrix - Canada'!$AC$16</definedName>
    <definedName name="TimePeriod" localSheetId="16">#REF!</definedName>
    <definedName name="TimePeriod" localSheetId="17">#REF!</definedName>
    <definedName name="TimePeriod" localSheetId="18">#REF!</definedName>
    <definedName name="TimePeriod" localSheetId="5">#REF!</definedName>
    <definedName name="TimePeriod">#REF!</definedName>
    <definedName name="Validation" localSheetId="16">#REF!</definedName>
    <definedName name="Validation" localSheetId="18">#REF!</definedName>
    <definedName name="Validation" localSheetId="5">#REF!</definedName>
    <definedName name="Validation">#REF!</definedName>
    <definedName name="Version">'[7]Read-Me'!$A$1</definedName>
    <definedName name="Year">[14]Input!$B$3</definedName>
    <definedName name="YNResponse">[5]!YNResponseTbl[Select Response:]</definedName>
    <definedName name="Z_59DB2DED_2F72_4D28_A264_B8B9C7F8687C_.wvu.FilterData" localSheetId="2" hidden="1">'Credit Risk'!$A$5:$E$12</definedName>
    <definedName name="Z_59DB2DED_2F72_4D28_A264_B8B9C7F8687C_.wvu.FilterData" localSheetId="7" hidden="1">'Flood Risk'!$A$5:$E$15</definedName>
    <definedName name="Z_59DB2DED_2F72_4D28_A264_B8B9C7F8687C_.wvu.FilterData" localSheetId="3" hidden="1">'Market Risk Common Shares'!#REF!</definedName>
    <definedName name="Z_59DB2DED_2F72_4D28_A264_B8B9C7F8687C_.wvu.FilterData" localSheetId="4" hidden="1">'Market Risk Corp Bonds'!#REF!</definedName>
    <definedName name="Z_59DB2DED_2F72_4D28_A264_B8B9C7F8687C_.wvu.FilterData" localSheetId="6" hidden="1">'Real Estate Summary'!$A$4:$E$9</definedName>
    <definedName name="Z_59DB2DED_2F72_4D28_A264_B8B9C7F8687C_.wvu.FilterData" localSheetId="5" hidden="1">'Real Estate Transition Risk'!$A$4:$E$8</definedName>
    <definedName name="Z_59DB2DED_2F72_4D28_A264_B8B9C7F8687C_.wvu.FilterData" localSheetId="8" hidden="1">'Wildfire Risk'!$A$4:$E$14</definedName>
    <definedName name="Zone_impres_MI" localSheetId="16">#REF!</definedName>
    <definedName name="Zone_impres_MI" localSheetId="17">#REF!</definedName>
    <definedName name="Zone_impres_MI" localSheetId="18">#REF!</definedName>
    <definedName name="Zone_impres_MI" localSheetId="5">#REF!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0" i="76" l="1"/>
  <c r="O90" i="76"/>
  <c r="O95" i="76"/>
  <c r="D157" i="76"/>
  <c r="D156" i="76"/>
  <c r="D155" i="76"/>
  <c r="D154" i="76"/>
  <c r="D152" i="76"/>
  <c r="D150" i="76"/>
  <c r="D90" i="76" s="1"/>
  <c r="D148" i="76"/>
  <c r="D147" i="76"/>
  <c r="D146" i="76"/>
  <c r="D144" i="76"/>
  <c r="D143" i="76"/>
  <c r="D142" i="76"/>
  <c r="D141" i="76"/>
  <c r="D95" i="76" s="1"/>
  <c r="D139" i="76"/>
  <c r="D138" i="76"/>
  <c r="D137" i="76"/>
  <c r="D135" i="76"/>
  <c r="D133" i="76"/>
  <c r="D131" i="76"/>
  <c r="D130" i="76"/>
  <c r="D129" i="76"/>
  <c r="D127" i="76"/>
  <c r="D58" i="76" s="1"/>
  <c r="D126" i="76"/>
  <c r="D125" i="76"/>
  <c r="D124" i="76"/>
  <c r="L115" i="76"/>
  <c r="M110" i="76"/>
  <c r="M109" i="76"/>
  <c r="M108" i="76"/>
  <c r="M107" i="76"/>
  <c r="M106" i="76"/>
  <c r="M105" i="76"/>
  <c r="M104" i="76"/>
  <c r="N95" i="76"/>
  <c r="P95" i="76" s="1"/>
  <c r="N90" i="76"/>
  <c r="P90" i="76" s="1"/>
  <c r="P85" i="76"/>
  <c r="O85" i="76"/>
  <c r="N85" i="76"/>
  <c r="D85" i="76"/>
  <c r="O80" i="76"/>
  <c r="P80" i="76" s="1"/>
  <c r="N80" i="76"/>
  <c r="B80" i="76"/>
  <c r="C100" i="76" s="1"/>
  <c r="M75" i="76"/>
  <c r="M74" i="76"/>
  <c r="M73" i="76"/>
  <c r="M72" i="76"/>
  <c r="O68" i="76" s="1"/>
  <c r="N68" i="76"/>
  <c r="P68" i="76" s="1"/>
  <c r="D68" i="76"/>
  <c r="P63" i="76"/>
  <c r="O63" i="76"/>
  <c r="N63" i="76"/>
  <c r="O58" i="76"/>
  <c r="P58" i="76" s="1"/>
  <c r="N58" i="76"/>
  <c r="B58" i="76"/>
  <c r="O53" i="76"/>
  <c r="N53" i="76"/>
  <c r="P53" i="76" s="1"/>
  <c r="O48" i="76"/>
  <c r="N48" i="76"/>
  <c r="P48" i="76" s="1"/>
  <c r="D48" i="76"/>
  <c r="B48" i="76"/>
  <c r="B63" i="76" s="1"/>
  <c r="F31" i="76"/>
  <c r="B31" i="76"/>
  <c r="P18" i="76"/>
  <c r="P19" i="76" s="1"/>
  <c r="P20" i="76" s="1"/>
  <c r="P21" i="76" s="1"/>
  <c r="P22" i="76" s="1"/>
  <c r="P23" i="76" s="1"/>
  <c r="P24" i="76" s="1"/>
  <c r="P25" i="76" s="1"/>
  <c r="P17" i="76"/>
  <c r="E100" i="76" l="1"/>
  <c r="F100" i="76" s="1"/>
  <c r="H100" i="76" s="1"/>
  <c r="I100" i="76" s="1"/>
  <c r="B68" i="76"/>
  <c r="B90" i="76"/>
  <c r="G90" i="76" s="1"/>
  <c r="D100" i="76"/>
  <c r="C80" i="76"/>
  <c r="E80" i="76" s="1"/>
  <c r="F80" i="76" s="1"/>
  <c r="H80" i="76" s="1"/>
  <c r="I80" i="76" s="1"/>
  <c r="C85" i="76"/>
  <c r="E85" i="76" s="1"/>
  <c r="F85" i="76" s="1"/>
  <c r="H85" i="76" s="1"/>
  <c r="I85" i="76" s="1"/>
  <c r="B100" i="76"/>
  <c r="G100" i="76" s="1"/>
  <c r="B53" i="76"/>
  <c r="D63" i="76"/>
  <c r="G80" i="76"/>
  <c r="G48" i="76"/>
  <c r="D53" i="76"/>
  <c r="C90" i="76"/>
  <c r="E90" i="76" s="1"/>
  <c r="F90" i="76" s="1"/>
  <c r="H90" i="76" s="1"/>
  <c r="I90" i="76" s="1"/>
  <c r="B95" i="76"/>
  <c r="G95" i="76" s="1"/>
  <c r="D80" i="76"/>
  <c r="C95" i="76"/>
  <c r="E95" i="76" s="1"/>
  <c r="F95" i="76" s="1"/>
  <c r="H95" i="76" s="1"/>
  <c r="C48" i="76"/>
  <c r="B85" i="76"/>
  <c r="G85" i="76" s="1"/>
  <c r="C58" i="76" l="1"/>
  <c r="E58" i="76" s="1"/>
  <c r="F58" i="76" s="1"/>
  <c r="H58" i="76" s="1"/>
  <c r="I58" i="76" s="1"/>
  <c r="C68" i="76"/>
  <c r="E68" i="76" s="1"/>
  <c r="F68" i="76" s="1"/>
  <c r="H68" i="76" s="1"/>
  <c r="I68" i="76" s="1"/>
  <c r="C53" i="76"/>
  <c r="E53" i="76" s="1"/>
  <c r="F53" i="76" s="1"/>
  <c r="H53" i="76" s="1"/>
  <c r="E48" i="76"/>
  <c r="F48" i="76" s="1"/>
  <c r="H48" i="76" s="1"/>
  <c r="I48" i="76" s="1"/>
  <c r="C63" i="76"/>
  <c r="E63" i="76" s="1"/>
  <c r="F63" i="76" s="1"/>
  <c r="H63" i="76" s="1"/>
  <c r="I63" i="76" s="1"/>
  <c r="I95" i="76"/>
  <c r="I84" i="76"/>
  <c r="I81" i="76"/>
  <c r="K80" i="76" s="1"/>
  <c r="I83" i="76"/>
  <c r="I82" i="76"/>
  <c r="J80" i="76"/>
  <c r="I91" i="76"/>
  <c r="I93" i="76"/>
  <c r="I94" i="76"/>
  <c r="I92" i="76"/>
  <c r="G68" i="76"/>
  <c r="G53" i="76"/>
  <c r="G58" i="76"/>
  <c r="G63" i="76"/>
  <c r="I89" i="76"/>
  <c r="I87" i="76"/>
  <c r="I86" i="76"/>
  <c r="J85" i="76" s="1"/>
  <c r="L85" i="76" s="1"/>
  <c r="Q85" i="76" s="1"/>
  <c r="G117" i="76" s="1"/>
  <c r="I88" i="76"/>
  <c r="K85" i="76"/>
  <c r="I102" i="76"/>
  <c r="I101" i="76"/>
  <c r="I103" i="76"/>
  <c r="I108" i="76" l="1"/>
  <c r="I104" i="76"/>
  <c r="I107" i="76"/>
  <c r="I106" i="76"/>
  <c r="I109" i="76"/>
  <c r="I105" i="76"/>
  <c r="I110" i="76"/>
  <c r="I99" i="76"/>
  <c r="I98" i="76"/>
  <c r="I97" i="76"/>
  <c r="I96" i="76"/>
  <c r="J90" i="76" s="1"/>
  <c r="I65" i="76"/>
  <c r="I64" i="76"/>
  <c r="I67" i="76"/>
  <c r="I66" i="76"/>
  <c r="L80" i="76"/>
  <c r="Q80" i="76" s="1"/>
  <c r="F117" i="76" s="1"/>
  <c r="I51" i="76"/>
  <c r="I50" i="76"/>
  <c r="I49" i="76"/>
  <c r="I52" i="76"/>
  <c r="I53" i="76"/>
  <c r="I73" i="76"/>
  <c r="I71" i="76"/>
  <c r="I69" i="76"/>
  <c r="I74" i="76"/>
  <c r="I72" i="76"/>
  <c r="I75" i="76"/>
  <c r="I70" i="76"/>
  <c r="I62" i="76"/>
  <c r="I61" i="76"/>
  <c r="I59" i="76"/>
  <c r="I60" i="76"/>
  <c r="J63" i="76" l="1"/>
  <c r="K58" i="76"/>
  <c r="K63" i="76"/>
  <c r="J68" i="76"/>
  <c r="J48" i="76"/>
  <c r="K68" i="76"/>
  <c r="J95" i="76"/>
  <c r="I57" i="76"/>
  <c r="I56" i="76"/>
  <c r="I55" i="76"/>
  <c r="I54" i="76"/>
  <c r="J58" i="76"/>
  <c r="L58" i="76" s="1"/>
  <c r="Q58" i="76" s="1"/>
  <c r="H115" i="76" s="1"/>
  <c r="K95" i="76"/>
  <c r="K100" i="76"/>
  <c r="J100" i="76"/>
  <c r="L100" i="76" s="1"/>
  <c r="Q100" i="76" s="1"/>
  <c r="J117" i="76" s="1"/>
  <c r="L63" i="76"/>
  <c r="Q63" i="76" s="1"/>
  <c r="I115" i="76" s="1"/>
  <c r="K90" i="76"/>
  <c r="L90" i="76" s="1"/>
  <c r="Q90" i="76" s="1"/>
  <c r="H117" i="76" s="1"/>
  <c r="L68" i="76" l="1"/>
  <c r="Q68" i="76" s="1"/>
  <c r="K48" i="76"/>
  <c r="L48" i="76" s="1"/>
  <c r="Q48" i="76" s="1"/>
  <c r="F115" i="76" s="1"/>
  <c r="K53" i="76"/>
  <c r="L95" i="76"/>
  <c r="Q95" i="76" s="1"/>
  <c r="I117" i="76" s="1"/>
  <c r="J53" i="76"/>
  <c r="L53" i="76" s="1"/>
  <c r="Q53" i="76" s="1"/>
  <c r="G115" i="76" s="1"/>
  <c r="D134" i="67" l="1"/>
  <c r="D133" i="67"/>
  <c r="D132" i="67"/>
  <c r="H131" i="67"/>
  <c r="H132" i="67" s="1"/>
  <c r="D131" i="67"/>
  <c r="D130" i="67"/>
  <c r="D129" i="67"/>
  <c r="D128" i="67"/>
  <c r="D127" i="67"/>
  <c r="D126" i="67"/>
  <c r="D125" i="67"/>
  <c r="H124" i="67"/>
  <c r="H125" i="67" s="1"/>
  <c r="H126" i="67" s="1"/>
  <c r="H127" i="67" s="1"/>
  <c r="H128" i="67" s="1"/>
  <c r="H129" i="67" s="1"/>
  <c r="D124" i="67"/>
  <c r="H123" i="67"/>
  <c r="D123" i="67"/>
  <c r="H122" i="67"/>
  <c r="D122" i="67"/>
  <c r="D121" i="67"/>
  <c r="D120" i="67"/>
  <c r="D119" i="67"/>
  <c r="D118" i="67"/>
  <c r="D117" i="67"/>
  <c r="D116" i="67"/>
  <c r="D115" i="67"/>
  <c r="D114" i="67"/>
  <c r="D113" i="67"/>
  <c r="D112" i="67"/>
  <c r="D111" i="67"/>
  <c r="D110" i="67"/>
  <c r="H109" i="67"/>
  <c r="H110" i="67" s="1"/>
  <c r="H111" i="67" s="1"/>
  <c r="H112" i="67" s="1"/>
  <c r="H113" i="67" s="1"/>
  <c r="H114" i="67" s="1"/>
  <c r="H115" i="67" s="1"/>
  <c r="H116" i="67" s="1"/>
  <c r="H117" i="67" s="1"/>
  <c r="H118" i="67" s="1"/>
  <c r="H119" i="67" s="1"/>
  <c r="H120" i="67" s="1"/>
  <c r="D109" i="67"/>
  <c r="H108" i="67"/>
  <c r="D108" i="67"/>
  <c r="D107" i="67"/>
  <c r="D106" i="67"/>
  <c r="D105" i="67"/>
  <c r="D104" i="67"/>
  <c r="D103" i="67"/>
  <c r="D102" i="67"/>
  <c r="D101" i="67"/>
  <c r="D100" i="67"/>
  <c r="D99" i="67"/>
  <c r="D98" i="67"/>
  <c r="D97" i="67"/>
  <c r="D96" i="67"/>
  <c r="D95" i="67"/>
  <c r="D94" i="67"/>
  <c r="D93" i="67"/>
  <c r="D92" i="67"/>
  <c r="H91" i="67"/>
  <c r="H92" i="67" s="1"/>
  <c r="H93" i="67" s="1"/>
  <c r="H94" i="67" s="1"/>
  <c r="H95" i="67" s="1"/>
  <c r="H96" i="67" s="1"/>
  <c r="H97" i="67" s="1"/>
  <c r="H98" i="67" s="1"/>
  <c r="H99" i="67" s="1"/>
  <c r="H100" i="67" s="1"/>
  <c r="H101" i="67" s="1"/>
  <c r="H102" i="67" s="1"/>
  <c r="H103" i="67" s="1"/>
  <c r="H104" i="67" s="1"/>
  <c r="H105" i="67" s="1"/>
  <c r="H106" i="67" s="1"/>
  <c r="D91" i="67"/>
  <c r="H90" i="67"/>
  <c r="D90" i="67"/>
  <c r="H89" i="67"/>
  <c r="D89" i="67"/>
  <c r="D88" i="67"/>
  <c r="D87" i="67"/>
  <c r="D86" i="67"/>
  <c r="D85" i="67"/>
  <c r="D84" i="67"/>
  <c r="D83" i="67"/>
  <c r="D82" i="67"/>
  <c r="D81" i="67"/>
  <c r="D80" i="67"/>
  <c r="D79" i="67"/>
  <c r="D78" i="67"/>
  <c r="D77" i="67"/>
  <c r="D76" i="67"/>
  <c r="D75" i="67"/>
  <c r="D74" i="67"/>
  <c r="D73" i="67"/>
  <c r="D72" i="67"/>
  <c r="D71" i="67"/>
  <c r="D70" i="67"/>
  <c r="D69" i="67"/>
  <c r="D68" i="67"/>
  <c r="D67" i="67"/>
  <c r="H66" i="67"/>
  <c r="H67" i="67" s="1"/>
  <c r="H68" i="67" s="1"/>
  <c r="H69" i="67" s="1"/>
  <c r="H70" i="67" s="1"/>
  <c r="H71" i="67" s="1"/>
  <c r="H72" i="67" s="1"/>
  <c r="H73" i="67" s="1"/>
  <c r="H74" i="67" s="1"/>
  <c r="H75" i="67" s="1"/>
  <c r="H76" i="67" s="1"/>
  <c r="H77" i="67" s="1"/>
  <c r="H78" i="67" s="1"/>
  <c r="H79" i="67" s="1"/>
  <c r="H80" i="67" s="1"/>
  <c r="H81" i="67" s="1"/>
  <c r="H82" i="67" s="1"/>
  <c r="H83" i="67" s="1"/>
  <c r="H84" i="67" s="1"/>
  <c r="H85" i="67" s="1"/>
  <c r="H86" i="67" s="1"/>
  <c r="H87" i="67" s="1"/>
  <c r="D66" i="67"/>
  <c r="H65" i="67"/>
  <c r="D65" i="67"/>
  <c r="D64" i="67"/>
  <c r="M57" i="67"/>
  <c r="E57" i="67"/>
  <c r="N51" i="67"/>
  <c r="M51" i="67"/>
  <c r="L51" i="67"/>
  <c r="K48" i="67"/>
  <c r="A48" i="67"/>
  <c r="K47" i="67"/>
  <c r="A47" i="67"/>
  <c r="K46" i="67"/>
  <c r="A46" i="67"/>
  <c r="K45" i="67"/>
  <c r="A45" i="67"/>
  <c r="K44" i="67"/>
  <c r="A44" i="67"/>
  <c r="K43" i="67"/>
  <c r="A43" i="67"/>
  <c r="B43" i="67" s="1"/>
  <c r="I29" i="67"/>
  <c r="H29" i="67"/>
  <c r="G29" i="67"/>
  <c r="J29" i="67" s="1"/>
  <c r="N21" i="67"/>
  <c r="M21" i="67"/>
  <c r="L21" i="67"/>
  <c r="K21" i="67"/>
  <c r="I21" i="67"/>
  <c r="H21" i="67"/>
  <c r="G21" i="67"/>
  <c r="N20" i="67"/>
  <c r="M20" i="67"/>
  <c r="L20" i="67"/>
  <c r="K20" i="67"/>
  <c r="I20" i="67"/>
  <c r="H20" i="67"/>
  <c r="G20" i="67"/>
  <c r="N19" i="67"/>
  <c r="M19" i="67"/>
  <c r="M23" i="67" s="1"/>
  <c r="L19" i="67"/>
  <c r="K19" i="67"/>
  <c r="I19" i="67"/>
  <c r="H19" i="67"/>
  <c r="G19" i="67"/>
  <c r="N18" i="67"/>
  <c r="N23" i="67" s="1"/>
  <c r="M18" i="67"/>
  <c r="L18" i="67"/>
  <c r="L23" i="67" s="1"/>
  <c r="O23" i="67" s="1"/>
  <c r="K18" i="67"/>
  <c r="I18" i="67"/>
  <c r="H18" i="67"/>
  <c r="G18" i="67"/>
  <c r="N17" i="67"/>
  <c r="M17" i="67"/>
  <c r="L17" i="67"/>
  <c r="K17" i="67"/>
  <c r="I17" i="67"/>
  <c r="H17" i="67"/>
  <c r="G17" i="67"/>
  <c r="N16" i="67"/>
  <c r="M16" i="67"/>
  <c r="L16" i="67"/>
  <c r="K16" i="67"/>
  <c r="I16" i="67"/>
  <c r="H16" i="67"/>
  <c r="G16" i="67"/>
  <c r="B45" i="67" l="1"/>
  <c r="E45" i="67" s="1"/>
  <c r="F45" i="67"/>
  <c r="G43" i="67"/>
  <c r="B47" i="67"/>
  <c r="G47" i="67" s="1"/>
  <c r="E43" i="67"/>
  <c r="F44" i="67"/>
  <c r="G45" i="67"/>
  <c r="F43" i="67"/>
  <c r="H133" i="67"/>
  <c r="B44" i="67"/>
  <c r="G44" i="67" s="1"/>
  <c r="J47" i="67" l="1"/>
  <c r="N47" i="67" s="1"/>
  <c r="J43" i="67"/>
  <c r="N43" i="67" s="1"/>
  <c r="H45" i="67"/>
  <c r="L45" i="67" s="1"/>
  <c r="B46" i="67"/>
  <c r="B48" i="67"/>
  <c r="F47" i="67"/>
  <c r="E44" i="67"/>
  <c r="E47" i="67"/>
  <c r="J45" i="67"/>
  <c r="N45" i="67" s="1"/>
  <c r="I45" i="67"/>
  <c r="M45" i="67" s="1"/>
  <c r="J44" i="67"/>
  <c r="N44" i="67" s="1"/>
  <c r="H43" i="67"/>
  <c r="L43" i="67" s="1"/>
  <c r="I44" i="67"/>
  <c r="M44" i="67" s="1"/>
  <c r="I43" i="67"/>
  <c r="M43" i="67" s="1"/>
  <c r="H44" i="67" l="1"/>
  <c r="L44" i="67" s="1"/>
  <c r="G48" i="67"/>
  <c r="E48" i="67"/>
  <c r="F48" i="67"/>
  <c r="I47" i="67"/>
  <c r="M47" i="67" s="1"/>
  <c r="E46" i="67"/>
  <c r="F46" i="67"/>
  <c r="G46" i="67"/>
  <c r="H47" i="67"/>
  <c r="L47" i="67" s="1"/>
  <c r="H48" i="67" l="1"/>
  <c r="L48" i="67" s="1"/>
  <c r="J48" i="67"/>
  <c r="N48" i="67" s="1"/>
  <c r="I48" i="67"/>
  <c r="M48" i="67" s="1"/>
  <c r="J46" i="67"/>
  <c r="N46" i="67" s="1"/>
  <c r="I46" i="67"/>
  <c r="M46" i="67" s="1"/>
  <c r="H46" i="67"/>
  <c r="L46" i="67" s="1"/>
  <c r="N50" i="67" l="1"/>
  <c r="L50" i="67"/>
  <c r="M50" i="67"/>
  <c r="O51" i="67" s="1"/>
  <c r="C127" i="63" l="1"/>
  <c r="B127" i="63"/>
  <c r="O73" i="63"/>
  <c r="O86" i="63" s="1"/>
  <c r="N73" i="63"/>
  <c r="N83" i="63" s="1"/>
  <c r="M73" i="63"/>
  <c r="M86" i="63" s="1"/>
  <c r="L73" i="63"/>
  <c r="L86" i="63" s="1"/>
  <c r="K73" i="63"/>
  <c r="K85" i="63" s="1"/>
  <c r="J73" i="63"/>
  <c r="J85" i="63" s="1"/>
  <c r="I73" i="63"/>
  <c r="H73" i="63"/>
  <c r="H84" i="63" s="1"/>
  <c r="G73" i="63"/>
  <c r="G86" i="63" s="1"/>
  <c r="F73" i="63"/>
  <c r="F83" i="63" s="1"/>
  <c r="E73" i="63"/>
  <c r="E86" i="63" s="1"/>
  <c r="D73" i="63"/>
  <c r="D86" i="63" s="1"/>
  <c r="C73" i="63"/>
  <c r="C85" i="63" s="1"/>
  <c r="B73" i="63"/>
  <c r="B85" i="63" s="1"/>
  <c r="O39" i="63"/>
  <c r="N39" i="63"/>
  <c r="M39" i="63"/>
  <c r="L39" i="63"/>
  <c r="K39" i="63"/>
  <c r="J39" i="63"/>
  <c r="I39" i="63"/>
  <c r="H39" i="63"/>
  <c r="G39" i="63"/>
  <c r="F39" i="63"/>
  <c r="B39" i="63"/>
  <c r="O38" i="63"/>
  <c r="N38" i="63"/>
  <c r="M38" i="63"/>
  <c r="L38" i="63"/>
  <c r="K38" i="63"/>
  <c r="J38" i="63"/>
  <c r="I38" i="63"/>
  <c r="H38" i="63"/>
  <c r="G38" i="63"/>
  <c r="F38" i="63"/>
  <c r="B38" i="63"/>
  <c r="B40" i="63" s="1"/>
  <c r="B50" i="63" s="1"/>
  <c r="I40" i="63" l="1"/>
  <c r="I50" i="63" s="1"/>
  <c r="J40" i="63"/>
  <c r="J50" i="63" s="1"/>
  <c r="D148" i="63" s="1"/>
  <c r="G81" i="63"/>
  <c r="O81" i="63"/>
  <c r="M82" i="63"/>
  <c r="B79" i="63"/>
  <c r="E82" i="63"/>
  <c r="G83" i="63"/>
  <c r="C79" i="63"/>
  <c r="G79" i="63"/>
  <c r="O84" i="63"/>
  <c r="O79" i="63"/>
  <c r="G85" i="63"/>
  <c r="G80" i="63"/>
  <c r="M49" i="63"/>
  <c r="D153" i="63" s="1"/>
  <c r="M50" i="63"/>
  <c r="C154" i="63" s="1"/>
  <c r="J84" i="63"/>
  <c r="J80" i="63"/>
  <c r="M40" i="63"/>
  <c r="O80" i="63"/>
  <c r="H83" i="63"/>
  <c r="L85" i="63"/>
  <c r="D85" i="63"/>
  <c r="D81" i="63"/>
  <c r="O83" i="63"/>
  <c r="O85" i="63"/>
  <c r="B80" i="63"/>
  <c r="G40" i="63"/>
  <c r="G50" i="63" s="1"/>
  <c r="D142" i="63" s="1"/>
  <c r="O40" i="63"/>
  <c r="O50" i="63" s="1"/>
  <c r="B84" i="63"/>
  <c r="H79" i="63"/>
  <c r="L81" i="63"/>
  <c r="G84" i="63"/>
  <c r="D50" i="63"/>
  <c r="C50" i="63"/>
  <c r="L40" i="63"/>
  <c r="L49" i="63" s="1"/>
  <c r="B49" i="63"/>
  <c r="K40" i="63"/>
  <c r="K50" i="63" s="1"/>
  <c r="E50" i="63"/>
  <c r="C81" i="63"/>
  <c r="I85" i="63"/>
  <c r="I81" i="63"/>
  <c r="I86" i="63"/>
  <c r="I82" i="63"/>
  <c r="I83" i="63"/>
  <c r="I79" i="63"/>
  <c r="C86" i="63"/>
  <c r="C82" i="63"/>
  <c r="C83" i="63"/>
  <c r="C84" i="63"/>
  <c r="C80" i="63"/>
  <c r="K81" i="63"/>
  <c r="I49" i="63"/>
  <c r="F40" i="63"/>
  <c r="F49" i="63" s="1"/>
  <c r="N40" i="63"/>
  <c r="N50" i="63" s="1"/>
  <c r="D146" i="63"/>
  <c r="C146" i="63"/>
  <c r="H40" i="63"/>
  <c r="H49" i="63" s="1"/>
  <c r="K86" i="63"/>
  <c r="K82" i="63"/>
  <c r="K83" i="63"/>
  <c r="K79" i="63"/>
  <c r="K84" i="63"/>
  <c r="K80" i="63"/>
  <c r="C148" i="63"/>
  <c r="E83" i="63"/>
  <c r="E79" i="63"/>
  <c r="E84" i="63"/>
  <c r="E80" i="63"/>
  <c r="E85" i="63"/>
  <c r="E81" i="63"/>
  <c r="M83" i="63"/>
  <c r="M79" i="63"/>
  <c r="M84" i="63"/>
  <c r="M80" i="63"/>
  <c r="M85" i="63"/>
  <c r="M81" i="63"/>
  <c r="I80" i="63"/>
  <c r="I84" i="63"/>
  <c r="N82" i="63"/>
  <c r="N86" i="63"/>
  <c r="G82" i="63"/>
  <c r="O82" i="63"/>
  <c r="F82" i="63"/>
  <c r="F86" i="63"/>
  <c r="J49" i="63"/>
  <c r="J79" i="63"/>
  <c r="D80" i="63"/>
  <c r="L80" i="63"/>
  <c r="F81" i="63"/>
  <c r="N81" i="63"/>
  <c r="H82" i="63"/>
  <c r="B83" i="63"/>
  <c r="J83" i="63"/>
  <c r="D84" i="63"/>
  <c r="L84" i="63"/>
  <c r="F85" i="63"/>
  <c r="N85" i="63"/>
  <c r="H86" i="63"/>
  <c r="D79" i="63"/>
  <c r="L79" i="63"/>
  <c r="F80" i="63"/>
  <c r="N80" i="63"/>
  <c r="H81" i="63"/>
  <c r="B82" i="63"/>
  <c r="J82" i="63"/>
  <c r="D83" i="63"/>
  <c r="L83" i="63"/>
  <c r="F84" i="63"/>
  <c r="N84" i="63"/>
  <c r="H85" i="63"/>
  <c r="B86" i="63"/>
  <c r="J86" i="63"/>
  <c r="F79" i="63"/>
  <c r="N79" i="63"/>
  <c r="H80" i="63"/>
  <c r="B81" i="63"/>
  <c r="J81" i="63"/>
  <c r="D82" i="63"/>
  <c r="L82" i="63"/>
  <c r="D154" i="63" l="1"/>
  <c r="C142" i="63"/>
  <c r="G49" i="63"/>
  <c r="G95" i="63"/>
  <c r="O95" i="63"/>
  <c r="D190" i="63" s="1"/>
  <c r="L50" i="63"/>
  <c r="D152" i="63" s="1"/>
  <c r="M51" i="63"/>
  <c r="O94" i="63"/>
  <c r="O96" i="63" s="1"/>
  <c r="C153" i="63"/>
  <c r="K49" i="63"/>
  <c r="D149" i="63" s="1"/>
  <c r="J94" i="63"/>
  <c r="C179" i="63" s="1"/>
  <c r="B94" i="63"/>
  <c r="H95" i="63"/>
  <c r="D176" i="63" s="1"/>
  <c r="H94" i="63"/>
  <c r="C175" i="63" s="1"/>
  <c r="G87" i="63"/>
  <c r="O49" i="63"/>
  <c r="C157" i="63" s="1"/>
  <c r="C158" i="63"/>
  <c r="L94" i="63"/>
  <c r="C183" i="63" s="1"/>
  <c r="D94" i="63"/>
  <c r="C167" i="63" s="1"/>
  <c r="D158" i="63"/>
  <c r="D139" i="63"/>
  <c r="C139" i="63"/>
  <c r="D156" i="63"/>
  <c r="C156" i="63"/>
  <c r="C94" i="63"/>
  <c r="E87" i="63"/>
  <c r="E95" i="63"/>
  <c r="F50" i="63"/>
  <c r="D179" i="63"/>
  <c r="J95" i="63"/>
  <c r="J87" i="63"/>
  <c r="D145" i="63"/>
  <c r="C145" i="63"/>
  <c r="I51" i="63"/>
  <c r="G94" i="63"/>
  <c r="I94" i="63"/>
  <c r="D138" i="63"/>
  <c r="C138" i="63"/>
  <c r="L87" i="63"/>
  <c r="L95" i="63"/>
  <c r="B95" i="63"/>
  <c r="B87" i="63"/>
  <c r="M87" i="63"/>
  <c r="M95" i="63"/>
  <c r="H50" i="63"/>
  <c r="K94" i="63"/>
  <c r="O87" i="63"/>
  <c r="K87" i="63"/>
  <c r="K95" i="63"/>
  <c r="C136" i="63"/>
  <c r="D136" i="63"/>
  <c r="D87" i="63"/>
  <c r="D95" i="63"/>
  <c r="J51" i="63"/>
  <c r="D147" i="63"/>
  <c r="C147" i="63"/>
  <c r="C150" i="63"/>
  <c r="D150" i="63"/>
  <c r="B51" i="63"/>
  <c r="D49" i="63"/>
  <c r="E49" i="63"/>
  <c r="C49" i="63"/>
  <c r="N87" i="63"/>
  <c r="N95" i="63"/>
  <c r="D151" i="63"/>
  <c r="C151" i="63"/>
  <c r="H87" i="63"/>
  <c r="E94" i="63"/>
  <c r="D141" i="63"/>
  <c r="C141" i="63"/>
  <c r="G51" i="63"/>
  <c r="N49" i="63"/>
  <c r="C149" i="63"/>
  <c r="K51" i="63"/>
  <c r="F87" i="63"/>
  <c r="F95" i="63"/>
  <c r="N94" i="63"/>
  <c r="C87" i="63"/>
  <c r="C95" i="63"/>
  <c r="I95" i="63"/>
  <c r="I87" i="63"/>
  <c r="D174" i="63"/>
  <c r="C174" i="63"/>
  <c r="F94" i="63"/>
  <c r="M94" i="63"/>
  <c r="D143" i="63"/>
  <c r="H51" i="63"/>
  <c r="C143" i="63"/>
  <c r="C134" i="63"/>
  <c r="D134" i="63"/>
  <c r="C189" i="63" l="1"/>
  <c r="D175" i="63"/>
  <c r="C152" i="63"/>
  <c r="L51" i="63"/>
  <c r="C190" i="63"/>
  <c r="D189" i="63"/>
  <c r="D183" i="63"/>
  <c r="C176" i="63"/>
  <c r="H96" i="63"/>
  <c r="D167" i="63"/>
  <c r="D157" i="63"/>
  <c r="O51" i="63"/>
  <c r="D186" i="63"/>
  <c r="C186" i="63"/>
  <c r="D177" i="63"/>
  <c r="I96" i="63"/>
  <c r="C177" i="63"/>
  <c r="D185" i="63"/>
  <c r="C185" i="63"/>
  <c r="M96" i="63"/>
  <c r="D169" i="63"/>
  <c r="C169" i="63"/>
  <c r="E96" i="63"/>
  <c r="D133" i="63"/>
  <c r="C133" i="63"/>
  <c r="C51" i="63"/>
  <c r="D182" i="63"/>
  <c r="C182" i="63"/>
  <c r="C173" i="63"/>
  <c r="G96" i="63"/>
  <c r="D173" i="63"/>
  <c r="D172" i="63"/>
  <c r="C172" i="63"/>
  <c r="D178" i="63"/>
  <c r="C178" i="63"/>
  <c r="D180" i="63"/>
  <c r="C180" i="63"/>
  <c r="D166" i="63"/>
  <c r="C166" i="63"/>
  <c r="D137" i="63"/>
  <c r="C137" i="63"/>
  <c r="E51" i="63"/>
  <c r="D135" i="63"/>
  <c r="C135" i="63"/>
  <c r="D51" i="63"/>
  <c r="J96" i="63"/>
  <c r="D188" i="63"/>
  <c r="C188" i="63"/>
  <c r="N51" i="63"/>
  <c r="D155" i="63"/>
  <c r="C155" i="63"/>
  <c r="D168" i="63"/>
  <c r="C168" i="63"/>
  <c r="C181" i="63"/>
  <c r="K96" i="63"/>
  <c r="D181" i="63"/>
  <c r="B96" i="63"/>
  <c r="D140" i="63"/>
  <c r="C140" i="63"/>
  <c r="C165" i="63"/>
  <c r="C96" i="63"/>
  <c r="D165" i="63"/>
  <c r="C171" i="63"/>
  <c r="F96" i="63"/>
  <c r="D171" i="63"/>
  <c r="D184" i="63"/>
  <c r="C184" i="63"/>
  <c r="D187" i="63"/>
  <c r="C187" i="63"/>
  <c r="N96" i="63"/>
  <c r="C144" i="63"/>
  <c r="D144" i="63"/>
  <c r="D170" i="63"/>
  <c r="C170" i="63"/>
  <c r="D96" i="63"/>
  <c r="L96" i="63"/>
  <c r="F51" i="63"/>
  <c r="D159" i="63" l="1"/>
  <c r="D191" i="63"/>
  <c r="C191" i="63"/>
  <c r="C159" i="63"/>
  <c r="N100" i="76"/>
</calcChain>
</file>

<file path=xl/sharedStrings.xml><?xml version="1.0" encoding="utf-8"?>
<sst xmlns="http://schemas.openxmlformats.org/spreadsheetml/2006/main" count="2775" uniqueCount="766">
  <si>
    <t>Standardized Climate Scenario Exercise 2024</t>
  </si>
  <si>
    <t>Code</t>
  </si>
  <si>
    <t>Asset Class Name</t>
  </si>
  <si>
    <t>Industry Sector</t>
  </si>
  <si>
    <t>PD</t>
  </si>
  <si>
    <t>LGD</t>
  </si>
  <si>
    <t>CROP</t>
  </si>
  <si>
    <t>LIVE</t>
  </si>
  <si>
    <t>FORS</t>
  </si>
  <si>
    <t>FOOD</t>
  </si>
  <si>
    <t>OIL - EXTR</t>
  </si>
  <si>
    <t xml:space="preserve">GAS </t>
  </si>
  <si>
    <t>COAL</t>
  </si>
  <si>
    <t>EINT - MINE</t>
  </si>
  <si>
    <t>GAS</t>
  </si>
  <si>
    <t>OIL - OTHR</t>
  </si>
  <si>
    <t>OTHR</t>
  </si>
  <si>
    <t>RFND</t>
  </si>
  <si>
    <t>SERV</t>
  </si>
  <si>
    <t>FINC</t>
  </si>
  <si>
    <t>REST</t>
  </si>
  <si>
    <t>Fossil Fuel Electricity Production</t>
  </si>
  <si>
    <t>Hydro Electricity Production</t>
  </si>
  <si>
    <t>Coal Industry and Support</t>
  </si>
  <si>
    <t>Fossil Fuel Refinery</t>
  </si>
  <si>
    <t>Natural Gas Industry and Support</t>
  </si>
  <si>
    <t>Oil Extraction</t>
  </si>
  <si>
    <t>Oil Extraction Support</t>
  </si>
  <si>
    <t>Sand Oil Extraction and Support</t>
  </si>
  <si>
    <t>Crop Production and Support</t>
  </si>
  <si>
    <t>Livestock Production and Support</t>
  </si>
  <si>
    <t>Finance and Insurance</t>
  </si>
  <si>
    <t>Real Estate</t>
  </si>
  <si>
    <t>asset_class</t>
  </si>
  <si>
    <t>Asset Class</t>
  </si>
  <si>
    <t>Scenario</t>
  </si>
  <si>
    <t>Canada</t>
  </si>
  <si>
    <t>region</t>
  </si>
  <si>
    <t>ID</t>
  </si>
  <si>
    <t>Submission Key</t>
  </si>
  <si>
    <t>Description</t>
  </si>
  <si>
    <t>Data Type</t>
  </si>
  <si>
    <t>Standard</t>
  </si>
  <si>
    <t>Text</t>
  </si>
  <si>
    <t>Integer</t>
  </si>
  <si>
    <t>Region</t>
  </si>
  <si>
    <t>weighted_average_maturity</t>
  </si>
  <si>
    <t>Corporate and commercial lending exposures</t>
  </si>
  <si>
    <t>111, 1151, 41112</t>
  </si>
  <si>
    <t>112, 1152, 41111</t>
  </si>
  <si>
    <t>113, 1153, 321</t>
  </si>
  <si>
    <t>Food and Beverage industry and support</t>
  </si>
  <si>
    <t>114, 311, 312, 4131, 4132, 445</t>
  </si>
  <si>
    <t>EINT-MINE</t>
  </si>
  <si>
    <t>2122, 2123, 213117, 213119</t>
  </si>
  <si>
    <t>EINT-PAPR</t>
  </si>
  <si>
    <t>EINT-MANF</t>
  </si>
  <si>
    <t>325, 327, 331, 332</t>
  </si>
  <si>
    <t>EINT-WATR</t>
  </si>
  <si>
    <t>2213, 23711, 562</t>
  </si>
  <si>
    <t>ELEC-FOSS</t>
  </si>
  <si>
    <t>ELEC-HYDR</t>
  </si>
  <si>
    <t>ELEC-RNEW</t>
  </si>
  <si>
    <t>Electricity Production from Renewable Sources and Nuclear</t>
  </si>
  <si>
    <t>221113, 221119</t>
  </si>
  <si>
    <t>ELEC-OTHR</t>
  </si>
  <si>
    <t>22112, 23713, 335</t>
  </si>
  <si>
    <t>2121, 213117, 213119</t>
  </si>
  <si>
    <t>OIL-EXTR</t>
  </si>
  <si>
    <t>21111, 213111</t>
  </si>
  <si>
    <t>OIL-SAND</t>
  </si>
  <si>
    <t>OIL-OTHR</t>
  </si>
  <si>
    <t>213118, 23712</t>
  </si>
  <si>
    <t>324, 326, 412, 457, 486</t>
  </si>
  <si>
    <t>TRNS-AIR</t>
  </si>
  <si>
    <t>481, 4881</t>
  </si>
  <si>
    <t>TRNS-RAIL</t>
  </si>
  <si>
    <t>TRNS-OTHR</t>
  </si>
  <si>
    <t xml:space="preserve">Other Industries </t>
  </si>
  <si>
    <t>236, 2372, 2373, 2379, 238, 313, 314, 315, 316, 333, 334, 337, 339</t>
  </si>
  <si>
    <t>Region Name</t>
  </si>
  <si>
    <t>CAN</t>
  </si>
  <si>
    <t>United States</t>
  </si>
  <si>
    <t>South America, Central America, and the Caribbean</t>
  </si>
  <si>
    <t>Rest of Europe</t>
  </si>
  <si>
    <t>Expected credit losses (ECL) as per IFRS 9, unadjusted for climate risks</t>
  </si>
  <si>
    <t>baseline_ECL</t>
  </si>
  <si>
    <t>Baseline ECL</t>
  </si>
  <si>
    <t>Industry Sectors</t>
  </si>
  <si>
    <t>Regional Sectors</t>
  </si>
  <si>
    <t>Years in the Lifetime of the exposure</t>
  </si>
  <si>
    <t>EAD</t>
  </si>
  <si>
    <t>logit PD</t>
  </si>
  <si>
    <t>Lifetime Years</t>
  </si>
  <si>
    <t>Discount Factor</t>
  </si>
  <si>
    <t>Annual ECL</t>
  </si>
  <si>
    <t>Discount Rate</t>
  </si>
  <si>
    <t>Pessimistic  Scenario</t>
  </si>
  <si>
    <t>Baseline Scenario*</t>
  </si>
  <si>
    <t>Optimistic Scenario</t>
  </si>
  <si>
    <t>ECL of Pessimistic  Scenario</t>
  </si>
  <si>
    <t>ECL of Baseline Scenario*</t>
  </si>
  <si>
    <t>ECL of Optimistic Scenario</t>
  </si>
  <si>
    <t>Weighted ECL</t>
  </si>
  <si>
    <t>Total ECL</t>
  </si>
  <si>
    <t>Scenario Weights</t>
  </si>
  <si>
    <t>Snapshot for Calculations</t>
  </si>
  <si>
    <t>&lt;-- chose the snapshot from the drop menu for the ECL calculations</t>
  </si>
  <si>
    <t>Years in the Lifetime for the snapshot</t>
  </si>
  <si>
    <t>Corresponding PD Add-ons</t>
  </si>
  <si>
    <t>Climate Adjusted PD</t>
  </si>
  <si>
    <t>Climate Adjusted  LGD</t>
  </si>
  <si>
    <t>Pessimistic   Scenario</t>
  </si>
  <si>
    <t>Baseline Scenario</t>
  </si>
  <si>
    <t>Weighted Climate ECL</t>
  </si>
  <si>
    <t>Credit Bucket</t>
  </si>
  <si>
    <t>PD climate Add-on</t>
  </si>
  <si>
    <t>…</t>
  </si>
  <si>
    <t>[DRAFT] Instructions</t>
  </si>
  <si>
    <t>NAICS Codes with Multiple Sectors</t>
  </si>
  <si>
    <t>exposure_amount</t>
  </si>
  <si>
    <t>Credit Quality Bucket</t>
  </si>
  <si>
    <t>immediate_CA_ECL_2030</t>
  </si>
  <si>
    <t>Climate Adjusted Lifetime ECLs under Below 2℃ immediate scenario for 2030</t>
  </si>
  <si>
    <t>immediate_CA_ECL_2035</t>
  </si>
  <si>
    <t>immediate_CA_ECL_2040</t>
  </si>
  <si>
    <t>immediate_CA_ECL_2045</t>
  </si>
  <si>
    <t>immediate_CA_ECL_2050</t>
  </si>
  <si>
    <t>Climate Adjusted Lifetime ECLs under Below 2℃ immediate scenario for 2035</t>
  </si>
  <si>
    <t>Climate Adjusted Lifetime ECLs under Below 2℃ immediate scenario for 2040</t>
  </si>
  <si>
    <t>Climate Adjusted Lifetime ECLs under Below 2℃ immediate scenario for 2045</t>
  </si>
  <si>
    <t>Climate Adjusted Lifetime ECLs under Below 2℃ immediate scenario for 2050</t>
  </si>
  <si>
    <t>delayed_CA_ECL_2030</t>
  </si>
  <si>
    <t>Climate Adjusted Lifetime ECLs under Below 2℃ delayed scenario for 2030</t>
  </si>
  <si>
    <t>delayed_CA_ECL_2035</t>
  </si>
  <si>
    <t>Climate Adjusted Lifetime ECLs under Below 2℃ delayed scenario for 2035</t>
  </si>
  <si>
    <t>delayed_CA_ECL_2040</t>
  </si>
  <si>
    <t>Climate Adjusted Lifetime ECLs under Below 2℃ delayed scenario for 2040</t>
  </si>
  <si>
    <t>delayed_CA_ECL_2045</t>
  </si>
  <si>
    <t>Climate Adjusted Lifetime ECLs under Below 2℃ delayed scenario for 2045</t>
  </si>
  <si>
    <t>delayed_CA_ECL_2050</t>
  </si>
  <si>
    <t>Climate Adjusted Lifetime ECLs under Below 2℃ delayed scenario for 2050</t>
  </si>
  <si>
    <t>netzero_CA_ECL_2030</t>
  </si>
  <si>
    <t>Climate Adjusted Lifetime ECLs under Net zero 2050 scenario for 2030</t>
  </si>
  <si>
    <t>netzero_CA_ECL_2035</t>
  </si>
  <si>
    <t>Climate Adjusted Lifetime ECLs under Net zero 2050 scenario for 2035</t>
  </si>
  <si>
    <t>netzero_CA_ECL_2040</t>
  </si>
  <si>
    <t>Climate Adjusted Lifetime ECLs under Net zero 2050 scenario for 2040</t>
  </si>
  <si>
    <t>netzero_CA_ECL_2045</t>
  </si>
  <si>
    <t>Climate Adjusted Lifetime ECLs under Net zero 2050 scenario for 2045</t>
  </si>
  <si>
    <t>netzero_CA_ECL_2050</t>
  </si>
  <si>
    <t>Climate Adjusted Lifetime ECLs under Net zero 2050 scenario for 2050</t>
  </si>
  <si>
    <t>Total reported exposure amount, expressed in Canadian Dollars</t>
  </si>
  <si>
    <t>immediate_CA_MV_2030</t>
  </si>
  <si>
    <t>immediate_CA_MV_2035</t>
  </si>
  <si>
    <t>immediate_CA_MV_2040</t>
  </si>
  <si>
    <t>immediate_CA_MV_2045</t>
  </si>
  <si>
    <t>immediate_CA_MV_2050</t>
  </si>
  <si>
    <t>delayed_CA_MV_2030</t>
  </si>
  <si>
    <t>delayed_CA_MV_2035</t>
  </si>
  <si>
    <t>delayed_CA_MV_2040</t>
  </si>
  <si>
    <t>delayed_CA_MV_2045</t>
  </si>
  <si>
    <t>delayed_CA_MV_2050</t>
  </si>
  <si>
    <t>netzero_CA_MV_2030</t>
  </si>
  <si>
    <t>netzero_CA_MV_2035</t>
  </si>
  <si>
    <t>netzero_CA_MV_2040</t>
  </si>
  <si>
    <t>netzero_CA_MV_2045</t>
  </si>
  <si>
    <t>netzero_CA_MV_2050</t>
  </si>
  <si>
    <t>Advanced European economies</t>
  </si>
  <si>
    <t>Advanced Asian and Oceanic Economies</t>
  </si>
  <si>
    <t>A_EU</t>
  </si>
  <si>
    <t>R_EU</t>
  </si>
  <si>
    <t>ME</t>
  </si>
  <si>
    <t>Lower Bound for PD (inclusive)</t>
  </si>
  <si>
    <t>Upper Bound for PD (exclusive)</t>
  </si>
  <si>
    <t>VAN</t>
  </si>
  <si>
    <t>CAL</t>
  </si>
  <si>
    <t>WIN</t>
  </si>
  <si>
    <t>MON</t>
  </si>
  <si>
    <t>SAG</t>
  </si>
  <si>
    <t>FSAs in Scope</t>
  </si>
  <si>
    <t>Regional Sectors for Flood Risk</t>
  </si>
  <si>
    <t>industry_sector</t>
  </si>
  <si>
    <t>credit_quality_bucket</t>
  </si>
  <si>
    <t>Regional Sector</t>
  </si>
  <si>
    <t>Electricity Support and Distribution</t>
  </si>
  <si>
    <t>Energy Intensive Industries</t>
  </si>
  <si>
    <t>Manufacturing</t>
  </si>
  <si>
    <t>Mining</t>
  </si>
  <si>
    <t>Paper and Pulp</t>
  </si>
  <si>
    <t>Water and Sewage System and Waste Management</t>
  </si>
  <si>
    <t>Fossil Fuels</t>
  </si>
  <si>
    <t>Transportation</t>
  </si>
  <si>
    <t>Air Transportation</t>
  </si>
  <si>
    <t>Rail Transportation</t>
  </si>
  <si>
    <t>Agriculture and Forestry</t>
  </si>
  <si>
    <t>Service Sectors</t>
  </si>
  <si>
    <t>Other Sectors</t>
  </si>
  <si>
    <t>Total exposure amount, expressed in Canadian Dollars</t>
  </si>
  <si>
    <t>Sector Name 1</t>
  </si>
  <si>
    <t>Sector Name 2</t>
  </si>
  <si>
    <t>CANADA</t>
  </si>
  <si>
    <t>CA</t>
  </si>
  <si>
    <t>US</t>
  </si>
  <si>
    <t>A_AS_OC</t>
  </si>
  <si>
    <t>R_AS_OS</t>
  </si>
  <si>
    <t>Rest of Asian and Oceanic Economies</t>
  </si>
  <si>
    <t> Middle East</t>
  </si>
  <si>
    <t>AF</t>
  </si>
  <si>
    <t> Africa</t>
  </si>
  <si>
    <t>Corresponding Alpha 3 - ISO Codes</t>
  </si>
  <si>
    <t>LA</t>
  </si>
  <si>
    <t>ASM, GUM, MNP, PRI, UMI, USA, VIR</t>
  </si>
  <si>
    <t>ATG, ARG, BHS, BRB, BLZ, BOL, BES, BRA, CHL, COL, CRI, CUB, DMA, DOM, ECU, SLV, GRD, GLP, GTM, GUY, HTI, HND, JAM, MTQ, MEX, NIC, PAN, PRY, PER, KNA, LCA, VCT, SUR, TTO, URY, VEN</t>
  </si>
  <si>
    <t>ALA, AND, AIA, ABW, AUT, BEL, BMU, BVT, IOT, CYM, HRV, CUW, CYP, CZE, DNK, EST, FLK, FRO, FIN, FRA, GUF, PYF, ATF, DEU, GIB, GRC, GRL, ISL, IRL, IMN, ISR, ITA, JEY, LVA, LIE, LTU, LUX, MLT, MCO, MSR, NLD, NCL, NOR, PCN, PRT, BLM, SHN, MAF, SPM, SMR, SXM, SVK, SVN, SGS, ESP, SJM, SWE, CHE, TCA, GBR, VGB, WLF</t>
  </si>
  <si>
    <t>ALB, BLR, BIH, BGR, GEO, GGY, VAT, HUN, MDA, MNE, POL, MKD, ROU, RUS, SRB, TUR, UKR</t>
  </si>
  <si>
    <t>AUS, CXR, CCK, COK, HMD, HKG, JPN, KOR, MAC, NZL, NIU, NFK, SGP, TWN, TKL</t>
  </si>
  <si>
    <t>AFG, ARM, AZE, BGD, BTN, BRN, KHM, CHN, FJI, IND, IDN, KAZ, KIR, PRK, KGZ, LAO, MYS, MDV, MHL, FSM, MNG, MMR, NRU, NPL, PAK, PSE, PNG, PHL, WSM, SLB, LKA, TJK, THA, TLS, TON, TKM, TUV, UZB, VUT, VNM</t>
  </si>
  <si>
    <t>BHR, IRN, IRQ, JOR, KWT, LBN, OMN, PLW, QAT, SAU, SYR, ARE, YEM</t>
  </si>
  <si>
    <t>DZA, AGO, BEN, BWA, BFA, BDI, CPV, CMR, CAF, TCD, COM, COD, COG, CIV, DJI, EGY, GNQ, ERI, SWZ, ETH, GAB, GMB, GHA, GIN, GNB, KEN, LSO, LBR, LBY, MDG, MWI, MLI, MRT, MUS, MYT, MAR, MOZ, NAM, NER, NGA, REU, RWA, STP, SEN, SYC, SLE, SOM, ZAF, SSD, SDN, TZA, TGO, TUN, UGA, ESH, ZMB, ZWE</t>
  </si>
  <si>
    <t>323, 41113, 41119, 4133, 4134, 414, 415, 416, 417, 418, 419, 441, 444, 449, 455, 456, 458, 459, 49, 51, 54, 55, 561, 61, 62, 71, 72, 81, 91</t>
  </si>
  <si>
    <t>United States and all its dependent territories</t>
  </si>
  <si>
    <t>Remaining European countries not classified as advanced by IMF</t>
  </si>
  <si>
    <t>All advanced economies in Asia and Oceania and their territories</t>
  </si>
  <si>
    <t>All African countries</t>
  </si>
  <si>
    <t>Illustrative Example for Credit Risk Calculation</t>
  </si>
  <si>
    <t>Fictional Exposure's Characterisitcs</t>
  </si>
  <si>
    <t>Optimistic  Scenario</t>
  </si>
  <si>
    <t>SCSE Credit Quality Buckets</t>
  </si>
  <si>
    <t>Bucket Label</t>
  </si>
  <si>
    <t>Asset Risk Bucket</t>
  </si>
  <si>
    <t>Estimated PD</t>
  </si>
  <si>
    <t>Climate Adjusted ECL</t>
  </si>
  <si>
    <t>PD Add-on</t>
  </si>
  <si>
    <t>Below 2℃ immediate</t>
  </si>
  <si>
    <t xml:space="preserve">The credit quality bucket of the exposure is determined using the estimated credit quality PD for year 2024. The credit quality PD is the weighted average of the PD estimates in 2024 using the same weights to calculate the baseline ECL. </t>
  </si>
  <si>
    <t>SCSE Workbook</t>
  </si>
  <si>
    <t>Exposure type</t>
  </si>
  <si>
    <t>Vancouver, British Columbia</t>
  </si>
  <si>
    <t>Calgary, Alberta</t>
  </si>
  <si>
    <t>Edmonton, Alberta</t>
  </si>
  <si>
    <t>Winnipeg, Manitoba</t>
  </si>
  <si>
    <t>Kitchener-Waterloo-Cambridge, Ontario</t>
  </si>
  <si>
    <t>Fredericton, New Brunswick</t>
  </si>
  <si>
    <t>EDM</t>
  </si>
  <si>
    <t>QUE</t>
  </si>
  <si>
    <t>SHE</t>
  </si>
  <si>
    <t>FRE</t>
  </si>
  <si>
    <t>KWC</t>
  </si>
  <si>
    <t>OGA</t>
  </si>
  <si>
    <t>V1M, V2W, V2X, V2Y, V2Z, V3A, V3B, V3C, V3E, V3H, V3J, V3K, V3L, V3M, V3N, V3R, V3S, V3T, V3V, V3W, V3X, V3Y, V3Z, V4A, V4B, V4C, V4E, V4G, V4K, V4L, V4M, V4N, V4P, V4R, V4W, V5*, V6*, V7A, V7B, V7C, V7E, V7G, V7J, V7K, V7L, V7M, V7N, V7P, V7R, V7S, V7T, V7V, V7W, V7X, V7Y</t>
  </si>
  <si>
    <t>T5*, T6*, T8L, T8N</t>
  </si>
  <si>
    <t>T1X, T1Y, T2*, T3A, T3B, T3C, T3E, T3G, T3H, T3J, T3K, T3L, T3M, T3N, T3P, T3R, T3S, T4C</t>
  </si>
  <si>
    <t>K1*, K2*, K4A, K4B, K4C, K4K, K4M, K4P, J8L, J8M, J8P, J8R, J8T, J8V, J8X, J8Y, J8Z, J9A, J9H, J9J</t>
  </si>
  <si>
    <t>N1C, N1E, N1G, N1H, N1K, N1L, N1P, N1R, N1S, N1T, N2A, N2B, N2C, N2E, N2G, N2H, N2J, N2K, N2L, N2M, N2N, N2P, N2R, N2T, N2V, N3C, N3E, N3H</t>
  </si>
  <si>
    <t>E2V, E3A, E3B, E3C, E3E, E3G</t>
  </si>
  <si>
    <t>J1C, J1E, J1G, J1H, J1J, J1K, J1L, J1M, J1N, J1P, J1R</t>
  </si>
  <si>
    <t>H**, J0L, J0N, J0P, J0S, J2W, J2Y, J3A, J3B, J3E, J3G, J3H, J3L, J3N, J3V, J3X, J3Y, J3Z, J4*, J5A, J5B, J5C, J5K, J5L, J5N, J5R, J5T, J5W, J5X, J5Y, J5Z, J6A, J6J, J6N, J6R, J6V, J6W, J6X, J6Y, J6Z, J7A, J7B, J7C, J7E, J7G, J7H, J7J, J7K, J7L, J7M, J7N, J7R, J7T, J7V, J7W, J7X, J7Y, J7Z</t>
  </si>
  <si>
    <t>G1*, G2*, G3E, G3G, G3J, G3K</t>
  </si>
  <si>
    <t>R2*, R3*, R4A, R4G, R4H, R4J, R5A, R5K, R5P</t>
  </si>
  <si>
    <t>Exposure Type</t>
  </si>
  <si>
    <t>2121, 213113</t>
  </si>
  <si>
    <t>111, 1151</t>
  </si>
  <si>
    <t>2122, 2123, 213114, 213115</t>
  </si>
  <si>
    <t>221113, 221114, 221115, 221116, 221117, 221118</t>
  </si>
  <si>
    <t>114, 311, 312, 4244, 4248, 445</t>
  </si>
  <si>
    <t>Forestry and Support</t>
  </si>
  <si>
    <t>21113, 213111, 213112, 2212, 23712</t>
  </si>
  <si>
    <t>112, 1152</t>
  </si>
  <si>
    <t>21112, 213111</t>
  </si>
  <si>
    <t>213112, 23712</t>
  </si>
  <si>
    <t>Other Transportation</t>
  </si>
  <si>
    <t>336, 483, 484, 485, 487, 4882, 4883, 4884, 4885, 4889</t>
  </si>
  <si>
    <t>21111, 213111, 213118, 2212, 23712</t>
  </si>
  <si>
    <t>Canadian NAICS Codes</t>
  </si>
  <si>
    <t>US NAICS Codes</t>
  </si>
  <si>
    <t>324, 326, 4247, 457, 486</t>
  </si>
  <si>
    <t>323, 423, 4241, 4242, 4243, 4245, 4246, 4249, 425, 441, 444, 449, 455, 456, 458, 459, 49, 51, 54, 55, 561, 61, 62, 71, 72, 81, 92</t>
  </si>
  <si>
    <t>South America, Central America, and the Caribbean, excluding other countries' dependent territories</t>
  </si>
  <si>
    <t>Advanced European economies and their territories, including Israel, which is classified as an advanced economy by IMF, due to the similarities in its economic model to European advanced economies</t>
  </si>
  <si>
    <t>Remaining Asian and Oceanic Economies not classified as advanced by IMF, excluding other countries' dependent territories</t>
  </si>
  <si>
    <t>All middle eastern economies, excluding Israel which is the only economy in the region classified as ‘Advanced’ by IMF</t>
  </si>
  <si>
    <t>Credit Quality PD Range</t>
  </si>
  <si>
    <t>This document contains the instructions to complete the Standardized Climate Scenario Exercise (SCSE) Workbook. These instructions are intended to be read with the SCSE Methodology.</t>
  </si>
  <si>
    <t>Decimal (2 digits)</t>
  </si>
  <si>
    <t>Data fields for SCSE Workbook, Credit Risk Worksheet</t>
  </si>
  <si>
    <t>See SCSE Methodology for climate adjusted market values</t>
  </si>
  <si>
    <t>Climate adjusted market values under Below 2℃ immediate scenario for 2030</t>
  </si>
  <si>
    <t>Climate adjusted market values under Below 2℃ immediate scenario for 2035</t>
  </si>
  <si>
    <t>Climate adjusted market values under Below 2℃ immediate scenario for 2040</t>
  </si>
  <si>
    <t>Climate adjusted market values under Below 2℃ immediate scenario for 2045</t>
  </si>
  <si>
    <t>Climate adjusted market values under Below 2℃ immediate scenario for 2050</t>
  </si>
  <si>
    <t>Climate adjusted market values under Below 2℃ delayed scenario for 2030</t>
  </si>
  <si>
    <t>Climate adjusted market values under Below 2℃ delayed scenario for 2035</t>
  </si>
  <si>
    <t>Climate adjusted market values under Below 2℃ delayed scenario for 2040</t>
  </si>
  <si>
    <t>Climate adjusted market values under Below 2℃ delayed scenario for 2045</t>
  </si>
  <si>
    <t>Climate adjusted market values under Below 2℃ delayed scenario for 2050</t>
  </si>
  <si>
    <t>Climate adjusted market values under Net zero 2050 scenario for 2030</t>
  </si>
  <si>
    <t>Climate adjusted market values under Net zero 2050 scenario for 2035</t>
  </si>
  <si>
    <t>Climate adjusted market values under Net zero 2050 scenario for 2040</t>
  </si>
  <si>
    <t>Climate adjusted market values under Net zero 2050 scenario for 2045</t>
  </si>
  <si>
    <t>Climate adjusted market values under Net zero 2050 scenario for 2050</t>
  </si>
  <si>
    <t>Total market value as of Q4 2023, expressed in Canadian Dollars</t>
  </si>
  <si>
    <t>SCSE Instructions for Market Risk for Common Shares</t>
  </si>
  <si>
    <t>SCSE Instructions for Credit Risk</t>
  </si>
  <si>
    <t>SCSE Instructions for Market Risk for Corporate Bonds and Preferred Shares</t>
  </si>
  <si>
    <t>SCSE Industry Sectors for Credit and Market Risk</t>
  </si>
  <si>
    <t>SCSE Regional Sectors for Credit and Market Risk</t>
  </si>
  <si>
    <t>SCSE Credit Quality Buckets for Credit Risk and Market Risk for Corporate Bonds and Preferred Shares</t>
  </si>
  <si>
    <t>Corporate bonds</t>
  </si>
  <si>
    <t>Public and private corporate bonds that are part of the banking book</t>
  </si>
  <si>
    <t>Corporate bonds that are accounted as Fair Value through Other Comprehensive Income (FVOCI) and Amortized Cost</t>
  </si>
  <si>
    <t>Preferred shares</t>
  </si>
  <si>
    <t xml:space="preserve">Corporate and commercial lending exposures that are part of the banking book, such as loans and lease receivables, </t>
  </si>
  <si>
    <t>Corporate and commercial lending exposures such as non-residential mortgage loans that are accounted as Fair Value through Other Comprehensive Income and Amortized cost</t>
  </si>
  <si>
    <t>Details for Deposit Taking Institutions</t>
  </si>
  <si>
    <t>Details for Insurers</t>
  </si>
  <si>
    <t>Credit Risk Asset Classification</t>
  </si>
  <si>
    <t>SCSE Asset Classification for Credit Risk and Market Risk for Corporate Bonds and Preferred Shares</t>
  </si>
  <si>
    <t>Applicable to:</t>
  </si>
  <si>
    <t>SCSE Instructions for Flood Risk Module</t>
  </si>
  <si>
    <t>Step 1 - Obtaining and processing proxy heating source data</t>
  </si>
  <si>
    <t xml:space="preserve">The following tables summarize provincial level heating source data which are then used in the calculations for the Real Estate Transition Risk module. Note that this data source serves as an example of reasonable proxy data that could be used within this module, if property-level/more granular data is not available. Participants are encouraged to explore the below data source as well as other data sources that could be used in this module.
</t>
  </si>
  <si>
    <t>Step 1a: Obtain the proxy data</t>
  </si>
  <si>
    <t>Source:</t>
  </si>
  <si>
    <t>Statistics Canada. Table 38-10-0286-01  Primary heating systems and type of energy</t>
  </si>
  <si>
    <t>Details:</t>
  </si>
  <si>
    <t>Primary Heating Source</t>
  </si>
  <si>
    <t>Territories</t>
  </si>
  <si>
    <t>Provinces</t>
  </si>
  <si>
    <t>YT</t>
  </si>
  <si>
    <t>NT</t>
  </si>
  <si>
    <t>NU</t>
  </si>
  <si>
    <t>BC</t>
  </si>
  <si>
    <t>AB</t>
  </si>
  <si>
    <t>SK</t>
  </si>
  <si>
    <t>MB</t>
  </si>
  <si>
    <t>ON</t>
  </si>
  <si>
    <t>QC</t>
  </si>
  <si>
    <t>NB</t>
  </si>
  <si>
    <t>NL</t>
  </si>
  <si>
    <t>NS</t>
  </si>
  <si>
    <t>PE</t>
  </si>
  <si>
    <t>Natural gas</t>
  </si>
  <si>
    <t>F</t>
  </si>
  <si>
    <t>Oil</t>
  </si>
  <si>
    <t>Wood or wood pellets</t>
  </si>
  <si>
    <t>Propane</t>
  </si>
  <si>
    <t>Other fuel</t>
  </si>
  <si>
    <t>Electricity</t>
  </si>
  <si>
    <t>Outside of electricity, all other sources are classed as fuel-based.</t>
  </si>
  <si>
    <t>Fuel-based</t>
  </si>
  <si>
    <t>Non fuel-based</t>
  </si>
  <si>
    <t>The following tables summarize provincial level electricity generation source data which are then used in the calculations for the Real Estate Transition Risk module. Note that this data source serves as an example of reasonable proxy data that could be used within this module, if property-level/more granular data is not available. Participants are encouraged to explore the below data source as well as other data sources that could be used in this module.</t>
  </si>
  <si>
    <t>Step 2a: Obtain the proxy data</t>
  </si>
  <si>
    <t>Electricity Generation - Canada.ca (cer-rec.gc.ca)</t>
  </si>
  <si>
    <t>Electricity Generation Source</t>
  </si>
  <si>
    <t>Hydro / Wave / Tidal</t>
  </si>
  <si>
    <t>Uranium</t>
  </si>
  <si>
    <t>Natural Gas</t>
  </si>
  <si>
    <t>Coal &amp; Coke</t>
  </si>
  <si>
    <t>Wind</t>
  </si>
  <si>
    <t>Biomass / Geothermal</t>
  </si>
  <si>
    <t>Solar</t>
  </si>
  <si>
    <t>Total</t>
  </si>
  <si>
    <t>Step 2b: Calculate percentages for each region</t>
  </si>
  <si>
    <t>Hydro, uranium, wind and solar are classed as non fuel-based and all other sources are classed as fuel-based.</t>
  </si>
  <si>
    <t>Step 3 - Applying calculated proxy parameters to portfolio data</t>
  </si>
  <si>
    <t>Step 3a: Aggregate provincial level data for all in-scope exposures</t>
  </si>
  <si>
    <t>Province / Territory</t>
  </si>
  <si>
    <t>Exposure</t>
  </si>
  <si>
    <t>Step 3b: Apply proxy primary heating source parameters to aggregated provincial level data</t>
  </si>
  <si>
    <t>Heating Source</t>
  </si>
  <si>
    <t>FUEL</t>
  </si>
  <si>
    <t>NONFUEL</t>
  </si>
  <si>
    <t>Illustrative Example for Real Estate Transition Risk Calculation</t>
  </si>
  <si>
    <t>Step 1b: Group the primary heating sources into fuel-based and non fuel-based sources</t>
  </si>
  <si>
    <t>Step 1c: Use adjustments to clean the data</t>
  </si>
  <si>
    <t>The following adjustments were applied to clean the data and make it usable within the context of the module:
- Adjustment 1 - Scale data for each province so that it totals 100%
- Adjustment 2 - For the territories, assume Canada-wide data</t>
  </si>
  <si>
    <t>As mentioned, the data below is entirely fictional and used only for illustrative purposes. The figures do not relate to any real portfolio or a representative portfolio.</t>
  </si>
  <si>
    <t>Market Risk Asset Classification</t>
  </si>
  <si>
    <t>Common shares</t>
  </si>
  <si>
    <t>Market risk for common shares (section 3.5.2)</t>
  </si>
  <si>
    <t>Market risk for corporate bonds and preferred shares (section 3.5.3)</t>
  </si>
  <si>
    <t xml:space="preserve">Publicly listed common shares that are part of the  trading book </t>
  </si>
  <si>
    <t xml:space="preserve">Publicly listed preferred shares that are part of the trading book </t>
  </si>
  <si>
    <t>Publicly listed preferred shares that are accounted as Fair Value through Other Comprehensive Income and Amortized Cost</t>
  </si>
  <si>
    <t>Publicly listed preferred shares that are part of the banking book and fall under IFRS 9 ECL</t>
  </si>
  <si>
    <t>Publicly listed common shares that are  accounted as Fair Value through Profit and Loss (FVTPL)</t>
  </si>
  <si>
    <t>Credit risk  for corporate bonds and preferred shares (section 3.4)</t>
  </si>
  <si>
    <t>Credit risk for corporate bonds and preferred shares (section 3.4)</t>
  </si>
  <si>
    <t>province</t>
  </si>
  <si>
    <t>exposure_type</t>
  </si>
  <si>
    <t>0.0% &lt; LTV ≤ 50.0%</t>
  </si>
  <si>
    <t>50.0% &lt; LTV ≤ 60.0%</t>
  </si>
  <si>
    <t>60.0% &lt; LTV ≤ 70.0%</t>
  </si>
  <si>
    <t>70.0% &lt; LTV ≤ 75.0%</t>
  </si>
  <si>
    <t>75.0% &lt; LTV ≤ 80.0%</t>
  </si>
  <si>
    <t>80.0% &lt; LTV ≤ 85.0%</t>
  </si>
  <si>
    <t>85.0% &lt; LTV ≤ 90.0%</t>
  </si>
  <si>
    <t>90.0% &lt; LTV ≤ 95.0%</t>
  </si>
  <si>
    <t>LTV Range</t>
  </si>
  <si>
    <t>LTV Bucket</t>
  </si>
  <si>
    <t>Reporting Snapshot</t>
  </si>
  <si>
    <t>Years in Scenario</t>
  </si>
  <si>
    <t>Year Key</t>
  </si>
  <si>
    <t>See "Industry Sectors" tab for values</t>
  </si>
  <si>
    <t>Illustrative Example - Market value change estimation for Corporate bonds</t>
  </si>
  <si>
    <t>PV01</t>
  </si>
  <si>
    <t>(per 1Mn of the principal)</t>
  </si>
  <si>
    <t>CS01</t>
  </si>
  <si>
    <t xml:space="preserve">Step 1: Derive the baseline PD </t>
  </si>
  <si>
    <t>Step 1</t>
  </si>
  <si>
    <t>Step 2</t>
  </si>
  <si>
    <t>Step 3</t>
  </si>
  <si>
    <t>Step 5</t>
  </si>
  <si>
    <t>Step 6</t>
  </si>
  <si>
    <t>Baseline PD Rating</t>
  </si>
  <si>
    <t>Baseline PD</t>
  </si>
  <si>
    <t>Climate PD Add-On</t>
  </si>
  <si>
    <t>Baseline CS (bps)</t>
  </si>
  <si>
    <t>Climate CS (bps)</t>
  </si>
  <si>
    <t>E2</t>
  </si>
  <si>
    <t>E6</t>
  </si>
  <si>
    <t>Year-sector Key</t>
  </si>
  <si>
    <t>E1</t>
  </si>
  <si>
    <t>E3</t>
  </si>
  <si>
    <t>E4</t>
  </si>
  <si>
    <t>E5</t>
  </si>
  <si>
    <t>E7</t>
  </si>
  <si>
    <t>E8</t>
  </si>
  <si>
    <t>E9</t>
  </si>
  <si>
    <t>E10</t>
  </si>
  <si>
    <t>E11</t>
  </si>
  <si>
    <t>SCSE Instructions for Real Estate Transition Risk</t>
  </si>
  <si>
    <t>Heating source category (fuel or nonfuel) /</t>
  </si>
  <si>
    <t>power_source</t>
  </si>
  <si>
    <t>Power source category (fuel or nonfuel)</t>
  </si>
  <si>
    <t>Province or territory</t>
  </si>
  <si>
    <t>Loan-to-value bucket, where applicable</t>
  </si>
  <si>
    <t>SCSE Instructions for Wildfire Risk Module</t>
  </si>
  <si>
    <t>Regional Sectors for Wildfire Risk</t>
  </si>
  <si>
    <t>Northwest Territories</t>
  </si>
  <si>
    <t>Northern Alberta</t>
  </si>
  <si>
    <t>Northern Saskatchewan</t>
  </si>
  <si>
    <t>Northern Manitoba</t>
  </si>
  <si>
    <t>Northwest Ontario</t>
  </si>
  <si>
    <t>Northern Québec</t>
  </si>
  <si>
    <t>T0H, T0P, T0G, T0A</t>
  </si>
  <si>
    <t>S0J, S0M, S0E, S0K</t>
  </si>
  <si>
    <t>R0B</t>
  </si>
  <si>
    <t>P0V</t>
  </si>
  <si>
    <t>J0Y, G0G</t>
  </si>
  <si>
    <t>X0E</t>
  </si>
  <si>
    <t>A0C, A0G, A0K, A0P</t>
  </si>
  <si>
    <t>G7B, G7G, G7H, G7J, G7K, G7N, G7S, G7T, G7X, G7Y, G7Z, G8A</t>
  </si>
  <si>
    <t>All 10 provinces and 3 territories as codes (e.g., AB for Alberta)</t>
  </si>
  <si>
    <t>See SCSE Methodology for principles of categorizing into fuel-based sources and non fuel-based sources</t>
  </si>
  <si>
    <t>SCSE LTV Buckets</t>
  </si>
  <si>
    <t>Investment Properties and Own use Property for insurers</t>
  </si>
  <si>
    <t>Investments - Mortgage Loans for insurers</t>
  </si>
  <si>
    <t>Owned land, buildings, and immobile equipment</t>
  </si>
  <si>
    <t>The SCSE Instructions include three types of tabs:</t>
  </si>
  <si>
    <t>Data fields for SCSE Workbook, Market Risk Common Shares Worksheet</t>
  </si>
  <si>
    <t>weighted_average_duration</t>
  </si>
  <si>
    <t>SCSE Instructions for Identification</t>
  </si>
  <si>
    <t>FOR PART II OF THE SCSE CONSULATION: Identification worksheet</t>
  </si>
  <si>
    <t>Financial institutions that are not required to complete the SCSE, but wish to do so on a voluntary basis shall also submit the Identification worksheet by the same date</t>
  </si>
  <si>
    <t>See "Transition Regions" tab for values</t>
  </si>
  <si>
    <t>See "Credit Quality Buckets" tab for values</t>
  </si>
  <si>
    <t>See "Transition Asset Classes" tab for values</t>
  </si>
  <si>
    <t>2 digit codes for provinces and territories</t>
  </si>
  <si>
    <t>Insured amount for insurance, outstanding balance for loans</t>
  </si>
  <si>
    <t>Financial institutions that are not required to complete the SCSE, but wish to do so on a voluntary basis shall submit the Identification worksheet by the same date.</t>
  </si>
  <si>
    <t>Exposure weighted average duration per million of the exposure</t>
  </si>
  <si>
    <t>Exposure weighted average remaining maturity in years</t>
  </si>
  <si>
    <t>95.0% &lt; LTV</t>
  </si>
  <si>
    <t>Data fields for SCSE Workbook, Market Risk Corp Bonds Worksheet</t>
  </si>
  <si>
    <t>Data fields for SCSE Workbook, Real Estate Summary - DTIs</t>
  </si>
  <si>
    <t>Data fields for SCSE Workbook, Real Estate Summary - Insurers</t>
  </si>
  <si>
    <t>Data fields for SCSE Workbook, Flood Risk Template DTIs</t>
  </si>
  <si>
    <t>Exposure amount with scenario flood depths in bucket 1</t>
  </si>
  <si>
    <t>Exposure amount with scenario flood depths in bucket 2</t>
  </si>
  <si>
    <t>Exposure amount with scenario flood depths in bucket 3</t>
  </si>
  <si>
    <t>Exposure amount with scenario flood depths in bucket 4</t>
  </si>
  <si>
    <t>Exposure amount with scenario flood depths in bucket 5</t>
  </si>
  <si>
    <t>Exposure amount with scenario flood depths in bucket 6</t>
  </si>
  <si>
    <t>Exposure amount with scenario flood depths in bucket 7</t>
  </si>
  <si>
    <t>Exposure amount with scenario flood depths in bucket 8</t>
  </si>
  <si>
    <t>Exposure amount with scenario flood depths in bucket 9</t>
  </si>
  <si>
    <t>Exposure amount with scenario flood depths in bucket 10</t>
  </si>
  <si>
    <t>Mortgages - Secured by residential property - CMHC insured
Mortgages - Secured by residential property - other insured</t>
  </si>
  <si>
    <t>Collateral Type</t>
  </si>
  <si>
    <t>Single family dwellings, townhouses</t>
  </si>
  <si>
    <t>Condominiums, apartments</t>
  </si>
  <si>
    <t xml:space="preserve">Mortgages - Secured by other than residential property 
Non-mortgage loans - Secured by other than residential property </t>
  </si>
  <si>
    <t>Buildings</t>
  </si>
  <si>
    <t>Non-buildings</t>
  </si>
  <si>
    <t>Mortgage insurance</t>
  </si>
  <si>
    <t>Commercial property insurance</t>
  </si>
  <si>
    <t>Residential property insurance</t>
  </si>
  <si>
    <t>Northeast Newfoundland &amp; Eastern Labrador</t>
  </si>
  <si>
    <t>Exposure Types for Physical Risks - DTIs</t>
  </si>
  <si>
    <t>Exposure Types for Physical Risks - Insurers</t>
  </si>
  <si>
    <t>Code for Flood Risk</t>
  </si>
  <si>
    <t xml:space="preserve">Mortgages - Secured by residential property - unInsured
HELOCs - Secured by residential property 
Non-mortgage loans excluding HELOCs - Secured by residential property 
Reverse mortgages - Secured by residential property </t>
  </si>
  <si>
    <t>SCSE LTV for Physical Risk Modules</t>
  </si>
  <si>
    <t>SCSE Exposure Types for Physical Risk Modules</t>
  </si>
  <si>
    <t>SCSE Regional Sectors for Flood Risk and Wildfire Risk</t>
  </si>
  <si>
    <t>Undrawn amount (where applicable) with scenario flood depths in bucket 1</t>
  </si>
  <si>
    <t>Undrawn amount (where applicable) with scenario flood depths in bucket 2</t>
  </si>
  <si>
    <t>Undrawn amount (where applicable) with scenario flood depths in bucket 3</t>
  </si>
  <si>
    <t>Undrawn amount (where applicable) with scenario flood depths in bucket 4</t>
  </si>
  <si>
    <t>Undrawn amount (where applicable) with scenario flood depths in bucket 5</t>
  </si>
  <si>
    <t>Undrawn amount (where applicable) with scenario flood depths in bucket 6</t>
  </si>
  <si>
    <t>Undrawn amount (where applicable) with scenario flood depths in bucket 7</t>
  </si>
  <si>
    <t>Undrawn amount (where applicable) with scenario flood depths in bucket 8</t>
  </si>
  <si>
    <t>Undrawn amount (where applicable) with scenario flood depths in bucket 9</t>
  </si>
  <si>
    <t>Undrawn amount (where applicable) with scenario flood depths in bucket 10</t>
  </si>
  <si>
    <t>Mean baseline flood depth with scenario flood depths in bucket 1</t>
  </si>
  <si>
    <t>Mean baseline flood depth with scenario flood depths in bucket 7</t>
  </si>
  <si>
    <t>Mean baseline flood depth with scenario flood depths in bucket 8</t>
  </si>
  <si>
    <t>Mean baseline flood depth with scenario flood depths in bucket 2</t>
  </si>
  <si>
    <t>Mean baseline flood depth with scenario flood depths in bucket 3</t>
  </si>
  <si>
    <t>Mean baseline flood depth with scenario flood depths in bucket 4</t>
  </si>
  <si>
    <t>Mean baseline flood depth with scenario flood depths in bucket 5</t>
  </si>
  <si>
    <t>Mean baseline flood depth with scenario flood depths in bucket 6</t>
  </si>
  <si>
    <t>Mean baseline flood depth with scenario flood depths in bucket 9</t>
  </si>
  <si>
    <t>Mean baseline flood depth with scenario flood depths in bucket 10</t>
  </si>
  <si>
    <t>Exposure amount with scenario wildfire depths in bucket 1</t>
  </si>
  <si>
    <t>Exposure amount with scenario wildfire depths in bucket 2</t>
  </si>
  <si>
    <t>Exposure amount with scenario wildfire depths in bucket 3</t>
  </si>
  <si>
    <t>Exposure amount with scenario wildfire depths in bucket 4</t>
  </si>
  <si>
    <t>Exposure amount with scenario wildfire depths in bucket 5</t>
  </si>
  <si>
    <t>Exposure amount with scenario wildfire depths in bucket 6</t>
  </si>
  <si>
    <t>Exposure amount with scenario wildfire depths in bucket 7</t>
  </si>
  <si>
    <t>Exposure amount with scenario wildfire depths in bucket 8</t>
  </si>
  <si>
    <t>Exposure amount with scenario wildfire depths in bucket 9</t>
  </si>
  <si>
    <t>Exposure amount with scenario wildfire depths in bucket 10</t>
  </si>
  <si>
    <t>Undrawn amount (where applicable) with scenario wildfire depths in bucket 1</t>
  </si>
  <si>
    <t>Undrawn amount (where applicable) with scenario wildfire depths in bucket 2</t>
  </si>
  <si>
    <t>Undrawn amount (where applicable) with scenario wildfire depths in bucket 3</t>
  </si>
  <si>
    <t>Undrawn amount (where applicable) with scenario wildfire depths in bucket 4</t>
  </si>
  <si>
    <t>Undrawn amount (where applicable) with scenario wildfire depths in bucket 5</t>
  </si>
  <si>
    <t>Undrawn amount (where applicable) with scenario wildfire depths in bucket 6</t>
  </si>
  <si>
    <t>Undrawn amount (where applicable) with scenario wildfire depths in bucket 7</t>
  </si>
  <si>
    <t>Undrawn amount (where applicable) with scenario wildfire depths in bucket 8</t>
  </si>
  <si>
    <t>Undrawn amount (where applicable) with scenario wildfire depths in bucket 9</t>
  </si>
  <si>
    <t>Undrawn amount (where applicable) with scenario wildfire depths in bucket 10</t>
  </si>
  <si>
    <t>Data fields for SCSE Workbook, Wildfire Risk Template DTIs</t>
  </si>
  <si>
    <t>Data fields for SCSE Workbook, Flood Risk Template Insurers</t>
  </si>
  <si>
    <t>Data fields for SCSE Workbook, Wildfire Risk Template Insurers</t>
  </si>
  <si>
    <t>undrawn_amount</t>
  </si>
  <si>
    <t>Data fields for SCSE Workbook, Real Estate Transition Risk Worksheet, Heating Source</t>
  </si>
  <si>
    <t>Data fields for SCSE Workbook, Real Estate Transition Risk Worksheet, Power Source</t>
  </si>
  <si>
    <t>heating_source</t>
  </si>
  <si>
    <t>Undrawn Amount</t>
  </si>
  <si>
    <t>The appropriate %s have been applied to the provincial level data, treating Exposure and Undrawn Amount as independent.</t>
  </si>
  <si>
    <t xml:space="preserve">The draft methodology for this module highlights 2 summaries which are required. These are:
i) province level summary by primary heating source
ii) province level summary by primary power source
Both summaries rely on aggregating provincial/territory level data and then applying the proxy parameters.
</t>
  </si>
  <si>
    <t>Step 2c: Group the primary power sources into fuel-based and non fuel-based sources</t>
  </si>
  <si>
    <t>Primary Power Source</t>
  </si>
  <si>
    <t>Power Source</t>
  </si>
  <si>
    <t>In this example, proxy data has been obtained from Canada Energy Regulator. The source provides Canada level and territory/provincial level data on electricity generation which is used as a proxy for primary power sources for buildings.</t>
  </si>
  <si>
    <t>Exercise participants complete this worksheet with a Financial Institution name, and all of the financial institution codes included in the submission.</t>
  </si>
  <si>
    <t>This tab lists the data fields associated with the Market Risk Common Shares worksheet in the SCSE Workbook
Data fields 1 and 2 capture the dimensions of the data and are pre-populated. Every in-scope exposure falls into one, and only one row capturing a unique Industry Sector - Regional Sector combination. The number of rows in the Market Risk Common Shares Worksheet contains 234 rows capturing all of the possible combinations.
The remaining data fields are calculated values for that row. Data fields 3-19 contain values for exposure amounts, climate adjusted market values, and the amount of segregated fund guarantee assets for each unique combination. These fields have been prepopulated with zero values. The values can be left as zeros if a FI has no exposures for a given row.</t>
  </si>
  <si>
    <r>
      <rPr>
        <sz val="11"/>
        <color theme="1"/>
        <rFont val="Calibri"/>
        <family val="2"/>
        <scheme val="minor"/>
      </rPr>
      <t xml:space="preserve">See </t>
    </r>
    <r>
      <rPr>
        <b/>
        <u/>
        <sz val="11"/>
        <color theme="10"/>
        <rFont val="Calibri"/>
        <family val="2"/>
        <scheme val="minor"/>
      </rPr>
      <t>"Transition Regions"</t>
    </r>
    <r>
      <rPr>
        <sz val="11"/>
        <color theme="1"/>
        <rFont val="Calibri"/>
        <family val="2"/>
        <scheme val="minor"/>
      </rPr>
      <t xml:space="preserve"> tab for expected values</t>
    </r>
  </si>
  <si>
    <t xml:space="preserve">This tab lists the data fields associated with the Market Risk Corp Bonds worksheet in the SCSE Workbook
Data fields 1-4 capture the dimensions of the data and are pre-populated. Every in-scope exposure falls into one, and only one row capturing a unique Industry Sector - Regional Sector - Credit Quality Bucket - Asset Class combination. The Market Risk Corp Bonds Worksheet contains 2808 rows capturing all of the possible combinations.
The remaining data fields are calculated values for that row. Data fields 5-22 contain values for exposure amounts, climate adjusted market values and weighted average maturity, and the amount of segregated fund guarantee assets for each unique combination. These fields have been prepopulated with zero values. The values can be left as zeros if a FI has no exposures for a given row.
</t>
  </si>
  <si>
    <r>
      <t>For corporate bond exposures, the remaining effective maturity applicable to the Asset Category</t>
    </r>
    <r>
      <rPr>
        <b/>
        <sz val="11"/>
        <rFont val="Arial"/>
        <family val="2"/>
      </rPr>
      <t xml:space="preserve"> in years</t>
    </r>
  </si>
  <si>
    <r>
      <rPr>
        <sz val="11"/>
        <color theme="1"/>
        <rFont val="Calibri"/>
        <family val="2"/>
        <scheme val="minor"/>
      </rPr>
      <t xml:space="preserve">See </t>
    </r>
    <r>
      <rPr>
        <b/>
        <u/>
        <sz val="11"/>
        <color theme="10"/>
        <rFont val="Calibri"/>
        <family val="2"/>
        <scheme val="minor"/>
      </rPr>
      <t>"Transition Regions"</t>
    </r>
    <r>
      <rPr>
        <b/>
        <sz val="11"/>
        <color theme="1"/>
        <rFont val="Calibri"/>
        <family val="2"/>
        <scheme val="minor"/>
      </rPr>
      <t xml:space="preserve"> </t>
    </r>
    <r>
      <rPr>
        <sz val="11"/>
        <color theme="1"/>
        <rFont val="Calibri"/>
        <family val="2"/>
        <scheme val="minor"/>
      </rPr>
      <t>tab for expected values</t>
    </r>
  </si>
  <si>
    <t>Refers to the money duration of exposure, consistent with the definition of duration (CS01) in section 3.5.3 of the SCSE Methodology, and expressed in the applicable currency unit, per million of the exposure. To be populated only for corporate bonds and preferred shares.</t>
  </si>
  <si>
    <t>Total market value of common shares backing segregated funds, reported as part of the exposure_amount</t>
  </si>
  <si>
    <t>segfund_amt</t>
  </si>
  <si>
    <t>Total market value of common shares backing segregated funds as of Q4 2023</t>
  </si>
  <si>
    <t>Total market value of corporate bonds and preferred shares backing segregated funds as of Q4 2023</t>
  </si>
  <si>
    <r>
      <rPr>
        <sz val="11"/>
        <rFont val="Calibri"/>
        <family val="2"/>
        <scheme val="minor"/>
      </rPr>
      <t xml:space="preserve">See </t>
    </r>
    <r>
      <rPr>
        <b/>
        <u/>
        <sz val="11"/>
        <color theme="10"/>
        <rFont val="Calibri"/>
        <family val="2"/>
        <scheme val="minor"/>
      </rPr>
      <t>"Transition Asset Classes"</t>
    </r>
    <r>
      <rPr>
        <b/>
        <sz val="11"/>
        <rFont val="Calibri"/>
        <family val="2"/>
        <scheme val="minor"/>
      </rPr>
      <t xml:space="preserve"> </t>
    </r>
    <r>
      <rPr>
        <sz val="11"/>
        <rFont val="Calibri"/>
        <family val="2"/>
        <scheme val="minor"/>
      </rPr>
      <t>tab for expected values</t>
    </r>
  </si>
  <si>
    <t xml:space="preserve">The total exposure amounts reported here include any allocations to trading book or FVTPL corporate bonds and preferred shares in pooled funds such as mutual funds, exchange-traded funds. For life insurers, this field also includes any FVTPL corporate bonds and preferred shares backing segregated funds and index-linked products. </t>
  </si>
  <si>
    <t xml:space="preserve">Total market value of trading book or FVTPL corporate bonds and preferred shares backing segregated funds, reported as part of the exposure_amount </t>
  </si>
  <si>
    <r>
      <rPr>
        <sz val="11"/>
        <rFont val="Calibri"/>
        <family val="2"/>
        <scheme val="minor"/>
      </rPr>
      <t xml:space="preserve">See </t>
    </r>
    <r>
      <rPr>
        <b/>
        <u/>
        <sz val="11"/>
        <color theme="10"/>
        <rFont val="Calibri"/>
        <family val="2"/>
        <scheme val="minor"/>
      </rPr>
      <t>"Real Estate Exposure Types"</t>
    </r>
    <r>
      <rPr>
        <sz val="11"/>
        <rFont val="Calibri"/>
        <family val="2"/>
        <scheme val="minor"/>
      </rPr>
      <t xml:space="preserve"> tab for expected values</t>
    </r>
  </si>
  <si>
    <r>
      <rPr>
        <sz val="11"/>
        <rFont val="Calibri"/>
        <family val="2"/>
        <scheme val="minor"/>
      </rPr>
      <t xml:space="preserve">See </t>
    </r>
    <r>
      <rPr>
        <b/>
        <u/>
        <sz val="11"/>
        <color theme="10"/>
        <rFont val="Calibri"/>
        <family val="2"/>
        <scheme val="minor"/>
      </rPr>
      <t>"LTV Buckets"</t>
    </r>
    <r>
      <rPr>
        <sz val="11"/>
        <rFont val="Calibri"/>
        <family val="2"/>
        <scheme val="minor"/>
      </rPr>
      <t xml:space="preserve"> tab for expected values</t>
    </r>
  </si>
  <si>
    <t>SCSE Instructions for Real Estate Summary</t>
  </si>
  <si>
    <t>Flood risk bucketing scheme is to be determined and will be provided after the flood maps are made available</t>
  </si>
  <si>
    <r>
      <rPr>
        <sz val="11"/>
        <rFont val="Calibri"/>
        <family val="2"/>
        <scheme val="minor"/>
      </rPr>
      <t xml:space="preserve">See </t>
    </r>
    <r>
      <rPr>
        <b/>
        <u/>
        <sz val="11"/>
        <color theme="10"/>
        <rFont val="Calibri"/>
        <family val="2"/>
        <scheme val="minor"/>
      </rPr>
      <t>"Physical Risk Regions"</t>
    </r>
    <r>
      <rPr>
        <sz val="11"/>
        <rFont val="Calibri"/>
        <family val="2"/>
        <scheme val="minor"/>
      </rPr>
      <t xml:space="preserve"> tab for expected values</t>
    </r>
  </si>
  <si>
    <r>
      <rPr>
        <sz val="11"/>
        <rFont val="Calibri"/>
        <family val="2"/>
        <scheme val="minor"/>
      </rPr>
      <t>See</t>
    </r>
    <r>
      <rPr>
        <b/>
        <sz val="11"/>
        <rFont val="Calibri"/>
        <family val="2"/>
        <scheme val="minor"/>
      </rPr>
      <t xml:space="preserve"> </t>
    </r>
    <r>
      <rPr>
        <b/>
        <u/>
        <sz val="11"/>
        <color theme="10"/>
        <rFont val="Calibri"/>
        <family val="2"/>
        <scheme val="minor"/>
      </rPr>
      <t>"LTV Buckets"</t>
    </r>
    <r>
      <rPr>
        <u/>
        <sz val="11"/>
        <color theme="10"/>
        <rFont val="Calibri"/>
        <family val="2"/>
        <scheme val="minor"/>
      </rPr>
      <t xml:space="preserve"> </t>
    </r>
    <r>
      <rPr>
        <sz val="11"/>
        <rFont val="Calibri"/>
        <family val="2"/>
        <scheme val="minor"/>
      </rPr>
      <t>tab for expected values</t>
    </r>
  </si>
  <si>
    <t>exposure_amount_flood_bucket_1</t>
  </si>
  <si>
    <t>exposure_amount_flood_bucket_2</t>
  </si>
  <si>
    <t>exposure_amount_flood_bucket_3</t>
  </si>
  <si>
    <t>exposure_amount_flood_bucket_4</t>
  </si>
  <si>
    <t>exposure_amount_flood_bucket_5</t>
  </si>
  <si>
    <t>exposure_amount_flood_bucket_6</t>
  </si>
  <si>
    <t>exposure_amount_flood_bucket_7</t>
  </si>
  <si>
    <t>exposure_amount_flood_bucket_8</t>
  </si>
  <si>
    <t>exposure_amount_flood_bucket_9</t>
  </si>
  <si>
    <t>exposure_amount_flood_bucket_10</t>
  </si>
  <si>
    <t>undrawn_amount_flood_bucket_1</t>
  </si>
  <si>
    <t>undrawn_amount_flood_bucket_2</t>
  </si>
  <si>
    <t>undrawn_amount_flood_bucket_3</t>
  </si>
  <si>
    <t>undrawn_amount_flood_bucket_4</t>
  </si>
  <si>
    <t>undrawn_amount_flood_bucket_5</t>
  </si>
  <si>
    <t>undrawn_amount_flood_bucket_6</t>
  </si>
  <si>
    <t>undrawn_amount_flood_bucket_7</t>
  </si>
  <si>
    <t>undrawn_amount_flood_bucket_8</t>
  </si>
  <si>
    <t>undrawn_amount_flood_bucket_9</t>
  </si>
  <si>
    <t>undrawn_amount_flood_bucket_10</t>
  </si>
  <si>
    <t>average_flood_flood_bucket_1</t>
  </si>
  <si>
    <t>average_flood_flood_bucket_2</t>
  </si>
  <si>
    <t>average_flood_flood_bucket_3</t>
  </si>
  <si>
    <t>average_flood_flood_bucket_4</t>
  </si>
  <si>
    <t>average_flood_flood_bucket_5</t>
  </si>
  <si>
    <t>average_flood_flood_bucket_6</t>
  </si>
  <si>
    <t>average_flood_flood_bucket_7</t>
  </si>
  <si>
    <t>average_flood_flood_bucket_8</t>
  </si>
  <si>
    <t>average_flood_flood_bucket_9</t>
  </si>
  <si>
    <t>average_flood_flood_bucket_10</t>
  </si>
  <si>
    <t>exposure_amount_wildfire_bucket_1</t>
  </si>
  <si>
    <t>exposure_amount_wildfire_bucket_2</t>
  </si>
  <si>
    <t>exposure_amount_wildfire_bucket_3</t>
  </si>
  <si>
    <t>exposure_amount_wildfire_bucket_4</t>
  </si>
  <si>
    <t>exposure_amount_wildfire_bucket_5</t>
  </si>
  <si>
    <t>exposure_amount_wildfire_bucket_6</t>
  </si>
  <si>
    <t>exposure_amount_wildfire_bucket_7</t>
  </si>
  <si>
    <t>exposure_amount_wildfire_bucket_8</t>
  </si>
  <si>
    <t>exposure_amount_wildfire_bucket_9</t>
  </si>
  <si>
    <t>exposure_amount_wildfire_bucket_10</t>
  </si>
  <si>
    <t>undrawn_amount_wildfire_bucket_1</t>
  </si>
  <si>
    <t>undrawn_amount_wildfire_bucket_2</t>
  </si>
  <si>
    <t>undrawn_amount_wildfire_bucket_3</t>
  </si>
  <si>
    <t>undrawn_amount_wildfire_bucket_4</t>
  </si>
  <si>
    <t>undrawn_amount_wildfire_bucket_5</t>
  </si>
  <si>
    <t>undrawn_amount_wildfire_bucket_6</t>
  </si>
  <si>
    <t>undrawn_amount_wildfire_bucket_7</t>
  </si>
  <si>
    <t>undrawn_amount_wildfire_bucket_8</t>
  </si>
  <si>
    <t>undrawn_amount_wildfire_bucket_9</t>
  </si>
  <si>
    <t>undrawn_amount_wildfire_bucket_10</t>
  </si>
  <si>
    <t>average_wildfire_wildfire_bucket_1</t>
  </si>
  <si>
    <t>average_wildfire_wildfire_bucket_2</t>
  </si>
  <si>
    <t>average_wildfire_wildfire_bucket_3</t>
  </si>
  <si>
    <t>average_wildfire_wildfire_bucket_4</t>
  </si>
  <si>
    <t>average_wildfire_wildfire_bucket_5</t>
  </si>
  <si>
    <t>average_wildfire_wildfire_bucket_6</t>
  </si>
  <si>
    <t>average_wildfire_wildfire_bucket_7</t>
  </si>
  <si>
    <t>average_wildfire_wildfire_bucket_8</t>
  </si>
  <si>
    <t>average_wildfire_wildfire_bucket_9</t>
  </si>
  <si>
    <t>average_wildfire_wildfire_bucket_10</t>
  </si>
  <si>
    <r>
      <t>0.00% ≤ PD</t>
    </r>
    <r>
      <rPr>
        <vertAlign val="subscript"/>
        <sz val="11"/>
        <color rgb="FF212121"/>
        <rFont val="Segoe UI"/>
        <family val="2"/>
      </rPr>
      <t>CQ</t>
    </r>
    <r>
      <rPr>
        <sz val="11"/>
        <color rgb="FF212121"/>
        <rFont val="Segoe UI"/>
        <family val="2"/>
      </rPr>
      <t xml:space="preserve"> &lt; 0.07%</t>
    </r>
  </si>
  <si>
    <r>
      <t>0.07% ≤ PD</t>
    </r>
    <r>
      <rPr>
        <vertAlign val="subscript"/>
        <sz val="11"/>
        <color rgb="FF212121"/>
        <rFont val="Segoe UI"/>
        <family val="2"/>
      </rPr>
      <t>CQ</t>
    </r>
    <r>
      <rPr>
        <sz val="11"/>
        <color rgb="FF212121"/>
        <rFont val="Segoe UI"/>
        <family val="2"/>
      </rPr>
      <t xml:space="preserve"> &lt; 0.25%</t>
    </r>
  </si>
  <si>
    <r>
      <t>0.25% ≤ PD</t>
    </r>
    <r>
      <rPr>
        <vertAlign val="subscript"/>
        <sz val="11"/>
        <color rgb="FF212121"/>
        <rFont val="Segoe UI"/>
        <family val="2"/>
      </rPr>
      <t>CQ</t>
    </r>
    <r>
      <rPr>
        <sz val="11"/>
        <color rgb="FF212121"/>
        <rFont val="Segoe UI"/>
        <family val="2"/>
      </rPr>
      <t xml:space="preserve"> &lt; 1.00%</t>
    </r>
  </si>
  <si>
    <r>
      <t>1.00% ≤ PD</t>
    </r>
    <r>
      <rPr>
        <vertAlign val="subscript"/>
        <sz val="11"/>
        <color rgb="FF212121"/>
        <rFont val="Segoe UI"/>
        <family val="2"/>
      </rPr>
      <t>CQ</t>
    </r>
    <r>
      <rPr>
        <sz val="11"/>
        <color rgb="FF212121"/>
        <rFont val="Segoe UI"/>
        <family val="2"/>
      </rPr>
      <t xml:space="preserve"> &lt; 7.00%</t>
    </r>
  </si>
  <si>
    <r>
      <t>7.00% ≤ PD</t>
    </r>
    <r>
      <rPr>
        <vertAlign val="subscript"/>
        <sz val="11"/>
        <color rgb="FF212121"/>
        <rFont val="Segoe UI"/>
        <family val="2"/>
      </rPr>
      <t>CQ</t>
    </r>
    <r>
      <rPr>
        <sz val="11"/>
        <color rgb="FF212121"/>
        <rFont val="Segoe UI"/>
        <family val="2"/>
      </rPr>
      <t xml:space="preserve"> &lt; 20.00%</t>
    </r>
  </si>
  <si>
    <r>
      <t>20.00% ≤ PD</t>
    </r>
    <r>
      <rPr>
        <vertAlign val="subscript"/>
        <sz val="11"/>
        <color rgb="FF212121"/>
        <rFont val="Segoe UI"/>
        <family val="2"/>
      </rPr>
      <t>CQ</t>
    </r>
    <r>
      <rPr>
        <sz val="11"/>
        <color rgb="FF212121"/>
        <rFont val="Segoe UI"/>
        <family val="2"/>
      </rPr>
      <t xml:space="preserve"> &lt; 100.00%</t>
    </r>
  </si>
  <si>
    <t>This tab lists 6 Credit Quality Buckets and their corresponding Credit Quality PD ranges. The purpose of the credit quality classification is solely to define appropriate climate PD adjustments for different initial PD values and is not a measurement of creditworthiness of underlying assets. 
Credit Quality PDs are defined in section 3.4.3 of the SCSE Methodology.</t>
  </si>
  <si>
    <t>Credit risk for corporate and commercial lending exposures (section 3.4)</t>
  </si>
  <si>
    <t>Ottawa-Gatineau, Ontario/Québec</t>
  </si>
  <si>
    <t>Montréal, Québec</t>
  </si>
  <si>
    <t>Québec City, Québec</t>
  </si>
  <si>
    <t>Sherbrooke, Québec</t>
  </si>
  <si>
    <t>Saguenay, Québec</t>
  </si>
  <si>
    <t>Any</t>
  </si>
  <si>
    <t xml:space="preserve">This tab contains an illustrative example of a hypothetical exposure which falls within the scope of the Credit Risk module. The calculations in this example are solely for illustrative purposes. All the numbers used for these calculations are hypothetical. The ECL is calculated on a simplified annualized calculation. This example is not to exemplify the ECL calculations and in a case of contradictions between the calculations and other requirements, including other sections of the methodology, the latter shall prevail.   </t>
  </si>
  <si>
    <t>The following table presents the FI’s forward looking IFRS 9 lifetime ECL calculations (as of December 2023) for the hypothetical exposure.
Each macroeconomic scenario's ECL is calculated as lifetime ECL using the respective projected PD values, and scenario-neutral LGD, and EAD values. The weighted averaged ECL is the Baseline ECL as defined in section 3.4.2 of the SCSE Methodology.</t>
  </si>
  <si>
    <t>Example I</t>
  </si>
  <si>
    <t>Example II</t>
  </si>
  <si>
    <t>Baseline risk Rating</t>
  </si>
  <si>
    <t xml:space="preserve">Principal amount </t>
  </si>
  <si>
    <t>(as of December 2023, CAD)</t>
  </si>
  <si>
    <t>Principal amount</t>
  </si>
  <si>
    <t>Risk Rating Grade Scale</t>
  </si>
  <si>
    <t>Financial Market Traded Credit Spreads</t>
  </si>
  <si>
    <t>Rating Grade</t>
  </si>
  <si>
    <t>Lower Bound</t>
  </si>
  <si>
    <t>Upper Bound</t>
  </si>
  <si>
    <t>Mapped PD</t>
  </si>
  <si>
    <t xml:space="preserve"> Rating Grade</t>
  </si>
  <si>
    <t>Credit Spread Sector A</t>
  </si>
  <si>
    <t>Credit Spread Sector B</t>
  </si>
  <si>
    <t>Default</t>
  </si>
  <si>
    <t>Baseline PD Value</t>
  </si>
  <si>
    <t>Step 2: Derive the climate adjusted PD</t>
  </si>
  <si>
    <r>
      <t xml:space="preserve">For each reporting snapshot 2030, 2035, 2040, 2045, and 2050, the climate adjusted PD </t>
    </r>
    <r>
      <rPr>
        <sz val="11"/>
        <rFont val="Calibri"/>
        <family val="2"/>
        <scheme val="minor"/>
      </rPr>
      <t xml:space="preserve">is calculated, using the baseline PD and the prescribed climate PD Add-ons. To do so, the PD Add-ons shall be selected from the SCSE table of PD Add-ons which are prescribed based on the bonds:
- Industry Sector (OIL-EXTR)
- Region (CA), and
- Credit Quality Bucket (2)
Subsequently, the baseline PD would be adjusted using the corresponding climate PD Add-ons.
</t>
    </r>
  </si>
  <si>
    <r>
      <t xml:space="preserve">For each reporting snapshot 2030, 2035, 2040, 2045, and 2050, the climate adjusted PD </t>
    </r>
    <r>
      <rPr>
        <sz val="11"/>
        <rFont val="Calibri"/>
        <family val="2"/>
        <scheme val="minor"/>
      </rPr>
      <t xml:space="preserve">is calculated, using the baseline PD and the prescribed climate PD Add-ons. To do so, the PD Add-ons shall be selected from the SCSE table of PD Add-ons which are prescribed based on the bonds:
- Industry Sector (ELEC-RNEW)
- Region (US), and
- Credit Quality Bucket (4)
Subsequently, the baseline PD would be adjusted using the corresponding climate PD Add-ons.
</t>
    </r>
  </si>
  <si>
    <t>Step 3: Derive the climate risk rating and the corresponding credit spread</t>
  </si>
  <si>
    <r>
      <t>For reporting snapshot - 2030, 2035, 2040, 2045, and 2050</t>
    </r>
    <r>
      <rPr>
        <i/>
        <sz val="11"/>
        <rFont val="Calibri"/>
        <family val="2"/>
        <scheme val="minor"/>
      </rPr>
      <t>,</t>
    </r>
    <r>
      <rPr>
        <sz val="11"/>
        <rFont val="Calibri"/>
        <family val="2"/>
        <scheme val="minor"/>
      </rPr>
      <t xml:space="preserve"> the annual credit spread shock is calculated as the difference between the climate adjusted credit spread</t>
    </r>
    <r>
      <rPr>
        <i/>
        <sz val="11"/>
        <rFont val="Calibri"/>
        <family val="2"/>
        <scheme val="minor"/>
      </rPr>
      <t xml:space="preserve"> (Climate CS)</t>
    </r>
    <r>
      <rPr>
        <sz val="11"/>
        <rFont val="Calibri"/>
        <family val="2"/>
        <scheme val="minor"/>
      </rPr>
      <t xml:space="preserve"> and the baseline credit spread </t>
    </r>
    <r>
      <rPr>
        <i/>
        <sz val="11"/>
        <rFont val="Calibri"/>
        <family val="2"/>
        <scheme val="minor"/>
      </rPr>
      <t>(Baseline CS)</t>
    </r>
    <r>
      <rPr>
        <sz val="11"/>
        <rFont val="Calibri"/>
        <family val="2"/>
        <scheme val="minor"/>
      </rPr>
      <t xml:space="preserve">. For the years in between any two reporting snapshots, the observed credit spread change of the last reporting snapshot is used. 
For each reporting snapshot - 2030, 2035, ..., to 2050, the instantaneous credit spread shock is the value of the observed annual credit spread change of the year which:
- lies within the interval of the reporting snapshot to the reporting snapshot plus the maturity of the bond i.e. T and T+n (assuming n years to maturity); and
- has the largest absolute value for the annual credit spread change 
If for a certain reporting snapshot, T+n extends beyond 2053, the annual credit spread shock of 2053 is used for the remaining years.
</t>
    </r>
  </si>
  <si>
    <r>
      <t>For each reporting snapshot</t>
    </r>
    <r>
      <rPr>
        <i/>
        <sz val="11"/>
        <color theme="1"/>
        <rFont val="Calibri"/>
        <family val="2"/>
        <scheme val="minor"/>
      </rPr>
      <t xml:space="preserve">, </t>
    </r>
    <r>
      <rPr>
        <sz val="11"/>
        <color theme="1"/>
        <rFont val="Calibri"/>
        <family val="2"/>
        <scheme val="minor"/>
      </rPr>
      <t>change in market value in the transition scenario (relative to the baseline scenario) will be calculated based on the calculated instantaneous credit spread shock, instantaneous shock to risk free rate,</t>
    </r>
    <r>
      <rPr>
        <sz val="11"/>
        <color rgb="FFFF0000"/>
        <rFont val="Calibri"/>
        <family val="2"/>
        <scheme val="minor"/>
      </rPr>
      <t xml:space="preserve"> CS01, and PV01  </t>
    </r>
  </si>
  <si>
    <t>Table of Calculations</t>
  </si>
  <si>
    <t>Climate Adjusted Risk Rating</t>
  </si>
  <si>
    <t>Annual credit spread shock  (ΔCS, bps)</t>
  </si>
  <si>
    <r>
      <t>ΔCS</t>
    </r>
    <r>
      <rPr>
        <b/>
        <vertAlign val="subscript"/>
        <sz val="11"/>
        <color theme="0"/>
        <rFont val="Calibri"/>
        <family val="2"/>
        <scheme val="minor"/>
      </rPr>
      <t xml:space="preserve">max, (T,T+n) 
</t>
    </r>
    <r>
      <rPr>
        <b/>
        <sz val="11"/>
        <color theme="0"/>
        <rFont val="Calibri"/>
        <family val="2"/>
        <scheme val="minor"/>
      </rPr>
      <t xml:space="preserve">(bps) </t>
    </r>
  </si>
  <si>
    <r>
      <t>ΔCS</t>
    </r>
    <r>
      <rPr>
        <b/>
        <vertAlign val="subscript"/>
        <sz val="11"/>
        <color theme="0"/>
        <rFont val="Calibri"/>
        <family val="2"/>
        <scheme val="minor"/>
      </rPr>
      <t xml:space="preserve">min, (T,T+n)
</t>
    </r>
    <r>
      <rPr>
        <b/>
        <sz val="11"/>
        <color theme="0"/>
        <rFont val="Calibri"/>
        <family val="2"/>
        <scheme val="minor"/>
      </rPr>
      <t>(bps)</t>
    </r>
  </si>
  <si>
    <t>Instantaneous credit spread shock (bps)</t>
  </si>
  <si>
    <t>Annual risk-free rate shock 
Δ RF (bps)</t>
  </si>
  <si>
    <r>
      <t>ΔRF</t>
    </r>
    <r>
      <rPr>
        <b/>
        <vertAlign val="subscript"/>
        <sz val="11"/>
        <color theme="0"/>
        <rFont val="Calibri"/>
        <family val="2"/>
        <scheme val="minor"/>
      </rPr>
      <t xml:space="preserve">max, (T,T+n)
(bps) </t>
    </r>
  </si>
  <si>
    <r>
      <t>ΔRF</t>
    </r>
    <r>
      <rPr>
        <b/>
        <vertAlign val="subscript"/>
        <sz val="11"/>
        <color theme="0"/>
        <rFont val="Calibri"/>
        <family val="2"/>
        <scheme val="minor"/>
      </rPr>
      <t xml:space="preserve">min, (T,T+n)
(bps) </t>
    </r>
  </si>
  <si>
    <t>Instantaneous shock to risk-free rate (bps)</t>
  </si>
  <si>
    <t>ΔMarketValue
(CAD)</t>
  </si>
  <si>
    <t>-</t>
  </si>
  <si>
    <r>
      <t xml:space="preserve">Assuming this illustrative exposures are the only exposures in their corresponding rows in the SCSE's data return worksheet in the workbook, the hypothetical FI would populate the values calculated in the Market Risk - Corp Bond Worksheet in the SCSE Workbook in the corresponding row. The table below shows a subset of the data fields for this row (assuming an asset class code </t>
    </r>
    <r>
      <rPr>
        <b/>
        <sz val="11"/>
        <rFont val="Calibri"/>
        <family val="2"/>
        <scheme val="minor"/>
      </rPr>
      <t xml:space="preserve">1 </t>
    </r>
    <r>
      <rPr>
        <sz val="11"/>
        <rFont val="Calibri"/>
        <family val="2"/>
        <scheme val="minor"/>
      </rPr>
      <t>for these illustrative exposures). 
Further, we assume these exposures are not backing segregated funds and index linked products.
In the case that there are other exposures meeting the criteria of this row, the calculated values would be aggregated before populating the corresponding row.</t>
    </r>
  </si>
  <si>
    <t xml:space="preserve">(as per FI's internal Risk Rating grade) </t>
  </si>
  <si>
    <t>FI's internal Risk Rating Scheme and Financial market traded credit spreads</t>
  </si>
  <si>
    <t xml:space="preserve">For each reporting snapshot - 2030, 2035, 2040, 2045, and 2050, the climate adjusted PD is used to determine the climate adjusted rating grade of the bond, based on the FI's internal risk rating grade scale. 
Subsequently, based on the FI's internal mapping of the rating grade to the credit spread (accounting for the financial market credit spread region and sector of the underlying bond, e.g., Sector A for example I and Sector B for example II), the climate adjusted PD for each year is used to determine the corresponding climate adjusted credit spread.   </t>
  </si>
  <si>
    <t xml:space="preserve">For each scenario and year within the exercise horizon, PD add-on will be provided for different industry sector, region, and credit buckets. The following table illustrates the PD add-ons which are used for this example. </t>
  </si>
  <si>
    <r>
      <t xml:space="preserve">Tabs 2-9 (coloured </t>
    </r>
    <r>
      <rPr>
        <b/>
        <sz val="11"/>
        <color theme="4" tint="0.39997558519241921"/>
        <rFont val="Calibri"/>
        <family val="2"/>
        <scheme val="minor"/>
      </rPr>
      <t>blue</t>
    </r>
    <r>
      <rPr>
        <sz val="11"/>
        <rFont val="Calibri"/>
        <family val="2"/>
        <scheme val="minor"/>
      </rPr>
      <t>)</t>
    </r>
    <r>
      <rPr>
        <sz val="11"/>
        <color theme="1"/>
        <rFont val="Calibri"/>
        <family val="2"/>
        <scheme val="minor"/>
      </rPr>
      <t xml:space="preserve"> include instructions and data fields for the worksheet of the same name in the SCSE Workbook. There are two versions of the Real Estate Summary, Flood Risk, and Wildfire Risk worksheets, one for DTIs, one for insurers</t>
    </r>
  </si>
  <si>
    <t>This tab lists the data fields associated with the Credit Risk worksheet in the SCSE Workbook
Data fields 1-4 capture the dimensions of the data and are pre-populated. Every in-scope exposure falls into one, and only one row capturing a unique Industry Sector - Regional Sector - Credit Quality Bucket - Asset Class combination. The Credit Risk Worksheet contains 4050 rows capturing all possible combinations.
The remaining data fields are calculated values for that row. Data fields 5-23 contain values for exposure amounts, baseline ECL, climate adjusted ECLs, average maturity, and weighted duration for each unique combination. These fields have been prepopulated with zero values. The values can be left as zeros if a FI has no exposures for a given row.
The weighted average duration data field is only to be populated for corporate bond and preferred share asset classes. For corporate and commercial lending exposures, weighted average duration has been pre-populated with "-99" signifying that it is not applicable.</t>
  </si>
  <si>
    <t>See SCSE Methodology for ECL calculations</t>
  </si>
  <si>
    <t xml:space="preserve">Industry Sector </t>
  </si>
  <si>
    <t xml:space="preserve">The total exposure amounts reported here include any allocations to common shares in pooled funds such as mutual funds, exchange-traded funds. For life insurers, this field also includes any common shares backing segregated funds and index-linked products. </t>
  </si>
  <si>
    <r>
      <t xml:space="preserve">See </t>
    </r>
    <r>
      <rPr>
        <b/>
        <u/>
        <sz val="11"/>
        <color theme="4"/>
        <rFont val="Calibri"/>
        <family val="2"/>
        <scheme val="minor"/>
      </rPr>
      <t>"Industry Sectors" tab</t>
    </r>
    <r>
      <rPr>
        <sz val="11"/>
        <rFont val="Calibri"/>
        <family val="2"/>
        <scheme val="minor"/>
      </rPr>
      <t xml:space="preserve"> for expected values
In addition to the 25 industry sectors listed in "Industry Sectors" tab, the worksheet for Market Risk Common Shares contains a 26th sector - "AGGR" i.e. an aggregate sector. Common share allocations in pooled funds that track regional equity market indices across the 25 industry sectors can be assigned to this sector. </t>
    </r>
  </si>
  <si>
    <r>
      <rPr>
        <sz val="11"/>
        <color theme="1"/>
        <rFont val="Calibri"/>
        <family val="2"/>
        <scheme val="minor"/>
      </rPr>
      <t>See</t>
    </r>
    <r>
      <rPr>
        <u/>
        <sz val="11"/>
        <color theme="10"/>
        <rFont val="Calibri"/>
        <family val="2"/>
        <scheme val="minor"/>
      </rPr>
      <t xml:space="preserve"> </t>
    </r>
    <r>
      <rPr>
        <b/>
        <u/>
        <sz val="11"/>
        <color theme="10"/>
        <rFont val="Calibri"/>
        <family val="2"/>
        <scheme val="minor"/>
      </rPr>
      <t>"Industry Sectors"</t>
    </r>
    <r>
      <rPr>
        <sz val="11"/>
        <color theme="1"/>
        <rFont val="Calibri"/>
        <family val="2"/>
        <scheme val="minor"/>
      </rPr>
      <t xml:space="preserve"> tab for expected values
In addition to the 25 industry sectors listed in "Industry Sectors" tab, the worksheet for Market Risk Corporate bonds contains a 26th sector - "AGGR" i.e. and aggregate sector. Corporate bond allocations in pooled funds that track regional bond market indices across the 25 industry sectors can be assigned to this sector. </t>
    </r>
  </si>
  <si>
    <t>LTV_bucket</t>
  </si>
  <si>
    <t>loan-to-value bucket, not applicable for property insurance exposure</t>
  </si>
  <si>
    <r>
      <t>Mean baseline wildfire</t>
    </r>
    <r>
      <rPr>
        <sz val="11"/>
        <color rgb="FFFF0000"/>
        <rFont val="Arial"/>
        <family val="2"/>
      </rPr>
      <t xml:space="preserve"> </t>
    </r>
    <r>
      <rPr>
        <sz val="11"/>
        <rFont val="Arial"/>
        <family val="2"/>
      </rPr>
      <t>depth with scenario wildfire depths in bucket 1</t>
    </r>
  </si>
  <si>
    <t>Mean baseline wildfire depth with scenario wildfire depths in bucket 2</t>
  </si>
  <si>
    <t>Mean baseline wildfire depth with scenario wildfire depths in bucket 3</t>
  </si>
  <si>
    <t>Mean baseline wildfire depth with scenario wildfire depths in bucket 4</t>
  </si>
  <si>
    <t>Mean baseline wildfire depth with scenario wildfire depths in bucket 5</t>
  </si>
  <si>
    <t>Mean baseline wildfire depth with scenario wildfire depths in bucket 6</t>
  </si>
  <si>
    <t>Mean baseline wildfire depth with scenario wildfire depths in bucket 7</t>
  </si>
  <si>
    <t>Mean baseline wildfire depth with scenario wildfire depths in bucket 8</t>
  </si>
  <si>
    <t>Mean baseline wildfire depth with scenario wildfire depths in bucket 9</t>
  </si>
  <si>
    <t>Mean baseline wildfire depth with scenario wildfire depths in bucket 10</t>
  </si>
  <si>
    <t>Mean baseline wildfire depth with scenario wildfire depths in bucket 1</t>
  </si>
  <si>
    <t>Wildfire risk bucketing scheme is to be determined and will be provided after the wildfire maps are made available</t>
  </si>
  <si>
    <t xml:space="preserve">Public and private corporate bonds that are part of the trading book </t>
  </si>
  <si>
    <t>Corporate bonds that are accounted as Fair Value through Profit and Loss (FVTPL)</t>
  </si>
  <si>
    <t>This sheet lists the in-scope regions for the Flood Risk and Wildfire Risk modules. The regions have been defined using the Forward Sortation Areas (FSA) which are the first 3 digits of a property's postal code. In particular, the scope is not defined by the names of the regions which are designed to be descriptive only.
Note that where an FSA ends with asterisks (*), the scope includes all FSAs that start with the digits specified. For example, "V5*" references all FSAs that start with "V5".</t>
  </si>
  <si>
    <t xml:space="preserve">This sheet lists in-scope exposure types for the Physical Risk modules. The exposure types consider the collateral where applicable across the Real Estate Summary, Flood Risk and Wildfire Risk worksheets. As with the worksheets, the information below has been separated based on whether the participant is a DTI or an Insurer.
In particular, the tables below provide information on:
1) Exposure Type for DTI
2) Exposure Type for Insurer
Note that for Real Estate Transition Risk, the in-scope exposures align with the tables below, with the exception of any non-building collateral type or insured asset. That is, the Physical Risk modules capture not just Buildings, but also land and immobile equipment.
</t>
  </si>
  <si>
    <t>Code for Real Estate Summary and Wildfire risk</t>
  </si>
  <si>
    <t>Code for Real Estate Summary, Flood Risk and Wildfire Risk</t>
  </si>
  <si>
    <r>
      <t xml:space="preserve">For this example, we assume the exposure :
- is part of the corporate and commercial lending portfolio that fall under the scope of IFRS 9 Expected Credit Loss accounting standard and is not measured at fair value through profit or loss (FVTPL)
- amount is CAD $3 million as of December 2023, which is more than the materiality threshold of CAD $1.5 million
- maps to the Coal Industry and Support sector according to the NAICS mapping
- is in Canada
- is the </t>
    </r>
    <r>
      <rPr>
        <u/>
        <sz val="11"/>
        <color theme="1"/>
        <rFont val="Calibri"/>
        <family val="2"/>
        <scheme val="minor"/>
      </rPr>
      <t>only</t>
    </r>
    <r>
      <rPr>
        <sz val="11"/>
        <color theme="1"/>
        <rFont val="Calibri"/>
        <family val="2"/>
        <scheme val="minor"/>
      </rPr>
      <t xml:space="preserve"> exposure that maps to the Coal Industry and Support Sector in Canada with a credit quality PD between 1.00% and 7.00% (for SCSE Workbook illustration purpose) 
We also assume the hypothetical FI uses three macroeconomic scenarios with given weights in their ECL calculations as seen in the time series forward looking PDs presented in Table 2.</t>
    </r>
  </si>
  <si>
    <t xml:space="preserve">For each scenario and year within the exercise horizon, PD add-on is provided for each possible combination of industry sector, region, and credit quality bucket. The following table is illustrative; its PD add-ons are used for this example. </t>
  </si>
  <si>
    <t xml:space="preserve">* Baseline scenario is the baseline macroeconomic scenario which is being used by the FI for the purpose of IFRS 9 ECL calculations. </t>
  </si>
  <si>
    <t>Exposure Characteristics</t>
  </si>
  <si>
    <r>
      <t xml:space="preserve">For this example, we consider a Fixed Rate Bond: 
- </t>
    </r>
    <r>
      <rPr>
        <sz val="11"/>
        <rFont val="Calibri"/>
        <family val="2"/>
        <scheme val="minor"/>
      </rPr>
      <t xml:space="preserve">denominated in USD
</t>
    </r>
    <r>
      <rPr>
        <sz val="11"/>
        <color theme="1"/>
        <rFont val="Calibri"/>
        <family val="2"/>
        <scheme val="minor"/>
      </rPr>
      <t xml:space="preserve">- with a principal amount of USD 2,000,000 denominated as of December 2023. Assuming an exchange rate of 1.35 USD/ CAD as of the end of December 2023, this translates to CAD 2,700,000
- assigned to the oil extraction sector (OIL-EXTR) according to the SCSE industry classification 
- has a maturity of 8 years
- bond issuer belongs to the region </t>
    </r>
    <r>
      <rPr>
        <sz val="11"/>
        <rFont val="Calibri"/>
        <family val="2"/>
        <scheme val="minor"/>
      </rPr>
      <t>Canada (CA) according to the SCSE Regional Sectors</t>
    </r>
    <r>
      <rPr>
        <sz val="11"/>
        <color theme="1"/>
        <rFont val="Calibri"/>
        <family val="2"/>
        <scheme val="minor"/>
      </rPr>
      <t xml:space="preserve">
- is the</t>
    </r>
    <r>
      <rPr>
        <sz val="11"/>
        <rFont val="Calibri"/>
        <family val="2"/>
        <scheme val="minor"/>
      </rPr>
      <t xml:space="preserve"> only exposure that maps to the oil</t>
    </r>
    <r>
      <rPr>
        <sz val="11"/>
        <color theme="1"/>
        <rFont val="Calibri"/>
        <family val="2"/>
        <scheme val="minor"/>
      </rPr>
      <t xml:space="preserve"> extraction industry  in Canada with a baseline PD between 0.04% and 0.07% (for SCSE Workbook illustration purpose) 
</t>
    </r>
  </si>
  <si>
    <t xml:space="preserve">For this example, we consider a Fixed Rate Bond: 
- denominated in CAD
- with a principal amount of CAD 5,000,000 as of December 2023
- assigned to the electricity generation from renewable sources (ELEC-RENW) according to the SCSE industry classification 
- has a maturity of 11 years
- bond issuer belongs to the region United States (US) acording to the SCSE Regional Sectors 
- Is the only exposure that maps to the electricity production from renewable sources and nuclear in United States and its dependent territories with a baseline PD between 0.27% and 1.00% (for SCSE Workbook illustration purpose) 
</t>
  </si>
  <si>
    <t>Other characteristics of the exposure, as determined by the FI are as follows:</t>
  </si>
  <si>
    <r>
      <t>The PD rating assigned to the corporate bond exposure as of Q4 2023 is E2 based on the internal  rating grade scale of the FI.</t>
    </r>
    <r>
      <rPr>
        <sz val="11"/>
        <color theme="4"/>
        <rFont val="Calibri"/>
        <family val="2"/>
        <scheme val="minor"/>
      </rPr>
      <t xml:space="preserve"> </t>
    </r>
    <r>
      <rPr>
        <sz val="11"/>
        <rFont val="Calibri"/>
        <family val="2"/>
        <scheme val="minor"/>
      </rPr>
      <t xml:space="preserve">The PD value associated with this band is 0.046%. </t>
    </r>
    <r>
      <rPr>
        <sz val="11"/>
        <color theme="1"/>
        <rFont val="Calibri"/>
        <family val="2"/>
        <scheme val="minor"/>
      </rPr>
      <t xml:space="preserve">This will serve as the baseline PD and we assume that the baseline PD stays constant through the scenario time horizon. 
Based on the determined baseline PD, the SCSE credit quality bucket of the bond is determined. In this case, since the baseline PD (0.046%) is between the bounds of the </t>
    </r>
    <r>
      <rPr>
        <b/>
        <sz val="11"/>
        <color theme="1"/>
        <rFont val="Calibri"/>
        <family val="2"/>
        <scheme val="minor"/>
      </rPr>
      <t>2nd</t>
    </r>
    <r>
      <rPr>
        <sz val="11"/>
        <color theme="1"/>
        <rFont val="Calibri"/>
        <family val="2"/>
        <scheme val="minor"/>
      </rPr>
      <t xml:space="preserve"> bucket, this bucket will be selected. 
</t>
    </r>
    <r>
      <rPr>
        <sz val="11"/>
        <rFont val="Calibri"/>
        <family val="2"/>
        <scheme val="minor"/>
      </rPr>
      <t xml:space="preserve">
FIs will consult their internal mechanisms to determine the financial market traded credit spread for the exposure based on the characteristics of the exposure. Here, we use a hypothetical credit spread sector A for this exposure. Subsequently, the corresponding baseline credit spread for this bond is 100. </t>
    </r>
  </si>
  <si>
    <r>
      <t>The PD rating assigned to the corporate bond exposure as of Q4 2023 is</t>
    </r>
    <r>
      <rPr>
        <sz val="11"/>
        <rFont val="Calibri"/>
        <family val="2"/>
        <scheme val="minor"/>
      </rPr>
      <t xml:space="preserve"> E6</t>
    </r>
    <r>
      <rPr>
        <sz val="11"/>
        <color theme="1"/>
        <rFont val="Calibri"/>
        <family val="2"/>
        <scheme val="minor"/>
      </rPr>
      <t xml:space="preserve"> based on the internal  rating grade scale of the FI</t>
    </r>
    <r>
      <rPr>
        <sz val="11"/>
        <color theme="4"/>
        <rFont val="Calibri"/>
        <family val="2"/>
        <scheme val="minor"/>
      </rPr>
      <t xml:space="preserve">. </t>
    </r>
    <r>
      <rPr>
        <sz val="11"/>
        <rFont val="Calibri"/>
        <family val="2"/>
        <scheme val="minor"/>
      </rPr>
      <t xml:space="preserve">The PD value associated with this band is 0.08%. </t>
    </r>
    <r>
      <rPr>
        <sz val="11"/>
        <color theme="1"/>
        <rFont val="Calibri"/>
        <family val="2"/>
        <scheme val="minor"/>
      </rPr>
      <t xml:space="preserve">This will serve as the baseline PD and we assume that the baseline PD stays constant through the scenario time horizon. 
Based on the determined baseline PD, the SCSE credit quality bucket of the bond is determined. In this case, since the baseline PD (0.080%) is between the bounds of the </t>
    </r>
    <r>
      <rPr>
        <b/>
        <sz val="11"/>
        <color theme="1"/>
        <rFont val="Calibri"/>
        <family val="2"/>
        <scheme val="minor"/>
      </rPr>
      <t>4th</t>
    </r>
    <r>
      <rPr>
        <sz val="11"/>
        <color theme="1"/>
        <rFont val="Calibri"/>
        <family val="2"/>
        <scheme val="minor"/>
      </rPr>
      <t xml:space="preserve"> bucket, this bucket will be selected. 
</t>
    </r>
    <r>
      <rPr>
        <sz val="11"/>
        <rFont val="Calibri"/>
        <family val="2"/>
        <scheme val="minor"/>
      </rPr>
      <t>FIs will consult their internal mechanisms to determine the financial market traded credit spread for the exposure based on the characteristics of the exposure. Here, we use a hypothetical credit spread sector B for this exposure. Subsequently, the corresponding baseline credit spread for this bond is 340.</t>
    </r>
  </si>
  <si>
    <t>Step 4: Derive the annual credit spread changes and instantaneous credit spread shocks</t>
  </si>
  <si>
    <t>Step 5: Derive instantaneous risk-free rate shocks</t>
  </si>
  <si>
    <t xml:space="preserve">Step 6: Calculate the change in market value </t>
  </si>
  <si>
    <t>Step 4</t>
  </si>
  <si>
    <t>In this example, proxy data has been obtained from Statistics Canada (StatCan). The source provides Canada level and provincial level data on the primary heating sources for homes, which is used as an approximation for all buildings. (Note: F means "too unreliable to publish".)</t>
  </si>
  <si>
    <t>Step 3c: Apply proxy primary power source parameters to aggregated provincial level data</t>
  </si>
  <si>
    <r>
      <t xml:space="preserve">Tabs 10-16 (coloured </t>
    </r>
    <r>
      <rPr>
        <b/>
        <sz val="11"/>
        <color theme="7" tint="0.39997558519241921"/>
        <rFont val="Calibri"/>
        <family val="2"/>
        <scheme val="minor"/>
      </rPr>
      <t>orange</t>
    </r>
    <r>
      <rPr>
        <sz val="11"/>
        <rFont val="Calibri"/>
        <family val="2"/>
        <scheme val="minor"/>
      </rPr>
      <t>)</t>
    </r>
    <r>
      <rPr>
        <sz val="11"/>
        <color theme="1"/>
        <rFont val="Calibri"/>
        <family val="2"/>
        <scheme val="minor"/>
      </rPr>
      <t xml:space="preserve"> contain instructions and tables providing </t>
    </r>
    <r>
      <rPr>
        <sz val="11"/>
        <rFont val="Calibri"/>
        <family val="2"/>
        <scheme val="minor"/>
      </rPr>
      <t>further</t>
    </r>
    <r>
      <rPr>
        <sz val="11"/>
        <color theme="1"/>
        <rFont val="Calibri"/>
        <family val="2"/>
        <scheme val="minor"/>
      </rPr>
      <t xml:space="preserve"> information related to specific data fields.</t>
    </r>
  </si>
  <si>
    <r>
      <t xml:space="preserve">Tabs 17-19 (coloured </t>
    </r>
    <r>
      <rPr>
        <b/>
        <sz val="11"/>
        <color theme="9" tint="0.39997558519241921"/>
        <rFont val="Calibri"/>
        <family val="2"/>
        <scheme val="minor"/>
      </rPr>
      <t>green</t>
    </r>
    <r>
      <rPr>
        <sz val="11"/>
        <rFont val="Calibri"/>
        <family val="2"/>
        <scheme val="minor"/>
      </rPr>
      <t>)</t>
    </r>
    <r>
      <rPr>
        <sz val="11"/>
        <color theme="1"/>
        <rFont val="Calibri"/>
        <family val="2"/>
        <scheme val="minor"/>
      </rPr>
      <t xml:space="preserve"> contain illustrative examples for transition risk modules. Illustrative examples for physical risk modules will be provided at a later date when hazard maps are available.</t>
    </r>
  </si>
  <si>
    <r>
      <t>See</t>
    </r>
    <r>
      <rPr>
        <b/>
        <u/>
        <sz val="11"/>
        <color theme="4"/>
        <rFont val="Calibri"/>
        <family val="2"/>
        <scheme val="minor"/>
      </rPr>
      <t xml:space="preserve"> "Credit Quality Buckets"</t>
    </r>
    <r>
      <rPr>
        <sz val="11"/>
        <rFont val="Calibri"/>
        <family val="2"/>
        <scheme val="minor"/>
      </rPr>
      <t xml:space="preserve"> tab for expected values
FIs are required to report their exposures as per the SCSE credit quality buckets. To do this FIs must assign an SCSE credit quality bucket to each exposure based on the baseline PD value as discussed in section 3.5.3 of the draft methodology.  </t>
    </r>
  </si>
  <si>
    <t>This tab lists the data fields associated with the Real Estate Transition Risk worksheet in the SCSE Workbook.
The data fields below describe the two summary tables that are required in this module; namely:
a) Provincial level summary by primary heating source
b) Provincial level summary by primary power/energy source
That is, this worksheet differs to other worksheets as it captures two separate summary tables.
Data fields 1 and 2 capture the dimensions of the data and are pre-populated. Each row captures a unique province/territory and category of heating/power source. Note that field 2 is the only field that differs between the two summary tables. In total, there are 26 rows in each summary table.
The remaining data fields are calculated values for that row. Data fields 3-4 will contain values for exposure amounts and undrawn amounts. These fields have been prepopulated with zero values. The values can be left as zeros if an FI has no exposures for a given row/field.
For insurers, we expect the undrawn amounts to be zeros.</t>
  </si>
  <si>
    <t>This tab lists asset classification for the credit risk module and the market risk for corporate bonds and preferred shares module of the SCSE.
Exposures are in scope for the credit risk module if the value of the exposure, as of Q4 2023, exceeds an absolute threshold of CAD $1.5 million. Exposures are in scope for the market risk for corporate bonds and preferred shares module if they are part of an FI’s trading book or accounted as fair value through profit and loss (FVTPL) are in scope for the market risk modules.</t>
  </si>
  <si>
    <r>
      <t xml:space="preserve">Assuming this illustrative exposure is the only exposure in the Coal Industry and Support sector, Canada, and its corresponding asset class, the hypothetical FI would populate the values calculated in the Credit Risk Worksheet in the SCSE Workbook in the corresponding row. The table below shows a subset of the data fields for this row (assuming an asset class code </t>
    </r>
    <r>
      <rPr>
        <b/>
        <sz val="11"/>
        <rFont val="Calibri"/>
        <family val="2"/>
        <scheme val="minor"/>
      </rPr>
      <t xml:space="preserve">1 </t>
    </r>
    <r>
      <rPr>
        <sz val="11"/>
        <rFont val="Calibri"/>
        <family val="2"/>
        <scheme val="minor"/>
      </rPr>
      <t>for this illustrative exposure). In the case that there are other exposures meeting the criteria of this row, the calculated values would be aggregated before populating the corresponding row.</t>
    </r>
  </si>
  <si>
    <t>This tab lists the data fields associated with the Real Estate Summary-DTIs and Real Estate Summary-Insurers worksheets in the SCSE Workbook.
The data fields below describe an aggregated summary of the FI's Real Estate exposures. DTIs and Insurers are provided with separate prepopulated tabs.
For DTIs, data fields 1-3 capture the dimensions of the data and are pre-populated. Every in-scope exposure will fall into one, and only one row capturing a unique Province/Territory Exposure Type - LTV Bucket combination. The Real Estate Summary DTIs and Real Estate Summary Insurers worksheets contain 364 and 169 rows respectively capturing all of the expected combinations.
The remaining data fields are calculated values for that row. Data fields 4-5 will contain values for exposure amounts and undrawn amounts. These fields have been prepopulated with zero values. The values can be left as zeros if an FI has no exposures for a given row/field.
For insurers, the data fields are the same with the exceptions that undrawn amounts do not apply. Further, LTV only applies for mortgage insurance exposures.</t>
  </si>
  <si>
    <t>Total undrawn amount</t>
  </si>
  <si>
    <t>Weighted PD</t>
  </si>
  <si>
    <t>Step 2 - Obtaining and processing proxy source data</t>
  </si>
  <si>
    <t>Completed SCSE Workbooks can be submitted to ScenarioClimatique@lautorite.qc.ca. The due date is December 20th, 2024.</t>
  </si>
  <si>
    <t>Participating FIs shall submit a completed copy of the Identification Worksheet from the SCSE Workbook by May 10, 2024.</t>
  </si>
  <si>
    <t>Exercise participants also include up to five contact names. It is strongly recommended to include at least two names as AMF will use this contact information to share information with exercise participants.</t>
  </si>
  <si>
    <r>
      <t>Note that as of Part II of SCSE Consultation; the information in this tab is final. FIs that wish to begin work on classifying their exposures by industry sector may do so knowing that AMF will</t>
    </r>
    <r>
      <rPr>
        <b/>
        <i/>
        <sz val="11"/>
        <rFont val="Calibri"/>
        <family val="2"/>
        <scheme val="minor"/>
      </rPr>
      <t xml:space="preserve"> not </t>
    </r>
    <r>
      <rPr>
        <i/>
        <sz val="11"/>
        <rFont val="Calibri"/>
        <family val="2"/>
        <scheme val="minor"/>
      </rPr>
      <t>adjust this mapping.</t>
    </r>
  </si>
  <si>
    <t>This tab lists 25 Industry Sectors and their corresponding NAICS codes. 
The sectoral assignment is based on “leading NAICS codes” which is defined as follows: if a NAICS code belongs to a sector, all the NAICS codes that start with the same digits also belong to that sector. For example, 111 is the NAICS code for Crop Production and therefore, all the NAICS codes that start with the digits 111 also belong to this sector. E.g., 1113 is the NAICS code for Fruit and Tree Nut Farming and belongs to the Crop Production sector.
The NAICS Codes with Multiple Sectors table lists NAICS codes that are used for more than one sector, which occurs because there is no further granularity available for these NAICS codes. Exposures to counterparties that are mapped to one of these NAICS codes are classified into one of the sectors based on the nature of the counterparty.</t>
  </si>
  <si>
    <r>
      <t xml:space="preserve">Note that as of Part II of SCSE Consultation; the information in this tab is final.  FIs that wish to begin work on classifying their exposures by region may do so knowing that AMF will </t>
    </r>
    <r>
      <rPr>
        <b/>
        <i/>
        <sz val="11"/>
        <rFont val="Calibri"/>
        <family val="2"/>
        <scheme val="minor"/>
      </rPr>
      <t>not</t>
    </r>
    <r>
      <rPr>
        <i/>
        <sz val="11"/>
        <rFont val="Calibri"/>
        <family val="2"/>
        <scheme val="minor"/>
      </rPr>
      <t xml:space="preserve"> adjust this mapping.</t>
    </r>
  </si>
  <si>
    <t xml:space="preserve">For each climate scenario in scope of the exercise and each required snapshot in the time horizon of the exercise (i.e.,  2030, 2035, …, and 2050), the lifetime ECL is calculated after adjusting the PD and LGD using the scenario risk factors which will be provided by AMF (illustrative values are provided in the table below).
The corresponding PD add-ons are extracted by selecting the year. If the lifetime expands beyond the time horizon of provided PD add-ons, the last value is used for the remaining lifetime. In this example, the PD add-ons are only provided up until 2053. Therefore, for 2054 and beyond the PD add-on of 2053 is used. </t>
  </si>
  <si>
    <t xml:space="preserve">This tab contains illustrative examples of how market value change will be estimated for two different hypothetical corporate bond exposures that fall within the scope of the market risk module for corporate bonds and preferred shares. In these examples, market value change is calculated for the hypothetical exposures, in the below 2 degrees immediate scenario (relative to the baseline scenario). 
The calculations in this example are solely for illustrative purposes. All the numbers used for these calculations are hypothetical and are not meant to be representative of FIs' exposures or the risk factors that will be prescribed by AMF for this module. This example is not to exemplify market valuation calculations and in a case of contradictions between the calculations and other requirements, including other sections of the methodology, the latter shall prevail.   
</t>
  </si>
  <si>
    <t>Similarly for each reporting snapshot, instantaneous shocks to risk-free rates are derived similar to the process described in Step 4 after replacing the annual credit spread changes with the annual changes to 10-year risk-free rates prescribed by AMF. For examples I and II, we apply the risk-free rate shocks for the SCSE regions Canada and United States respectively</t>
  </si>
  <si>
    <t>Participating FI's shall submit a completed copy of the Identification Worksheet from the SCSE Workbook by May 10, 2024.</t>
  </si>
  <si>
    <r>
      <t xml:space="preserve">This tab lists the data fields associated with the Wildfire Risk-DTIs and Wildfire Risk-Insurers worksheet in the SCSE Workbook. DTIs and Insurers are provided with separate prepopulated tabs.
Data fields 1-3 capture the dimensions of the data and are pre-populated. Every in-scope exposure will fall into one, and only one row capturing a unique Region - Exposure Type - LTV Bucket combination.
The remaining data fields are calculated values for that row. Data fields 4-13 will contain values for exposure amounts grouped into </t>
    </r>
    <r>
      <rPr>
        <sz val="11"/>
        <rFont val="Calibri"/>
        <family val="2"/>
        <scheme val="minor"/>
      </rPr>
      <t>wildfire</t>
    </r>
    <r>
      <rPr>
        <sz val="11"/>
        <color theme="1"/>
        <rFont val="Calibri"/>
        <family val="2"/>
        <scheme val="minor"/>
      </rPr>
      <t xml:space="preserve"> scenario depth buckets (not yet finalized). Data fields 14-23 will contain values for undrawn amounts grouped into the same wildfire scenario depth buckets. Data fields 24-33 will contain values for the mean baseline wildfire depth grouped again into the same wildfire scenario depth buckets. These fields have been prepopulated with zero values. The values can be left as zeros if an FI has no exposures for a given row/field.
For insurers, the data fields are the same with the exceptions that undrawn amounts do not apply. Further, please note that LTV only applies for mortgage insurance exposures.</t>
    </r>
  </si>
  <si>
    <t>This tab lists 9 Regional Sectors and their corresponding Alpha 3 - ISO codes. This mapping is unique to the credit and market risk modules of the SCSE.
The region assignment mostly aligns with region's locations or continent with a few exceptions, e.g., dependent territories belong to the region of the parent state. Exceptions are included in the description column. 
A region name to Alpha 3 - ISO code mapping can be found at https://www.iso.org/iso-3166-country-codes.html, by clicking the "Online Browsing Platform" link.</t>
  </si>
  <si>
    <t>This sheet lists 9 loan-to-value (LTV) buckets and their corresponding LTV ranges, to be used within the Real Estate Summary, Flood Risk and Wildfire Risk worksheets.
The LTV of an individual loan is the outstanding balance as of Q4 2023 divided by the current  (estimated) property value as of Q4 2023. 
The LTV of an individual line of credit, including HELOCs is the outstanding balance assuming a 75% credit conversion factor (CCF) as of Q4 2023 divided by the current  (estimated) property value as of Q4 2023.
For any second position loans or lines of credit, the outstanding balance of the first position mortgage is included in the loan amount of the LTV calculation.
For insurance exposures and owned assets, the LTV bucket is not applicable.</t>
  </si>
  <si>
    <r>
      <t xml:space="preserve">In this tab, we provide an illustrative example of how proxy data could be used within the Real Estate Transition Risk module. The portfolio data in this example are hypothetical and are not designed to be realistic or representative of a participant's portfolio.
Step 1 - Obtaining and processing proxy heating source data
Step 2 - Obtaining and processing proxy power source data
Step 3 - Applying calculated proxy parameters to portfolio data
</t>
    </r>
    <r>
      <rPr>
        <b/>
        <sz val="11"/>
        <color theme="1"/>
        <rFont val="Calibri"/>
        <family val="2"/>
        <scheme val="minor"/>
      </rPr>
      <t xml:space="preserve">Caveats
</t>
    </r>
    <r>
      <rPr>
        <sz val="11"/>
        <color theme="1"/>
        <rFont val="Calibri"/>
        <family val="2"/>
        <scheme val="minor"/>
      </rPr>
      <t>The proxy data and proxy calculations in this tab serve as examples of the approaches that could be taken by participants in this module. As well as the approaches below, participants are encouraged to explore alternative approaches, and in any case, documentation of the data used and the calculation approach taken are required.
This tab does not provide a full list of assumptions and/or justification for these assumptions. Participants will need to provide justifications for all assumptions used as it relates to their particular portfolio.</t>
    </r>
  </si>
  <si>
    <t>This tab lists the data fields associated with the Flood Risk-DTIs and Flood Risk-Insurers worksheets in the SCSE Workbook. DTIs and Insurers are provided with separate prepopulated tabs.
For DTIs, data fields 1-3 capture the dimensions of the data and are pre-populated. Every in-scope exposure will fall into one, and only one row capturing a unique Region - Exposure Type - LTV Bucket combination.
The remaining data fields are calculated values for that row. Data fields 4-13 will contain values for exposure amounts bucketed into flood scenario depth buckets. Data fields 14-23 will contain values for undrawn amounts grouped into the same flood scenario depth buckets. Data fields 24-33 will contain values for the mean baseline flood depth bucketed again into the same flood scenario depth buckets. These fields have been prepopulated with zero values. The values can be left as zeros if an FI has no exposures for a given row/field.
For insurers, the data fields are the same with the exceptions that undrawn amounts do not apply. Further, please note that LTV only applies for mortgage insurance exposures.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</si>
</sst>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000"/>
    <numFmt numFmtId="167" formatCode="_(* #,##0.0000_);_(* \(#,##0.0000\);_(* &quot;-&quot;??_);_(@_)"/>
    <numFmt numFmtId="168" formatCode="&quot;$&quot;#,##0"/>
    <numFmt numFmtId="169" formatCode="0.000%"/>
  </numFmts>
  <fonts count="53" x14ac:knownFonts="1">
    <font>
      <sz val="11"/>
      <color theme="1"/>
      <name val="Calibri"/>
      <family val="2"/>
      <scheme val="minor"/>
    </font>
    <font>
      <b/>
      <sz val="11"/>
      <color theme="0"/>
      <name val="Calibri"/>
      <family val="2"/>
      <scheme val="minor"/>
    </font>
    <font>
      <b/>
      <sz val="12"/>
      <name val="Arial"/>
      <family val="2"/>
    </font>
    <font>
      <b/>
      <sz val="11"/>
      <name val="Arial"/>
      <family val="2"/>
    </font>
    <font>
      <b/>
      <sz val="11"/>
      <color theme="1"/>
      <name val="Calibri"/>
      <family val="2"/>
      <scheme val="minor"/>
    </font>
    <font>
      <sz val="10"/>
      <name val="Helv"/>
    </font>
    <font>
      <sz val="10"/>
      <name val="Arial"/>
      <family val="2"/>
    </font>
    <font>
      <b/>
      <sz val="10"/>
      <name val="Arial"/>
      <family val="2"/>
    </font>
    <font>
      <sz val="10"/>
      <name val="Times New Roman"/>
      <family val="1"/>
    </font>
    <font>
      <b/>
      <sz val="16"/>
      <name val="Arial"/>
      <family val="2"/>
    </font>
    <font>
      <u/>
      <sz val="11"/>
      <color theme="10"/>
      <name val="Calibri"/>
      <family val="2"/>
      <scheme val="minor"/>
    </font>
    <font>
      <sz val="12"/>
      <color theme="1"/>
      <name val="Calibri"/>
      <family val="2"/>
      <scheme val="minor"/>
    </font>
    <font>
      <b/>
      <sz val="11"/>
      <name val="Calibri"/>
      <family val="2"/>
      <scheme val="minor"/>
    </font>
    <font>
      <sz val="11"/>
      <name val="Calibri"/>
      <family val="2"/>
      <scheme val="minor"/>
    </font>
    <font>
      <sz val="8"/>
      <name val="Arial"/>
      <family val="2"/>
    </font>
    <font>
      <sz val="11"/>
      <color theme="1"/>
      <name val="Calibri"/>
      <family val="2"/>
      <scheme val="minor"/>
    </font>
    <font>
      <sz val="11"/>
      <color rgb="FFFF0000"/>
      <name val="Calibri"/>
      <family val="2"/>
      <scheme val="minor"/>
    </font>
    <font>
      <sz val="9"/>
      <name val="Calibri"/>
      <family val="2"/>
      <scheme val="minor"/>
    </font>
    <font>
      <sz val="9"/>
      <color rgb="FF212121"/>
      <name val="Calibri"/>
      <family val="2"/>
      <scheme val="minor"/>
    </font>
    <font>
      <sz val="9"/>
      <color rgb="FF212121"/>
      <name val="Segoe UI"/>
      <family val="2"/>
    </font>
    <font>
      <sz val="9"/>
      <color rgb="FFFF0000"/>
      <name val="Calibri"/>
      <family val="2"/>
      <scheme val="minor"/>
    </font>
    <font>
      <sz val="18"/>
      <name val="Calibri"/>
      <family val="2"/>
      <scheme val="minor"/>
    </font>
    <font>
      <b/>
      <sz val="11"/>
      <color theme="6" tint="0.39997558519241921"/>
      <name val="Calibri"/>
      <family val="2"/>
      <scheme val="minor"/>
    </font>
    <font>
      <sz val="9"/>
      <color theme="0"/>
      <name val="Calibri"/>
      <family val="2"/>
      <scheme val="minor"/>
    </font>
    <font>
      <b/>
      <sz val="11"/>
      <color theme="2"/>
      <name val="Calibri"/>
      <family val="2"/>
      <scheme val="minor"/>
    </font>
    <font>
      <b/>
      <sz val="16"/>
      <color theme="1"/>
      <name val="Calibri"/>
      <family val="2"/>
      <scheme val="minor"/>
    </font>
    <font>
      <b/>
      <sz val="11"/>
      <color rgb="FFFFFFFF"/>
      <name val="Calibri"/>
      <family val="2"/>
    </font>
    <font>
      <sz val="11"/>
      <color rgb="FF000000"/>
      <name val="Calibri"/>
      <family val="2"/>
    </font>
    <font>
      <b/>
      <sz val="11"/>
      <color rgb="FF000000"/>
      <name val="Calibri"/>
      <family val="2"/>
    </font>
    <font>
      <u/>
      <sz val="11"/>
      <color theme="1"/>
      <name val="Calibri"/>
      <family val="2"/>
      <scheme val="minor"/>
    </font>
    <font>
      <i/>
      <sz val="11"/>
      <color theme="1"/>
      <name val="Calibri"/>
      <family val="2"/>
      <scheme val="minor"/>
    </font>
    <font>
      <i/>
      <sz val="11"/>
      <name val="Calibri"/>
      <family val="2"/>
      <scheme val="minor"/>
    </font>
    <font>
      <b/>
      <i/>
      <sz val="11"/>
      <name val="Calibri"/>
      <family val="2"/>
      <scheme val="minor"/>
    </font>
    <font>
      <sz val="11"/>
      <color theme="0"/>
      <name val="Calibri"/>
      <family val="2"/>
      <scheme val="minor"/>
    </font>
    <font>
      <sz val="11"/>
      <color theme="4"/>
      <name val="Calibri"/>
      <family val="2"/>
      <scheme val="minor"/>
    </font>
    <font>
      <b/>
      <vertAlign val="subscript"/>
      <sz val="11"/>
      <color theme="0"/>
      <name val="Calibri"/>
      <family val="2"/>
      <scheme val="minor"/>
    </font>
    <font>
      <sz val="10"/>
      <color theme="1"/>
      <name val="Calibri"/>
      <family val="2"/>
      <scheme val="minor"/>
    </font>
    <font>
      <b/>
      <sz val="11"/>
      <color theme="4" tint="0.39997558519241921"/>
      <name val="Calibri"/>
      <family val="2"/>
      <scheme val="minor"/>
    </font>
    <font>
      <b/>
      <sz val="11"/>
      <color theme="7" tint="0.39997558519241921"/>
      <name val="Calibri"/>
      <family val="2"/>
      <scheme val="minor"/>
    </font>
    <font>
      <b/>
      <sz val="11"/>
      <color theme="9" tint="0.39997558519241921"/>
      <name val="Calibri"/>
      <family val="2"/>
      <scheme val="minor"/>
    </font>
    <font>
      <sz val="8"/>
      <name val="Calibri"/>
      <family val="2"/>
      <scheme val="minor"/>
    </font>
    <font>
      <sz val="11"/>
      <name val="Arial"/>
      <family val="2"/>
    </font>
    <font>
      <sz val="11"/>
      <color theme="1"/>
      <name val="Arial"/>
      <family val="2"/>
    </font>
    <font>
      <b/>
      <u/>
      <sz val="11"/>
      <color theme="10"/>
      <name val="Calibri"/>
      <family val="2"/>
      <scheme val="minor"/>
    </font>
    <font>
      <b/>
      <u/>
      <sz val="11"/>
      <color theme="4"/>
      <name val="Calibri"/>
      <family val="2"/>
      <scheme val="minor"/>
    </font>
    <font>
      <sz val="11"/>
      <color rgb="FF212121"/>
      <name val="Segoe UI"/>
      <family val="2"/>
    </font>
    <font>
      <sz val="11"/>
      <name val="Segoe UI"/>
      <family val="2"/>
    </font>
    <font>
      <vertAlign val="subscript"/>
      <sz val="11"/>
      <color rgb="FF212121"/>
      <name val="Segoe UI"/>
      <family val="2"/>
    </font>
    <font>
      <sz val="10"/>
      <color rgb="FF000000"/>
      <name val="Symbol"/>
      <family val="1"/>
      <charset val="2"/>
    </font>
    <font>
      <b/>
      <sz val="11"/>
      <color theme="1"/>
      <name val="Arial"/>
      <family val="2"/>
    </font>
    <font>
      <b/>
      <u/>
      <sz val="11"/>
      <color theme="6" tint="0.39997558519241921"/>
      <name val="Calibri"/>
      <family val="2"/>
      <scheme val="minor"/>
    </font>
    <font>
      <sz val="10"/>
      <name val="Calibri"/>
      <family val="2"/>
      <scheme val="minor"/>
    </font>
    <font>
      <sz val="11"/>
      <color rgb="FFFF0000"/>
      <name val="Arial"/>
      <family val="2"/>
    </font>
  </fonts>
  <fills count="25">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theme="6"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203764"/>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499984740745262"/>
        <bgColor indexed="64"/>
      </patternFill>
    </fill>
    <fill>
      <patternFill patternType="solid">
        <fgColor theme="3" tint="-0.249977111117893"/>
        <bgColor indexed="64"/>
      </patternFill>
    </fill>
    <fill>
      <patternFill patternType="solid">
        <fgColor theme="9" tint="-0.499984740745262"/>
        <bgColor indexed="64"/>
      </patternFill>
    </fill>
  </fills>
  <borders count="62">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5" fillId="0" borderId="0"/>
    <xf numFmtId="0" fontId="8" fillId="0" borderId="0"/>
    <xf numFmtId="0" fontId="6" fillId="0" borderId="0"/>
    <xf numFmtId="0" fontId="10" fillId="0" borderId="0" applyNumberForma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1" fillId="0" borderId="0"/>
    <xf numFmtId="164" fontId="15" fillId="0" borderId="0" applyFont="0" applyFill="0" applyBorder="0" applyAlignment="0" applyProtection="0"/>
  </cellStyleXfs>
  <cellXfs count="360">
    <xf numFmtId="0" fontId="0" fillId="0" borderId="0" xfId="0"/>
    <xf numFmtId="0" fontId="0" fillId="0" borderId="0" xfId="0" applyProtection="1"/>
    <xf numFmtId="0" fontId="0" fillId="0" borderId="0" xfId="0" applyAlignment="1">
      <alignment wrapText="1"/>
    </xf>
    <xf numFmtId="0" fontId="7" fillId="7" borderId="6" xfId="0" applyFont="1" applyFill="1" applyBorder="1" applyAlignment="1">
      <alignment horizontal="left"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8" fillId="0" borderId="0" xfId="0" applyFont="1" applyAlignment="1">
      <alignment wrapText="1"/>
    </xf>
    <xf numFmtId="0" fontId="20" fillId="0" borderId="0" xfId="0" applyFont="1" applyAlignment="1">
      <alignment wrapText="1"/>
    </xf>
    <xf numFmtId="0" fontId="13" fillId="0" borderId="0" xfId="0" applyFont="1"/>
    <xf numFmtId="0" fontId="0" fillId="10" borderId="0" xfId="0" applyFill="1"/>
    <xf numFmtId="0" fontId="1" fillId="4" borderId="6" xfId="0" applyFont="1" applyFill="1" applyBorder="1" applyAlignment="1">
      <alignment horizontal="center" vertical="center" wrapText="1"/>
    </xf>
    <xf numFmtId="0" fontId="0" fillId="5" borderId="6" xfId="0" applyFill="1" applyBorder="1" applyAlignment="1">
      <alignment horizontal="left" vertical="top"/>
    </xf>
    <xf numFmtId="10" fontId="0" fillId="11" borderId="6" xfId="6" applyNumberFormat="1" applyFont="1" applyFill="1" applyBorder="1" applyAlignment="1">
      <alignment horizontal="left" vertical="top"/>
    </xf>
    <xf numFmtId="9" fontId="0" fillId="11" borderId="6" xfId="0" applyNumberFormat="1" applyFill="1" applyBorder="1" applyAlignment="1">
      <alignment horizontal="left" vertical="top"/>
    </xf>
    <xf numFmtId="3" fontId="0" fillId="11" borderId="6" xfId="0" applyNumberFormat="1" applyFill="1" applyBorder="1" applyAlignment="1">
      <alignment horizontal="right" vertical="top"/>
    </xf>
    <xf numFmtId="165" fontId="0" fillId="0" borderId="0" xfId="5" applyNumberFormat="1" applyFont="1"/>
    <xf numFmtId="9" fontId="0" fillId="11" borderId="6" xfId="6" applyFont="1" applyFill="1" applyBorder="1"/>
    <xf numFmtId="0" fontId="1" fillId="4" borderId="4" xfId="0" applyFont="1" applyFill="1" applyBorder="1" applyAlignment="1">
      <alignment horizontal="center" vertical="center" wrapText="1"/>
    </xf>
    <xf numFmtId="0" fontId="1" fillId="4" borderId="17" xfId="0" applyFont="1" applyFill="1" applyBorder="1" applyAlignment="1">
      <alignment vertical="center" wrapText="1"/>
    </xf>
    <xf numFmtId="9" fontId="0" fillId="11" borderId="4" xfId="0" applyNumberFormat="1" applyFill="1" applyBorder="1"/>
    <xf numFmtId="9" fontId="0" fillId="11" borderId="6" xfId="0" applyNumberFormat="1" applyFill="1" applyBorder="1"/>
    <xf numFmtId="0" fontId="24" fillId="13" borderId="0" xfId="0" applyFont="1" applyFill="1" applyAlignment="1">
      <alignment horizontal="left" vertical="top" wrapText="1"/>
    </xf>
    <xf numFmtId="0" fontId="25" fillId="14" borderId="18" xfId="0" applyFont="1" applyFill="1" applyBorder="1"/>
    <xf numFmtId="10" fontId="0" fillId="11" borderId="7" xfId="6" applyNumberFormat="1" applyFont="1" applyFill="1" applyBorder="1" applyAlignment="1">
      <alignment horizontal="left" vertical="top"/>
    </xf>
    <xf numFmtId="3" fontId="0" fillId="11" borderId="7" xfId="0" applyNumberFormat="1" applyFill="1" applyBorder="1" applyAlignment="1">
      <alignment horizontal="right" vertical="top"/>
    </xf>
    <xf numFmtId="0" fontId="0" fillId="4" borderId="19" xfId="0" applyFill="1" applyBorder="1"/>
    <xf numFmtId="0" fontId="1" fillId="4" borderId="19" xfId="0" applyFont="1" applyFill="1" applyBorder="1"/>
    <xf numFmtId="0" fontId="1" fillId="4" borderId="0" xfId="0" applyFont="1" applyFill="1"/>
    <xf numFmtId="0" fontId="1" fillId="4" borderId="19" xfId="0" applyFont="1" applyFill="1" applyBorder="1" applyAlignment="1">
      <alignment vertical="center" wrapText="1"/>
    </xf>
    <xf numFmtId="165" fontId="4" fillId="12" borderId="0" xfId="5" applyNumberFormat="1" applyFont="1" applyFill="1" applyBorder="1" applyAlignment="1"/>
    <xf numFmtId="167" fontId="0" fillId="0" borderId="0" xfId="0" applyNumberFormat="1"/>
    <xf numFmtId="0" fontId="1" fillId="4" borderId="6" xfId="0" applyFont="1" applyFill="1" applyBorder="1" applyAlignment="1">
      <alignment horizontal="left" vertical="top" wrapText="1"/>
    </xf>
    <xf numFmtId="0" fontId="0" fillId="0" borderId="6" xfId="0" applyBorder="1" applyAlignment="1">
      <alignment horizontal="left" vertical="top"/>
    </xf>
    <xf numFmtId="166" fontId="0" fillId="0" borderId="6" xfId="0" applyNumberFormat="1" applyBorder="1" applyAlignment="1">
      <alignment horizontal="left" vertical="top"/>
    </xf>
    <xf numFmtId="0" fontId="2" fillId="0" borderId="0" xfId="0" applyFont="1" applyAlignment="1"/>
    <xf numFmtId="0" fontId="0" fillId="0" borderId="0" xfId="0" applyAlignment="1">
      <alignment vertical="top" wrapText="1"/>
    </xf>
    <xf numFmtId="0" fontId="2" fillId="0" borderId="0" xfId="0" applyFont="1" applyAlignment="1">
      <alignment wrapText="1"/>
    </xf>
    <xf numFmtId="0" fontId="13" fillId="0" borderId="0" xfId="0" applyFont="1" applyAlignment="1">
      <alignment wrapText="1"/>
    </xf>
    <xf numFmtId="0" fontId="21" fillId="0" borderId="0" xfId="3" applyFont="1" applyAlignment="1">
      <alignment horizontal="center" wrapText="1"/>
    </xf>
    <xf numFmtId="0" fontId="16" fillId="0" borderId="0" xfId="0" applyFont="1" applyAlignment="1">
      <alignment wrapText="1"/>
    </xf>
    <xf numFmtId="0" fontId="12" fillId="10" borderId="0" xfId="0" applyFont="1" applyFill="1" applyAlignment="1">
      <alignment horizontal="left" vertical="top" wrapText="1"/>
    </xf>
    <xf numFmtId="0" fontId="0" fillId="13" borderId="0" xfId="0" applyFill="1"/>
    <xf numFmtId="0" fontId="0" fillId="13" borderId="0" xfId="0" applyFill="1" applyAlignment="1">
      <alignment horizontal="left" indent="1"/>
    </xf>
    <xf numFmtId="166" fontId="13" fillId="15" borderId="6" xfId="5" applyNumberFormat="1" applyFont="1" applyFill="1" applyBorder="1" applyAlignment="1">
      <alignment horizontal="left" vertical="top"/>
    </xf>
    <xf numFmtId="0" fontId="13" fillId="15" borderId="4" xfId="0" applyFont="1" applyFill="1" applyBorder="1"/>
    <xf numFmtId="166" fontId="13" fillId="15" borderId="6" xfId="0" applyNumberFormat="1" applyFont="1" applyFill="1" applyBorder="1"/>
    <xf numFmtId="166" fontId="13" fillId="15" borderId="7" xfId="5" applyNumberFormat="1" applyFont="1" applyFill="1" applyBorder="1" applyAlignment="1">
      <alignment horizontal="left" vertical="top"/>
    </xf>
    <xf numFmtId="0" fontId="13" fillId="15" borderId="5" xfId="0" applyFont="1" applyFill="1" applyBorder="1"/>
    <xf numFmtId="166" fontId="13" fillId="15" borderId="7" xfId="0" applyNumberFormat="1" applyFont="1" applyFill="1" applyBorder="1"/>
    <xf numFmtId="0" fontId="0" fillId="4" borderId="0" xfId="0" applyFill="1"/>
    <xf numFmtId="0" fontId="26" fillId="16" borderId="32" xfId="0" applyFont="1" applyFill="1" applyBorder="1" applyAlignment="1">
      <alignment horizontal="center" vertical="center"/>
    </xf>
    <xf numFmtId="0" fontId="26" fillId="16" borderId="33" xfId="0" applyFont="1" applyFill="1" applyBorder="1" applyAlignment="1">
      <alignment horizontal="center" vertical="center" wrapText="1"/>
    </xf>
    <xf numFmtId="0" fontId="27" fillId="0" borderId="32" xfId="0" applyFont="1" applyBorder="1" applyAlignment="1">
      <alignment horizontal="center" vertical="center"/>
    </xf>
    <xf numFmtId="10" fontId="27" fillId="0" borderId="33" xfId="6" applyNumberFormat="1" applyFont="1" applyBorder="1" applyAlignment="1">
      <alignment horizontal="center" vertical="center"/>
    </xf>
    <xf numFmtId="10" fontId="0" fillId="0" borderId="0" xfId="6" applyNumberFormat="1" applyFont="1"/>
    <xf numFmtId="9" fontId="0" fillId="12" borderId="4" xfId="0" applyNumberFormat="1" applyFill="1" applyBorder="1"/>
    <xf numFmtId="9" fontId="0" fillId="12" borderId="6" xfId="0" applyNumberFormat="1" applyFill="1" applyBorder="1"/>
    <xf numFmtId="9" fontId="0" fillId="12" borderId="11" xfId="0" applyNumberFormat="1" applyFill="1" applyBorder="1"/>
    <xf numFmtId="0" fontId="28" fillId="5" borderId="32" xfId="0" applyFont="1" applyFill="1" applyBorder="1" applyAlignment="1">
      <alignment horizontal="center" vertical="center"/>
    </xf>
    <xf numFmtId="10" fontId="27" fillId="12" borderId="33" xfId="6" applyNumberFormat="1" applyFont="1" applyFill="1" applyBorder="1" applyAlignment="1">
      <alignment horizontal="center" vertical="center"/>
    </xf>
    <xf numFmtId="3" fontId="0" fillId="0" borderId="6" xfId="0" applyNumberFormat="1" applyBorder="1" applyAlignment="1">
      <alignment horizontal="left" vertical="top"/>
    </xf>
    <xf numFmtId="165" fontId="0" fillId="0" borderId="6" xfId="5" applyNumberFormat="1" applyFont="1" applyBorder="1" applyAlignment="1">
      <alignment horizontal="left" vertical="top"/>
    </xf>
    <xf numFmtId="0" fontId="0" fillId="0" borderId="0" xfId="0" applyBorder="1" applyAlignment="1">
      <alignment vertical="top" wrapText="1"/>
    </xf>
    <xf numFmtId="10" fontId="19" fillId="3" borderId="12" xfId="0" applyNumberFormat="1" applyFont="1" applyFill="1" applyBorder="1" applyAlignment="1">
      <alignment horizontal="center" wrapText="1"/>
    </xf>
    <xf numFmtId="0" fontId="17" fillId="2" borderId="6" xfId="3" applyFont="1" applyFill="1" applyBorder="1" applyAlignment="1">
      <alignment horizontal="center"/>
    </xf>
    <xf numFmtId="0" fontId="14" fillId="0" borderId="0" xfId="0" applyFont="1" applyBorder="1" applyAlignment="1">
      <alignment vertical="center" wrapText="1"/>
    </xf>
    <xf numFmtId="0" fontId="13" fillId="10" borderId="0" xfId="0" applyFont="1" applyFill="1" applyAlignment="1">
      <alignment horizontal="left" vertical="top" wrapText="1"/>
    </xf>
    <xf numFmtId="0" fontId="0" fillId="10" borderId="0" xfId="0" applyFill="1" applyAlignment="1">
      <alignment horizontal="left" vertical="top" wrapText="1"/>
    </xf>
    <xf numFmtId="0" fontId="30" fillId="0" borderId="0" xfId="0" applyFont="1" applyBorder="1" applyAlignment="1">
      <alignment vertical="top" wrapText="1"/>
    </xf>
    <xf numFmtId="0" fontId="16" fillId="0" borderId="0" xfId="0" applyFont="1"/>
    <xf numFmtId="0" fontId="32" fillId="10" borderId="0" xfId="0" applyFont="1" applyFill="1" applyAlignment="1">
      <alignment horizontal="left" vertical="top"/>
    </xf>
    <xf numFmtId="0" fontId="10" fillId="10" borderId="0" xfId="4" applyFill="1"/>
    <xf numFmtId="10" fontId="0" fillId="18" borderId="6" xfId="6" applyNumberFormat="1" applyFont="1" applyFill="1" applyBorder="1" applyAlignment="1">
      <alignment horizontal="left" vertical="top"/>
    </xf>
    <xf numFmtId="10" fontId="13" fillId="10" borderId="0" xfId="0" applyNumberFormat="1" applyFont="1" applyFill="1" applyAlignment="1">
      <alignment horizontal="left" vertical="top" wrapText="1"/>
    </xf>
    <xf numFmtId="3" fontId="0" fillId="11" borderId="6" xfId="6" applyNumberFormat="1" applyFont="1" applyFill="1" applyBorder="1" applyAlignment="1">
      <alignment horizontal="left" vertical="top"/>
    </xf>
    <xf numFmtId="3" fontId="13" fillId="10" borderId="0" xfId="0" applyNumberFormat="1" applyFont="1" applyFill="1" applyAlignment="1">
      <alignment horizontal="left" vertical="top" wrapText="1"/>
    </xf>
    <xf numFmtId="168" fontId="0" fillId="10" borderId="0" xfId="0" applyNumberFormat="1" applyFill="1" applyAlignment="1">
      <alignment horizontal="left" vertical="top" wrapText="1"/>
    </xf>
    <xf numFmtId="0" fontId="0" fillId="0" borderId="6" xfId="0" applyBorder="1" applyAlignment="1">
      <alignment horizontal="left" vertical="top" wrapText="1"/>
    </xf>
    <xf numFmtId="168" fontId="0" fillId="0" borderId="6" xfId="0" applyNumberFormat="1" applyBorder="1" applyAlignment="1">
      <alignment horizontal="left" vertical="top" wrapText="1"/>
    </xf>
    <xf numFmtId="10" fontId="13" fillId="10" borderId="0" xfId="6" applyNumberFormat="1" applyFont="1" applyFill="1" applyAlignment="1">
      <alignment horizontal="left" vertical="top" wrapText="1"/>
    </xf>
    <xf numFmtId="0" fontId="1" fillId="4" borderId="0" xfId="0" applyFont="1" applyFill="1" applyAlignment="1">
      <alignment horizontal="right" vertical="center"/>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6" xfId="0" applyFont="1" applyFill="1" applyBorder="1" applyAlignment="1">
      <alignment horizontal="center" vertical="center" wrapText="1"/>
    </xf>
    <xf numFmtId="165" fontId="0" fillId="19" borderId="6" xfId="5" applyNumberFormat="1" applyFont="1" applyFill="1" applyBorder="1" applyAlignment="1">
      <alignment horizontal="left" vertical="top"/>
    </xf>
    <xf numFmtId="0" fontId="33" fillId="0" borderId="0" xfId="0" applyFont="1"/>
    <xf numFmtId="0" fontId="10" fillId="3" borderId="6" xfId="4" applyFill="1" applyBorder="1" applyAlignment="1">
      <alignment vertical="center" wrapText="1"/>
    </xf>
    <xf numFmtId="0" fontId="9" fillId="0" borderId="0" xfId="1" applyFont="1" applyAlignment="1" applyProtection="1"/>
    <xf numFmtId="0" fontId="3" fillId="0" borderId="0" xfId="1" applyFont="1" applyAlignment="1" applyProtection="1"/>
    <xf numFmtId="0" fontId="0" fillId="0" borderId="0" xfId="0" applyAlignment="1"/>
    <xf numFmtId="0" fontId="14" fillId="0" borderId="7" xfId="0" applyFont="1" applyBorder="1" applyAlignment="1">
      <alignment horizontal="left" vertical="center" wrapText="1"/>
    </xf>
    <xf numFmtId="0" fontId="0" fillId="0" borderId="6" xfId="0" applyBorder="1"/>
    <xf numFmtId="0" fontId="36" fillId="21" borderId="6" xfId="0" applyFont="1" applyFill="1" applyBorder="1" applyAlignment="1">
      <alignment horizontal="center"/>
    </xf>
    <xf numFmtId="0" fontId="36" fillId="0" borderId="6" xfId="0" applyFont="1" applyBorder="1" applyAlignment="1">
      <alignment horizontal="center"/>
    </xf>
    <xf numFmtId="169" fontId="36" fillId="0" borderId="6" xfId="0" applyNumberFormat="1" applyFont="1" applyBorder="1" applyAlignment="1">
      <alignment horizontal="center"/>
    </xf>
    <xf numFmtId="166" fontId="36" fillId="0" borderId="6" xfId="0" applyNumberFormat="1" applyFont="1" applyBorder="1" applyAlignment="1">
      <alignment horizontal="center"/>
    </xf>
    <xf numFmtId="2" fontId="36" fillId="0" borderId="6" xfId="0" applyNumberFormat="1" applyFont="1" applyBorder="1" applyAlignment="1">
      <alignment horizontal="center"/>
    </xf>
    <xf numFmtId="3" fontId="36" fillId="0" borderId="6" xfId="0" applyNumberFormat="1" applyFont="1" applyBorder="1" applyAlignment="1">
      <alignment horizontal="center"/>
    </xf>
    <xf numFmtId="0" fontId="36" fillId="0" borderId="0" xfId="0" applyFont="1"/>
    <xf numFmtId="0" fontId="0" fillId="0" borderId="0" xfId="0" applyAlignment="1">
      <alignment horizontal="center"/>
    </xf>
    <xf numFmtId="0" fontId="1" fillId="4" borderId="6" xfId="0" applyFont="1" applyFill="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vertical="center" wrapText="1"/>
    </xf>
    <xf numFmtId="0" fontId="14" fillId="0" borderId="0" xfId="0" applyFont="1" applyAlignment="1">
      <alignment vertical="center" wrapText="1"/>
    </xf>
    <xf numFmtId="0" fontId="4" fillId="17" borderId="0" xfId="0" applyFont="1" applyFill="1"/>
    <xf numFmtId="0" fontId="0" fillId="17" borderId="0" xfId="0" applyFill="1"/>
    <xf numFmtId="0" fontId="0" fillId="17" borderId="0" xfId="0" applyFill="1" applyProtection="1"/>
    <xf numFmtId="0" fontId="4" fillId="0" borderId="0" xfId="0" applyFont="1" applyAlignment="1"/>
    <xf numFmtId="0" fontId="4" fillId="12" borderId="0" xfId="0" applyFont="1" applyFill="1"/>
    <xf numFmtId="0" fontId="0" fillId="12" borderId="0" xfId="0" applyFill="1"/>
    <xf numFmtId="0" fontId="0" fillId="0" borderId="0" xfId="0" applyAlignment="1">
      <alignment vertical="center"/>
    </xf>
    <xf numFmtId="0" fontId="14" fillId="0" borderId="0"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horizontal="left" vertical="top" wrapText="1"/>
    </xf>
    <xf numFmtId="0" fontId="0" fillId="10" borderId="0" xfId="0" applyFill="1" applyAlignment="1">
      <alignment horizontal="left" vertical="top" wrapText="1"/>
    </xf>
    <xf numFmtId="0" fontId="13" fillId="0" borderId="0" xfId="0" applyFont="1" applyAlignment="1">
      <alignment horizontal="left" vertical="top" wrapText="1"/>
    </xf>
    <xf numFmtId="0" fontId="14" fillId="0" borderId="6" xfId="0" applyFont="1" applyBorder="1" applyAlignment="1">
      <alignment horizontal="left" vertical="top" wrapText="1"/>
    </xf>
    <xf numFmtId="0" fontId="2" fillId="0" borderId="0" xfId="0" applyFont="1" applyAlignment="1">
      <alignment horizontal="left"/>
    </xf>
    <xf numFmtId="0" fontId="4" fillId="0" borderId="9"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3" fillId="10" borderId="0" xfId="0" applyFont="1" applyFill="1" applyAlignment="1">
      <alignment horizontal="left" vertical="top" wrapText="1"/>
    </xf>
    <xf numFmtId="0" fontId="4" fillId="20" borderId="6" xfId="0" applyFont="1" applyFill="1" applyBorder="1" applyAlignment="1">
      <alignment horizontal="center"/>
    </xf>
    <xf numFmtId="0" fontId="1" fillId="4" borderId="6" xfId="0" applyFont="1" applyFill="1" applyBorder="1" applyAlignment="1">
      <alignment horizontal="center" vertical="center" wrapText="1"/>
    </xf>
    <xf numFmtId="0" fontId="3" fillId="7" borderId="6" xfId="0" applyFont="1" applyFill="1" applyBorder="1" applyAlignment="1">
      <alignment horizontal="left" wrapText="1"/>
    </xf>
    <xf numFmtId="0" fontId="41" fillId="0" borderId="6" xfId="0" applyFont="1" applyBorder="1" applyAlignment="1">
      <alignment horizontal="center" vertical="center" wrapText="1"/>
    </xf>
    <xf numFmtId="0" fontId="41" fillId="0" borderId="6" xfId="0" applyFont="1" applyBorder="1" applyAlignment="1">
      <alignment vertical="center" wrapText="1"/>
    </xf>
    <xf numFmtId="0" fontId="10" fillId="3" borderId="6" xfId="4" applyFont="1" applyFill="1" applyBorder="1" applyAlignment="1">
      <alignment vertical="center" wrapText="1"/>
    </xf>
    <xf numFmtId="0" fontId="41" fillId="0" borderId="7" xfId="0" applyFont="1" applyBorder="1" applyAlignment="1">
      <alignment horizontal="left" vertical="center" wrapText="1"/>
    </xf>
    <xf numFmtId="0" fontId="42" fillId="0" borderId="6" xfId="0" applyFont="1" applyFill="1" applyBorder="1" applyAlignment="1">
      <alignment vertical="center" wrapText="1"/>
    </xf>
    <xf numFmtId="0" fontId="41" fillId="0" borderId="6" xfId="0" applyFont="1" applyFill="1" applyBorder="1" applyAlignment="1">
      <alignment vertical="center" wrapText="1"/>
    </xf>
    <xf numFmtId="0" fontId="41" fillId="6" borderId="7" xfId="0" applyFont="1" applyFill="1" applyBorder="1" applyAlignment="1">
      <alignment vertical="center" wrapText="1"/>
    </xf>
    <xf numFmtId="0" fontId="13" fillId="3" borderId="6" xfId="4" applyFont="1" applyFill="1" applyBorder="1" applyAlignment="1">
      <alignment vertical="top" wrapText="1"/>
    </xf>
    <xf numFmtId="0" fontId="41" fillId="0" borderId="6" xfId="0" applyFont="1" applyFill="1" applyBorder="1" applyAlignment="1">
      <alignment horizontal="center" vertical="center" wrapText="1"/>
    </xf>
    <xf numFmtId="0" fontId="13" fillId="3" borderId="6" xfId="4" applyFont="1" applyFill="1" applyBorder="1" applyAlignment="1">
      <alignment vertical="center" wrapText="1"/>
    </xf>
    <xf numFmtId="0" fontId="0" fillId="0" borderId="0" xfId="0" applyFont="1"/>
    <xf numFmtId="0" fontId="41" fillId="0" borderId="4" xfId="0" applyFont="1" applyBorder="1" applyAlignment="1">
      <alignment vertical="center" wrapText="1"/>
    </xf>
    <xf numFmtId="0" fontId="45" fillId="3" borderId="12" xfId="0" applyFont="1" applyFill="1" applyBorder="1" applyAlignment="1">
      <alignment horizontal="left" wrapText="1"/>
    </xf>
    <xf numFmtId="0" fontId="45" fillId="3" borderId="12" xfId="0" applyFont="1" applyFill="1" applyBorder="1" applyAlignment="1">
      <alignment horizontal="left" vertical="center" wrapText="1"/>
    </xf>
    <xf numFmtId="0" fontId="45" fillId="3" borderId="12" xfId="0" applyFont="1" applyFill="1" applyBorder="1" applyAlignment="1">
      <alignment horizontal="left" vertical="top" wrapText="1"/>
    </xf>
    <xf numFmtId="0" fontId="46" fillId="3" borderId="12" xfId="0" applyFont="1" applyFill="1" applyBorder="1" applyAlignment="1">
      <alignment horizontal="left" vertical="top" wrapText="1"/>
    </xf>
    <xf numFmtId="0" fontId="46" fillId="3" borderId="12" xfId="0" applyFont="1" applyFill="1" applyBorder="1" applyAlignment="1">
      <alignment horizontal="left" wrapText="1"/>
    </xf>
    <xf numFmtId="0" fontId="0" fillId="0" borderId="0" xfId="0" applyFont="1" applyAlignment="1">
      <alignment wrapText="1"/>
    </xf>
    <xf numFmtId="0" fontId="0" fillId="0" borderId="0" xfId="0" applyFont="1" applyAlignment="1">
      <alignment vertical="top" wrapText="1"/>
    </xf>
    <xf numFmtId="0" fontId="13" fillId="2" borderId="6" xfId="3" applyFont="1" applyFill="1" applyBorder="1" applyAlignment="1">
      <alignment horizontal="center"/>
    </xf>
    <xf numFmtId="10" fontId="45" fillId="3" borderId="12" xfId="0" applyNumberFormat="1" applyFont="1" applyFill="1" applyBorder="1" applyAlignment="1">
      <alignment horizontal="center" wrapText="1"/>
    </xf>
    <xf numFmtId="0" fontId="48" fillId="0" borderId="0" xfId="0" applyFont="1" applyAlignment="1">
      <alignment horizontal="left" vertical="center" indent="6"/>
    </xf>
    <xf numFmtId="0" fontId="49" fillId="7" borderId="6" xfId="0" applyFont="1" applyFill="1" applyBorder="1" applyAlignment="1">
      <alignment horizontal="left" wrapText="1"/>
    </xf>
    <xf numFmtId="0" fontId="13" fillId="2" borderId="6" xfId="3" applyFont="1" applyFill="1" applyBorder="1"/>
    <xf numFmtId="0" fontId="13" fillId="2" borderId="6" xfId="3" applyFont="1" applyFill="1" applyBorder="1" applyAlignment="1">
      <alignment wrapText="1"/>
    </xf>
    <xf numFmtId="0" fontId="0" fillId="0" borderId="6" xfId="0" applyFont="1" applyBorder="1"/>
    <xf numFmtId="0" fontId="13" fillId="0" borderId="6" xfId="0" applyFont="1" applyFill="1" applyBorder="1" applyAlignment="1">
      <alignment horizontal="left" vertical="top"/>
    </xf>
    <xf numFmtId="0" fontId="22" fillId="9" borderId="0" xfId="0" applyFont="1" applyFill="1"/>
    <xf numFmtId="0" fontId="13" fillId="15" borderId="34" xfId="0" applyFont="1" applyFill="1" applyBorder="1" applyAlignment="1">
      <alignment horizontal="left" vertical="top"/>
    </xf>
    <xf numFmtId="0" fontId="13" fillId="15" borderId="34"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13" fillId="15" borderId="34" xfId="0" applyFont="1" applyFill="1" applyBorder="1" applyAlignment="1">
      <alignment vertical="top" wrapText="1"/>
    </xf>
    <xf numFmtId="0" fontId="13" fillId="15" borderId="34" xfId="0" applyFont="1" applyFill="1" applyBorder="1" applyAlignment="1">
      <alignment horizontal="center" vertical="top" wrapText="1"/>
    </xf>
    <xf numFmtId="0" fontId="13" fillId="19" borderId="34" xfId="0" applyFont="1" applyFill="1" applyBorder="1" applyAlignment="1">
      <alignment horizontal="center" vertical="top" wrapText="1"/>
    </xf>
    <xf numFmtId="3" fontId="13" fillId="15" borderId="34" xfId="0" applyNumberFormat="1" applyFont="1" applyFill="1" applyBorder="1" applyAlignment="1">
      <alignment horizontal="center" vertical="top" wrapText="1"/>
    </xf>
    <xf numFmtId="3" fontId="13" fillId="19" borderId="41" xfId="0" applyNumberFormat="1" applyFont="1" applyFill="1" applyBorder="1" applyAlignment="1">
      <alignment horizontal="center" vertical="top"/>
    </xf>
    <xf numFmtId="0" fontId="22" fillId="9" borderId="0" xfId="0" applyFont="1" applyFill="1" applyAlignment="1">
      <alignment horizontal="center" vertical="center"/>
    </xf>
    <xf numFmtId="0" fontId="0" fillId="0" borderId="0" xfId="0" applyAlignment="1">
      <alignment horizontal="center" vertic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7" fillId="11" borderId="32" xfId="0" applyFont="1" applyFill="1" applyBorder="1" applyAlignment="1">
      <alignment horizontal="center" vertical="center"/>
    </xf>
    <xf numFmtId="10" fontId="27" fillId="11" borderId="33" xfId="6" applyNumberFormat="1" applyFont="1" applyFill="1" applyBorder="1" applyAlignment="1">
      <alignment horizontal="center" vertical="center"/>
    </xf>
    <xf numFmtId="0" fontId="0" fillId="20" borderId="50" xfId="0" applyFill="1" applyBorder="1" applyAlignment="1">
      <alignment horizontal="center"/>
    </xf>
    <xf numFmtId="169" fontId="0" fillId="20" borderId="6" xfId="6" applyNumberFormat="1" applyFont="1" applyFill="1" applyBorder="1" applyAlignment="1">
      <alignment horizontal="center"/>
    </xf>
    <xf numFmtId="0" fontId="0" fillId="20" borderId="6" xfId="0" applyFill="1" applyBorder="1" applyAlignment="1">
      <alignment horizontal="center"/>
    </xf>
    <xf numFmtId="0" fontId="0" fillId="20" borderId="4" xfId="0" applyFill="1" applyBorder="1" applyAlignment="1">
      <alignment horizontal="center"/>
    </xf>
    <xf numFmtId="0" fontId="0" fillId="20" borderId="51" xfId="0" applyFill="1" applyBorder="1" applyAlignment="1">
      <alignment horizontal="center"/>
    </xf>
    <xf numFmtId="0" fontId="28" fillId="15" borderId="32" xfId="0" applyFont="1" applyFill="1" applyBorder="1" applyAlignment="1">
      <alignment horizontal="center" vertical="center"/>
    </xf>
    <xf numFmtId="10" fontId="27" fillId="15" borderId="33" xfId="6" applyNumberFormat="1" applyFont="1" applyFill="1" applyBorder="1" applyAlignment="1">
      <alignment horizontal="center" vertical="center"/>
    </xf>
    <xf numFmtId="0" fontId="0" fillId="15" borderId="50" xfId="0" applyFill="1" applyBorder="1" applyAlignment="1">
      <alignment horizontal="center"/>
    </xf>
    <xf numFmtId="169" fontId="0" fillId="15" borderId="6" xfId="6" applyNumberFormat="1" applyFont="1" applyFill="1" applyBorder="1" applyAlignment="1">
      <alignment horizontal="center"/>
    </xf>
    <xf numFmtId="0" fontId="0" fillId="15" borderId="6" xfId="0" applyFill="1" applyBorder="1" applyAlignment="1">
      <alignment horizontal="center"/>
    </xf>
    <xf numFmtId="0" fontId="4" fillId="15" borderId="4" xfId="0" applyFont="1" applyFill="1" applyBorder="1" applyAlignment="1">
      <alignment horizontal="center"/>
    </xf>
    <xf numFmtId="0" fontId="0" fillId="15" borderId="51" xfId="0" applyFill="1" applyBorder="1" applyAlignment="1">
      <alignment horizontal="center"/>
    </xf>
    <xf numFmtId="0" fontId="28" fillId="19" borderId="32" xfId="0" applyFont="1" applyFill="1" applyBorder="1" applyAlignment="1">
      <alignment horizontal="center" vertical="center"/>
    </xf>
    <xf numFmtId="10" fontId="27" fillId="19" borderId="33" xfId="6" applyNumberFormat="1" applyFont="1" applyFill="1" applyBorder="1" applyAlignment="1">
      <alignment horizontal="center" vertical="center"/>
    </xf>
    <xf numFmtId="1" fontId="27" fillId="11" borderId="32" xfId="6" applyNumberFormat="1" applyFont="1" applyFill="1" applyBorder="1" applyAlignment="1">
      <alignment horizontal="center" vertical="center"/>
    </xf>
    <xf numFmtId="0" fontId="0" fillId="19" borderId="50" xfId="0" applyFill="1" applyBorder="1" applyAlignment="1">
      <alignment horizontal="center"/>
    </xf>
    <xf numFmtId="169" fontId="0" fillId="19" borderId="6" xfId="6" applyNumberFormat="1" applyFont="1" applyFill="1" applyBorder="1" applyAlignment="1">
      <alignment horizontal="center"/>
    </xf>
    <xf numFmtId="0" fontId="0" fillId="19" borderId="6" xfId="0" applyFill="1" applyBorder="1" applyAlignment="1">
      <alignment horizontal="center"/>
    </xf>
    <xf numFmtId="0" fontId="0" fillId="19" borderId="4" xfId="0" applyFill="1" applyBorder="1" applyAlignment="1">
      <alignment horizontal="center"/>
    </xf>
    <xf numFmtId="0" fontId="4" fillId="19" borderId="51" xfId="0" applyFont="1" applyFill="1" applyBorder="1" applyAlignment="1">
      <alignment horizontal="center"/>
    </xf>
    <xf numFmtId="0" fontId="0" fillId="10" borderId="0" xfId="0" applyFill="1" applyAlignment="1">
      <alignment vertical="top" wrapText="1"/>
    </xf>
    <xf numFmtId="0" fontId="0" fillId="20" borderId="58" xfId="0" applyFill="1" applyBorder="1" applyAlignment="1">
      <alignment horizontal="center"/>
    </xf>
    <xf numFmtId="9" fontId="0" fillId="20" borderId="59" xfId="6" applyFont="1" applyFill="1" applyBorder="1" applyAlignment="1">
      <alignment horizontal="center"/>
    </xf>
    <xf numFmtId="9" fontId="0" fillId="20" borderId="59" xfId="0" applyNumberFormat="1" applyFill="1" applyBorder="1" applyAlignment="1">
      <alignment horizontal="center"/>
    </xf>
    <xf numFmtId="0" fontId="0" fillId="20" borderId="59" xfId="0" applyFill="1" applyBorder="1" applyAlignment="1">
      <alignment horizontal="center"/>
    </xf>
    <xf numFmtId="0" fontId="0" fillId="20" borderId="60" xfId="0" applyFill="1" applyBorder="1" applyAlignment="1">
      <alignment horizontal="center"/>
    </xf>
    <xf numFmtId="0" fontId="0" fillId="20" borderId="61" xfId="0" applyFill="1" applyBorder="1" applyAlignment="1">
      <alignment horizontal="center"/>
    </xf>
    <xf numFmtId="0" fontId="0" fillId="19" borderId="10" xfId="0" applyFill="1" applyBorder="1" applyAlignment="1">
      <alignment horizontal="left" vertical="top" wrapText="1"/>
    </xf>
    <xf numFmtId="0" fontId="0" fillId="15" borderId="34" xfId="0" applyFill="1" applyBorder="1" applyAlignment="1">
      <alignment horizontal="left" vertical="top" wrapText="1"/>
    </xf>
    <xf numFmtId="0" fontId="0" fillId="15" borderId="34" xfId="0" applyFill="1" applyBorder="1" applyAlignment="1">
      <alignment horizontal="center" vertical="top" wrapText="1"/>
    </xf>
    <xf numFmtId="0" fontId="0" fillId="19" borderId="34" xfId="0" applyFill="1" applyBorder="1" applyAlignment="1">
      <alignment horizontal="center" vertical="top" wrapText="1"/>
    </xf>
    <xf numFmtId="169" fontId="0" fillId="15" borderId="34" xfId="0" applyNumberFormat="1" applyFill="1" applyBorder="1" applyAlignment="1">
      <alignment horizontal="center" vertical="top" wrapText="1"/>
    </xf>
    <xf numFmtId="169" fontId="0" fillId="19" borderId="34" xfId="0" applyNumberFormat="1" applyFill="1" applyBorder="1" applyAlignment="1">
      <alignment horizontal="center" vertical="top" wrapText="1"/>
    </xf>
    <xf numFmtId="0" fontId="0" fillId="19" borderId="13" xfId="0" applyFill="1" applyBorder="1" applyAlignment="1">
      <alignment horizontal="left" vertical="top" wrapText="1"/>
    </xf>
    <xf numFmtId="0" fontId="0" fillId="13" borderId="0" xfId="0" applyFill="1" applyAlignment="1">
      <alignment vertical="top" wrapText="1"/>
    </xf>
    <xf numFmtId="0" fontId="36" fillId="13" borderId="0" xfId="0" applyFont="1" applyFill="1" applyAlignment="1">
      <alignment wrapText="1"/>
    </xf>
    <xf numFmtId="169" fontId="36" fillId="0" borderId="6" xfId="6" applyNumberFormat="1" applyFont="1" applyFill="1" applyBorder="1" applyAlignment="1">
      <alignment horizontal="center"/>
    </xf>
    <xf numFmtId="0" fontId="36" fillId="13" borderId="0" xfId="0" applyFont="1" applyFill="1"/>
    <xf numFmtId="0" fontId="36" fillId="0" borderId="6" xfId="0" quotePrefix="1" applyFont="1" applyBorder="1" applyAlignment="1">
      <alignment horizontal="center"/>
    </xf>
    <xf numFmtId="169" fontId="36" fillId="0" borderId="6" xfId="0" quotePrefix="1" applyNumberFormat="1" applyFont="1" applyBorder="1" applyAlignment="1">
      <alignment horizontal="center"/>
    </xf>
    <xf numFmtId="0" fontId="51" fillId="0" borderId="6" xfId="0" applyFont="1" applyBorder="1" applyAlignment="1">
      <alignment horizontal="center"/>
    </xf>
    <xf numFmtId="0" fontId="0" fillId="15" borderId="6" xfId="0" applyFill="1" applyBorder="1" applyAlignment="1">
      <alignment horizontal="left" vertical="top"/>
    </xf>
    <xf numFmtId="165" fontId="0" fillId="15" borderId="6" xfId="8" applyNumberFormat="1" applyFont="1" applyFill="1" applyBorder="1" applyAlignment="1">
      <alignment horizontal="left" vertical="top"/>
    </xf>
    <xf numFmtId="165" fontId="0" fillId="0" borderId="6" xfId="8" applyNumberFormat="1" applyFont="1" applyBorder="1" applyAlignment="1">
      <alignment horizontal="left" vertical="top"/>
    </xf>
    <xf numFmtId="0" fontId="0" fillId="19" borderId="6" xfId="0" applyFill="1" applyBorder="1" applyAlignment="1">
      <alignment horizontal="left" vertical="top"/>
    </xf>
    <xf numFmtId="165" fontId="0" fillId="19" borderId="6" xfId="8" applyNumberFormat="1" applyFont="1" applyFill="1" applyBorder="1" applyAlignment="1">
      <alignment horizontal="left" vertical="top"/>
    </xf>
    <xf numFmtId="0" fontId="13" fillId="10" borderId="0" xfId="0" applyFont="1" applyFill="1" applyAlignment="1">
      <alignment vertical="top" wrapText="1"/>
    </xf>
    <xf numFmtId="0" fontId="0" fillId="6" borderId="6" xfId="0" applyFill="1" applyBorder="1" applyAlignment="1">
      <alignment horizontal="left" vertical="top"/>
    </xf>
    <xf numFmtId="166" fontId="0" fillId="15" borderId="6" xfId="0" applyNumberFormat="1" applyFill="1" applyBorder="1" applyAlignment="1">
      <alignment horizontal="left" vertical="top"/>
    </xf>
    <xf numFmtId="166" fontId="0" fillId="19" borderId="6" xfId="0" applyNumberFormat="1" applyFill="1" applyBorder="1" applyAlignment="1">
      <alignment horizontal="left" vertical="top"/>
    </xf>
    <xf numFmtId="0" fontId="12" fillId="0" borderId="6" xfId="0" applyFont="1" applyBorder="1" applyAlignment="1">
      <alignment horizontal="center" vertical="center" wrapText="1"/>
    </xf>
    <xf numFmtId="168" fontId="13" fillId="10" borderId="0" xfId="0" applyNumberFormat="1" applyFont="1" applyFill="1" applyAlignment="1">
      <alignment horizontal="left" vertical="top" wrapText="1"/>
    </xf>
    <xf numFmtId="0" fontId="13" fillId="0" borderId="6" xfId="0" applyFont="1" applyBorder="1" applyAlignment="1">
      <alignment horizontal="left" vertical="top" wrapText="1"/>
    </xf>
    <xf numFmtId="168" fontId="13" fillId="0" borderId="6" xfId="0" applyNumberFormat="1" applyFont="1" applyBorder="1" applyAlignment="1">
      <alignment horizontal="left" vertical="top" wrapText="1"/>
    </xf>
    <xf numFmtId="0" fontId="13" fillId="17" borderId="0" xfId="0" applyFont="1" applyFill="1"/>
    <xf numFmtId="0" fontId="2" fillId="0" borderId="0" xfId="0" applyFont="1" applyAlignment="1">
      <alignment horizontal="left"/>
    </xf>
    <xf numFmtId="0" fontId="13" fillId="0" borderId="0" xfId="0" applyFont="1" applyAlignment="1">
      <alignment horizontal="left" vertical="top" wrapText="1"/>
    </xf>
    <xf numFmtId="0" fontId="4" fillId="0" borderId="9" xfId="0" applyFont="1" applyBorder="1" applyAlignment="1">
      <alignment horizontal="left"/>
    </xf>
    <xf numFmtId="0" fontId="41" fillId="0" borderId="7" xfId="0" applyFont="1" applyBorder="1" applyAlignment="1">
      <alignment horizontal="left" vertical="center" wrapText="1"/>
    </xf>
    <xf numFmtId="0" fontId="41" fillId="0" borderId="3" xfId="0" applyFont="1" applyBorder="1" applyAlignment="1">
      <alignment horizontal="left" vertical="center" wrapText="1"/>
    </xf>
    <xf numFmtId="0" fontId="41" fillId="0" borderId="8" xfId="0" applyFont="1" applyBorder="1" applyAlignment="1">
      <alignment horizontal="left" vertical="center" wrapText="1"/>
    </xf>
    <xf numFmtId="0" fontId="0" fillId="0" borderId="0" xfId="0" applyAlignment="1">
      <alignment horizontal="left" vertical="top" wrapText="1"/>
    </xf>
    <xf numFmtId="0" fontId="41" fillId="3" borderId="6"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5" fillId="3" borderId="27" xfId="0" applyFont="1" applyFill="1" applyBorder="1" applyAlignment="1">
      <alignment horizontal="left" vertical="center" wrapText="1"/>
    </xf>
    <xf numFmtId="0" fontId="45" fillId="3" borderId="28" xfId="0" applyFont="1" applyFill="1" applyBorder="1" applyAlignment="1">
      <alignment horizontal="left" vertical="center" wrapText="1"/>
    </xf>
    <xf numFmtId="0" fontId="45" fillId="3" borderId="29" xfId="0" applyFont="1" applyFill="1" applyBorder="1" applyAlignment="1">
      <alignment horizontal="left" vertical="center" wrapText="1"/>
    </xf>
    <xf numFmtId="0" fontId="46" fillId="3" borderId="27" xfId="0" applyFont="1" applyFill="1" applyBorder="1" applyAlignment="1">
      <alignment horizontal="left" vertical="center" wrapText="1"/>
    </xf>
    <xf numFmtId="0" fontId="46" fillId="3" borderId="28" xfId="0" applyFont="1" applyFill="1" applyBorder="1" applyAlignment="1">
      <alignment horizontal="left" vertical="center" wrapText="1"/>
    </xf>
    <xf numFmtId="0" fontId="46" fillId="3" borderId="29" xfId="0" applyFont="1" applyFill="1" applyBorder="1" applyAlignment="1">
      <alignment horizontal="left" vertical="center" wrapText="1"/>
    </xf>
    <xf numFmtId="0" fontId="3" fillId="7" borderId="25" xfId="0" applyFont="1" applyFill="1" applyBorder="1" applyAlignment="1">
      <alignment horizontal="left" wrapText="1"/>
    </xf>
    <xf numFmtId="0" fontId="3" fillId="7" borderId="26" xfId="0" applyFont="1" applyFill="1" applyBorder="1" applyAlignment="1">
      <alignment horizontal="left" wrapText="1"/>
    </xf>
    <xf numFmtId="0" fontId="3" fillId="8" borderId="6" xfId="0" applyFont="1" applyFill="1" applyBorder="1" applyAlignment="1">
      <alignment horizontal="left" vertical="center" wrapText="1"/>
    </xf>
    <xf numFmtId="0" fontId="2" fillId="0" borderId="0" xfId="0" applyFont="1" applyAlignment="1">
      <alignment horizontal="left" wrapText="1"/>
    </xf>
    <xf numFmtId="0" fontId="31" fillId="17" borderId="0" xfId="0" applyFont="1" applyFill="1" applyAlignment="1">
      <alignment horizontal="left" vertical="top" wrapText="1"/>
    </xf>
    <xf numFmtId="0" fontId="0" fillId="0" borderId="9" xfId="0" applyBorder="1" applyAlignment="1">
      <alignment horizontal="left" vertical="top" wrapText="1"/>
    </xf>
    <xf numFmtId="0" fontId="3" fillId="8" borderId="6" xfId="0" applyFont="1" applyFill="1" applyBorder="1" applyAlignment="1">
      <alignment horizontal="left" vertical="center"/>
    </xf>
    <xf numFmtId="0" fontId="3" fillId="8" borderId="11"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4" xfId="0" applyFont="1" applyFill="1" applyBorder="1" applyAlignment="1">
      <alignment horizontal="left" vertical="center" wrapText="1"/>
    </xf>
    <xf numFmtId="0" fontId="0" fillId="0" borderId="0" xfId="0" applyBorder="1" applyAlignment="1">
      <alignment horizontal="left" vertical="top" wrapText="1"/>
    </xf>
    <xf numFmtId="0" fontId="3" fillId="8" borderId="11" xfId="0" applyFont="1" applyFill="1" applyBorder="1" applyAlignment="1">
      <alignment horizontal="left" vertical="center"/>
    </xf>
    <xf numFmtId="0" fontId="3" fillId="8" borderId="17" xfId="0" applyFont="1" applyFill="1" applyBorder="1" applyAlignment="1">
      <alignment horizontal="left" vertical="center"/>
    </xf>
    <xf numFmtId="0" fontId="3" fillId="8" borderId="4" xfId="0" applyFont="1" applyFill="1" applyBorder="1" applyAlignment="1">
      <alignment horizontal="left" vertical="center"/>
    </xf>
    <xf numFmtId="0" fontId="3" fillId="8" borderId="15" xfId="0" applyFont="1" applyFill="1" applyBorder="1" applyAlignment="1">
      <alignment horizontal="left" vertical="center"/>
    </xf>
    <xf numFmtId="0" fontId="3" fillId="8" borderId="9" xfId="0" applyFont="1" applyFill="1" applyBorder="1" applyAlignment="1">
      <alignment horizontal="left" vertical="center"/>
    </xf>
    <xf numFmtId="0" fontId="7" fillId="8" borderId="6" xfId="0" applyFont="1" applyFill="1" applyBorder="1" applyAlignment="1">
      <alignment horizontal="left" vertical="center"/>
    </xf>
    <xf numFmtId="0" fontId="13" fillId="10" borderId="0" xfId="0" applyFont="1" applyFill="1" applyAlignment="1">
      <alignment horizontal="left" vertical="top" wrapText="1"/>
    </xf>
    <xf numFmtId="0" fontId="22" fillId="9" borderId="0" xfId="0" applyFont="1" applyFill="1" applyAlignment="1">
      <alignment horizontal="center"/>
    </xf>
    <xf numFmtId="0" fontId="0" fillId="10" borderId="0" xfId="0" applyFill="1" applyAlignment="1">
      <alignment horizontal="left" vertical="top" wrapText="1"/>
    </xf>
    <xf numFmtId="0" fontId="1"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23" fillId="4" borderId="19" xfId="0" applyFont="1" applyFill="1" applyBorder="1" applyAlignment="1">
      <alignment horizontal="left" vertical="top" wrapText="1"/>
    </xf>
    <xf numFmtId="0" fontId="23" fillId="4" borderId="0" xfId="0" applyFont="1" applyFill="1" applyAlignment="1">
      <alignment horizontal="left" vertical="top" wrapText="1"/>
    </xf>
    <xf numFmtId="0" fontId="1" fillId="4" borderId="0" xfId="0" applyFont="1" applyFill="1" applyAlignment="1">
      <alignment horizontal="right" vertical="center"/>
    </xf>
    <xf numFmtId="165" fontId="4" fillId="12" borderId="19" xfId="5" applyNumberFormat="1" applyFont="1" applyFill="1" applyBorder="1" applyAlignment="1">
      <alignment horizontal="center"/>
    </xf>
    <xf numFmtId="165" fontId="4" fillId="12" borderId="0" xfId="5" applyNumberFormat="1" applyFont="1" applyFill="1" applyBorder="1" applyAlignment="1">
      <alignment horizontal="center"/>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2"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1" fillId="4" borderId="9" xfId="0" applyFont="1" applyFill="1" applyBorder="1" applyAlignment="1">
      <alignment horizontal="center" vertical="center"/>
    </xf>
    <xf numFmtId="10" fontId="12" fillId="12" borderId="7" xfId="6" applyNumberFormat="1" applyFont="1" applyFill="1" applyBorder="1" applyAlignment="1">
      <alignment horizontal="center" vertical="center" wrapText="1"/>
    </xf>
    <xf numFmtId="10" fontId="12" fillId="12" borderId="8" xfId="6" applyNumberFormat="1" applyFont="1" applyFill="1" applyBorder="1" applyAlignment="1">
      <alignment horizontal="center" vertical="center" wrapText="1"/>
    </xf>
    <xf numFmtId="0" fontId="12" fillId="5" borderId="7" xfId="6" applyNumberFormat="1" applyFont="1" applyFill="1" applyBorder="1" applyAlignment="1">
      <alignment horizontal="center" vertical="center" wrapText="1"/>
    </xf>
    <xf numFmtId="0" fontId="12" fillId="5" borderId="8" xfId="6" applyNumberFormat="1" applyFont="1" applyFill="1" applyBorder="1" applyAlignment="1">
      <alignment horizontal="center" vertical="center" wrapText="1"/>
    </xf>
    <xf numFmtId="0" fontId="4" fillId="10" borderId="24" xfId="0" applyFont="1" applyFill="1" applyBorder="1" applyAlignment="1">
      <alignment horizontal="left"/>
    </xf>
    <xf numFmtId="0" fontId="4" fillId="10" borderId="0" xfId="0" applyFont="1" applyFill="1" applyAlignment="1">
      <alignment horizontal="left"/>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0" xfId="0" applyFont="1" applyFill="1" applyBorder="1" applyAlignment="1">
      <alignment horizontal="center" vertical="center" wrapText="1"/>
    </xf>
    <xf numFmtId="0" fontId="1" fillId="4" borderId="3" xfId="0" applyFont="1" applyFill="1" applyBorder="1" applyAlignment="1">
      <alignment horizontal="center" vertical="center"/>
    </xf>
    <xf numFmtId="167" fontId="0" fillId="6" borderId="11" xfId="5" applyNumberFormat="1" applyFont="1" applyFill="1" applyBorder="1" applyAlignment="1">
      <alignment horizontal="right"/>
    </xf>
    <xf numFmtId="167" fontId="0" fillId="6" borderId="17" xfId="5" applyNumberFormat="1" applyFont="1" applyFill="1" applyBorder="1" applyAlignment="1">
      <alignment horizontal="right"/>
    </xf>
    <xf numFmtId="167" fontId="0" fillId="6" borderId="4" xfId="5" applyNumberFormat="1" applyFont="1" applyFill="1" applyBorder="1" applyAlignment="1">
      <alignment horizontal="right"/>
    </xf>
    <xf numFmtId="0" fontId="13" fillId="10" borderId="9" xfId="0" applyFont="1" applyFill="1" applyBorder="1" applyAlignment="1">
      <alignment horizontal="left" vertical="top" wrapText="1"/>
    </xf>
    <xf numFmtId="0" fontId="1" fillId="4" borderId="19" xfId="0" applyFont="1" applyFill="1" applyBorder="1" applyAlignment="1">
      <alignment horizontal="center" vertical="center"/>
    </xf>
    <xf numFmtId="0" fontId="1" fillId="4" borderId="0" xfId="0" applyFont="1" applyFill="1" applyAlignment="1">
      <alignment horizontal="center" vertical="center"/>
    </xf>
    <xf numFmtId="0" fontId="22" fillId="9" borderId="9" xfId="0" applyFont="1" applyFill="1" applyBorder="1" applyAlignment="1">
      <alignment horizontal="center"/>
    </xf>
    <xf numFmtId="0" fontId="13" fillId="10" borderId="17" xfId="0" applyFont="1" applyFill="1" applyBorder="1" applyAlignment="1">
      <alignment horizontal="left" vertical="top" wrapText="1"/>
    </xf>
    <xf numFmtId="0" fontId="0" fillId="15" borderId="0" xfId="0" applyFill="1" applyAlignment="1">
      <alignment horizontal="left" vertical="top" wrapText="1"/>
    </xf>
    <xf numFmtId="0" fontId="0" fillId="15" borderId="10" xfId="0" applyFill="1" applyBorder="1" applyAlignment="1">
      <alignment horizontal="left" vertical="top" wrapText="1"/>
    </xf>
    <xf numFmtId="0" fontId="0" fillId="19" borderId="0" xfId="0" applyFill="1" applyAlignment="1">
      <alignment horizontal="left" vertical="top" wrapText="1"/>
    </xf>
    <xf numFmtId="0" fontId="50" fillId="9" borderId="0" xfId="0" applyFont="1" applyFill="1" applyAlignment="1">
      <alignment horizontal="center"/>
    </xf>
    <xf numFmtId="0" fontId="22" fillId="22" borderId="0" xfId="0" applyFont="1" applyFill="1" applyAlignment="1">
      <alignment horizontal="center"/>
    </xf>
    <xf numFmtId="0" fontId="22" fillId="22" borderId="10" xfId="0" applyFont="1" applyFill="1" applyBorder="1" applyAlignment="1">
      <alignment horizontal="center"/>
    </xf>
    <xf numFmtId="0" fontId="22" fillId="23" borderId="0" xfId="0" applyFont="1" applyFill="1" applyAlignment="1">
      <alignment horizontal="center"/>
    </xf>
    <xf numFmtId="0" fontId="13" fillId="19" borderId="35" xfId="0" applyFont="1" applyFill="1" applyBorder="1" applyAlignment="1">
      <alignment horizontal="left" vertical="top"/>
    </xf>
    <xf numFmtId="0" fontId="13" fillId="19" borderId="36" xfId="0" applyFont="1" applyFill="1" applyBorder="1" applyAlignment="1">
      <alignment horizontal="left" vertical="top"/>
    </xf>
    <xf numFmtId="0" fontId="13" fillId="15" borderId="34" xfId="0" applyFont="1" applyFill="1" applyBorder="1" applyAlignment="1">
      <alignment horizontal="left" vertical="top"/>
    </xf>
    <xf numFmtId="0" fontId="13" fillId="19" borderId="37" xfId="0" applyFont="1" applyFill="1" applyBorder="1" applyAlignment="1">
      <alignment horizontal="left" vertical="top" wrapText="1"/>
    </xf>
    <xf numFmtId="0" fontId="13" fillId="19" borderId="38" xfId="0" applyFont="1" applyFill="1" applyBorder="1" applyAlignment="1">
      <alignment horizontal="left" vertical="top" wrapText="1"/>
    </xf>
    <xf numFmtId="0" fontId="13" fillId="19" borderId="39" xfId="0" applyFont="1" applyFill="1" applyBorder="1" applyAlignment="1">
      <alignment horizontal="left" vertical="top"/>
    </xf>
    <xf numFmtId="0" fontId="13" fillId="19" borderId="0" xfId="0" applyFont="1" applyFill="1" applyAlignment="1">
      <alignment horizontal="left" vertical="top" wrapText="1"/>
    </xf>
    <xf numFmtId="0" fontId="13" fillId="19" borderId="40" xfId="0" applyFont="1" applyFill="1" applyBorder="1" applyAlignment="1">
      <alignment horizontal="left" vertical="top" wrapText="1"/>
    </xf>
    <xf numFmtId="0" fontId="1" fillId="4" borderId="5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3" fillId="19" borderId="41" xfId="0" applyFont="1" applyFill="1" applyBorder="1" applyAlignment="1">
      <alignment horizontal="left" vertical="top" wrapText="1"/>
    </xf>
    <xf numFmtId="0" fontId="13" fillId="19" borderId="42" xfId="0" applyFont="1" applyFill="1" applyBorder="1" applyAlignment="1">
      <alignment horizontal="left" vertical="top" wrapText="1"/>
    </xf>
    <xf numFmtId="0" fontId="13" fillId="19" borderId="41" xfId="0" applyFont="1" applyFill="1" applyBorder="1" applyAlignment="1">
      <alignment horizontal="left" vertical="top"/>
    </xf>
    <xf numFmtId="0" fontId="13" fillId="19" borderId="43" xfId="0" applyFont="1" applyFill="1" applyBorder="1" applyAlignment="1">
      <alignment horizontal="left" vertical="top"/>
    </xf>
    <xf numFmtId="0" fontId="22" fillId="9" borderId="44" xfId="0" applyFont="1" applyFill="1" applyBorder="1" applyAlignment="1">
      <alignment horizontal="center"/>
    </xf>
    <xf numFmtId="0" fontId="22" fillId="22" borderId="0" xfId="0" applyFont="1" applyFill="1" applyAlignment="1">
      <alignment horizontal="center" vertical="center"/>
    </xf>
    <xf numFmtId="0" fontId="22" fillId="23" borderId="0" xfId="0" applyFont="1" applyFill="1" applyAlignment="1">
      <alignment horizontal="center" vertical="center"/>
    </xf>
    <xf numFmtId="0" fontId="26" fillId="24" borderId="45"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26" fillId="24" borderId="4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0" fillId="19" borderId="36" xfId="0" applyFill="1" applyBorder="1" applyAlignment="1">
      <alignment horizontal="left" vertical="top" wrapText="1"/>
    </xf>
    <xf numFmtId="0" fontId="0" fillId="19" borderId="34" xfId="0" applyFill="1" applyBorder="1" applyAlignment="1">
      <alignment horizontal="left" vertical="top" wrapText="1"/>
    </xf>
    <xf numFmtId="0" fontId="0" fillId="19" borderId="13" xfId="0" applyFill="1" applyBorder="1" applyAlignment="1">
      <alignment horizontal="left" vertical="top" wrapText="1"/>
    </xf>
    <xf numFmtId="0" fontId="0" fillId="19" borderId="10" xfId="0" applyFill="1" applyBorder="1" applyAlignment="1">
      <alignment horizontal="left" vertical="top" wrapText="1"/>
    </xf>
    <xf numFmtId="0" fontId="26" fillId="24" borderId="50" xfId="0" applyFont="1" applyFill="1" applyBorder="1" applyAlignment="1">
      <alignment horizontal="center" vertical="center"/>
    </xf>
    <xf numFmtId="0" fontId="26" fillId="24" borderId="6" xfId="0" applyFont="1" applyFill="1" applyBorder="1" applyAlignment="1">
      <alignment horizontal="center" vertical="center" wrapText="1"/>
    </xf>
    <xf numFmtId="0" fontId="26" fillId="24" borderId="51" xfId="0" applyFont="1" applyFill="1" applyBorder="1" applyAlignment="1">
      <alignment horizontal="center" vertical="center" wrapText="1"/>
    </xf>
    <xf numFmtId="0" fontId="22" fillId="9" borderId="0" xfId="0" applyFont="1" applyFill="1" applyAlignment="1">
      <alignment horizontal="center" vertical="center"/>
    </xf>
    <xf numFmtId="0" fontId="4" fillId="20" borderId="6" xfId="0" applyFont="1" applyFill="1" applyBorder="1" applyAlignment="1">
      <alignment horizontal="center"/>
    </xf>
    <xf numFmtId="0" fontId="1" fillId="4" borderId="6" xfId="0" applyFont="1" applyFill="1" applyBorder="1" applyAlignment="1">
      <alignment horizontal="center" vertical="center" wrapText="1"/>
    </xf>
    <xf numFmtId="0" fontId="1" fillId="4" borderId="6" xfId="0" applyFont="1" applyFill="1" applyBorder="1" applyAlignment="1">
      <alignment horizontal="center" vertical="center"/>
    </xf>
    <xf numFmtId="0" fontId="13" fillId="10" borderId="0" xfId="4" applyFont="1" applyFill="1" applyAlignment="1">
      <alignment horizontal="left" vertical="top" wrapText="1"/>
    </xf>
  </cellXfs>
  <cellStyles count="9">
    <cellStyle name="Comma 2" xfId="8" xr:uid="{2578E689-166E-4F9D-96CE-60B0BF9B55B4}"/>
    <cellStyle name="Lien hypertexte" xfId="4" builtinId="8"/>
    <cellStyle name="Milliers" xfId="5" builtinId="3"/>
    <cellStyle name="Normal" xfId="0" builtinId="0"/>
    <cellStyle name="Normal 2" xfId="7" xr:uid="{3DC2D190-2046-45B6-BAEC-183084138D47}"/>
    <cellStyle name="Normal 3" xfId="2" xr:uid="{F48AAEB7-F33E-496D-829E-D51C1EBB4C6E}"/>
    <cellStyle name="Normal_CCOVER" xfId="1" xr:uid="{FD6B9AA0-62D7-436F-A51E-9166276AC2EE}"/>
    <cellStyle name="Normal_SHEET" xfId="3" xr:uid="{EA16B25D-BFC3-4EB8-9277-34844FE95419}"/>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30480</xdr:colOff>
      <xdr:row>0</xdr:row>
      <xdr:rowOff>0</xdr:rowOff>
    </xdr:from>
    <xdr:to>
      <xdr:col>5</xdr:col>
      <xdr:colOff>569291</xdr:colOff>
      <xdr:row>2</xdr:row>
      <xdr:rowOff>31121</xdr:rowOff>
    </xdr:to>
    <xdr:pic>
      <xdr:nvPicPr>
        <xdr:cNvPr id="3" name="Image 2">
          <a:extLst>
            <a:ext uri="{FF2B5EF4-FFF2-40B4-BE49-F238E27FC236}">
              <a16:creationId xmlns:a16="http://schemas.microsoft.com/office/drawing/2014/main" id="{ADBBC9FD-2C48-44BE-AD5E-21458896C85D}"/>
            </a:ext>
          </a:extLst>
        </xdr:cNvPr>
        <xdr:cNvPicPr>
          <a:picLocks noChangeAspect="1"/>
        </xdr:cNvPicPr>
      </xdr:nvPicPr>
      <xdr:blipFill>
        <a:blip xmlns:r="http://schemas.openxmlformats.org/officeDocument/2006/relationships" r:embed="rId1"/>
        <a:stretch>
          <a:fillRect/>
        </a:stretch>
      </xdr:blipFill>
      <xdr:spPr>
        <a:xfrm>
          <a:off x="6035040" y="0"/>
          <a:ext cx="1163651" cy="4654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sfilink/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Users/cgagnon/OTLocal/OSFILI~1/Workbin/2278BE3.0/LIFE-1_New%20QUARTERLY%20Return_Draft%202015_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projects/portfolio/NIT108/OsfiSPE/B-15%20Self-Assessment%20Questionnaire/Final%20Climate_risk_questionnaire%20April%20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refreshError="1"/>
      <sheetData sheetId="1" refreshError="1">
        <row r="2">
          <cell r="B2" t="str">
            <v>Q2</v>
          </cell>
        </row>
        <row r="3">
          <cell r="B3">
            <v>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ver (2)"/>
      <sheetName val="ToC"/>
      <sheetName val="10.006"/>
      <sheetName val="10013"/>
      <sheetName val="10014"/>
      <sheetName val="20010"/>
      <sheetName val="20020"/>
      <sheetName val="20021"/>
      <sheetName val="20030"/>
      <sheetName val="20040"/>
      <sheetName val="20041"/>
      <sheetName val="20044"/>
      <sheetName val="20042"/>
      <sheetName val="20054"/>
      <sheetName val="21012"/>
      <sheetName val="21020"/>
      <sheetName val="21080"/>
      <sheetName val="23010"/>
      <sheetName val="35010"/>
      <sheetName val="35020"/>
      <sheetName val="35040"/>
      <sheetName val="60030"/>
      <sheetName val="95010"/>
      <sheetName val="95020"/>
      <sheetName val="98060"/>
      <sheetName val="98070"/>
      <sheetName val="LIFE-1_New QUARTERLY Return_Dra"/>
    </sheetNames>
    <definedNames>
      <definedName name="morb_req_comp" refersTo="#REF!"/>
      <definedName name="mort_req_comp"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Instructions"/>
      <sheetName val="Principle 1"/>
      <sheetName val="Sheet1"/>
      <sheetName val="Principle 2"/>
      <sheetName val="Principle 3"/>
      <sheetName val="Principle 4"/>
      <sheetName val="Principle 5"/>
      <sheetName val="Disclosure"/>
      <sheetName val="Data Dropdowns"/>
      <sheetName val="Final Climate_risk_questionnair"/>
    </sheetNames>
    <sheetDataSet>
      <sheetData sheetId="0" refreshError="1"/>
      <sheetData sheetId="1" refreshError="1"/>
      <sheetData sheetId="2">
        <row r="2">
          <cell r="H2" t="str">
            <v>Not Completed</v>
          </cell>
        </row>
      </sheetData>
      <sheetData sheetId="3" refreshError="1"/>
      <sheetData sheetId="4">
        <row r="2">
          <cell r="H2" t="str">
            <v>Not Completed</v>
          </cell>
        </row>
      </sheetData>
      <sheetData sheetId="5">
        <row r="2">
          <cell r="H2" t="str">
            <v>Not Completed</v>
          </cell>
        </row>
      </sheetData>
      <sheetData sheetId="6">
        <row r="2">
          <cell r="H2" t="str">
            <v>Not Completed</v>
          </cell>
        </row>
      </sheetData>
      <sheetData sheetId="7">
        <row r="2">
          <cell r="H2" t="str">
            <v>Not Completed</v>
          </cell>
        </row>
      </sheetData>
      <sheetData sheetId="8">
        <row r="2">
          <cell r="H2" t="str">
            <v>Not Completed</v>
          </cell>
        </row>
      </sheetData>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apps.cer-rec.gc.ca/ftrppndc/dflt.aspx?GoCTemplateCulture=en-CA" TargetMode="External"/><Relationship Id="rId1" Type="http://schemas.openxmlformats.org/officeDocument/2006/relationships/hyperlink" Target="https://www150.statcan.gc.ca/t1/tbl1/en/tv.action?pid=38100286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84EF-D12F-4301-82C0-CF0D5E71ECBB}">
  <sheetPr codeName="Sheet1"/>
  <dimension ref="A1:M15"/>
  <sheetViews>
    <sheetView zoomScaleNormal="100" workbookViewId="0">
      <selection activeCell="B8" sqref="B8"/>
    </sheetView>
  </sheetViews>
  <sheetFormatPr baseColWidth="10" defaultColWidth="9.140625" defaultRowHeight="15" x14ac:dyDescent="0.25"/>
  <cols>
    <col min="1" max="1" width="6" style="1" customWidth="1"/>
    <col min="2" max="2" width="29.28515625" style="1" customWidth="1"/>
    <col min="3" max="4" width="26.140625" style="1" customWidth="1"/>
    <col min="5" max="16384" width="9.140625" style="1"/>
  </cols>
  <sheetData>
    <row r="1" spans="1:13" ht="20.25" customHeight="1" x14ac:dyDescent="0.3">
      <c r="A1" s="88" t="s">
        <v>0</v>
      </c>
      <c r="B1" s="88"/>
      <c r="C1" s="88"/>
      <c r="D1" s="88"/>
    </row>
    <row r="2" spans="1:13" x14ac:dyDescent="0.25">
      <c r="A2" s="89" t="s">
        <v>118</v>
      </c>
      <c r="B2" s="89"/>
      <c r="C2" s="89"/>
      <c r="D2" s="89"/>
    </row>
    <row r="4" spans="1:13" customFormat="1" x14ac:dyDescent="0.25">
      <c r="A4" s="90" t="s">
        <v>283</v>
      </c>
      <c r="B4" s="2"/>
      <c r="C4" s="2"/>
      <c r="D4" s="2"/>
    </row>
    <row r="5" spans="1:13" customFormat="1" x14ac:dyDescent="0.25">
      <c r="A5" s="90" t="s">
        <v>462</v>
      </c>
      <c r="B5" s="90"/>
      <c r="C5" s="90"/>
      <c r="D5" s="90"/>
    </row>
    <row r="6" spans="1:13" customFormat="1" x14ac:dyDescent="0.25">
      <c r="B6" t="s">
        <v>699</v>
      </c>
    </row>
    <row r="7" spans="1:13" customFormat="1" x14ac:dyDescent="0.25">
      <c r="B7" t="s">
        <v>741</v>
      </c>
    </row>
    <row r="8" spans="1:13" customFormat="1" x14ac:dyDescent="0.25">
      <c r="B8" t="s">
        <v>742</v>
      </c>
    </row>
    <row r="9" spans="1:13" customFormat="1" x14ac:dyDescent="0.25"/>
    <row r="10" spans="1:13" customFormat="1" x14ac:dyDescent="0.25">
      <c r="A10" s="107" t="s">
        <v>466</v>
      </c>
      <c r="B10" s="108"/>
      <c r="C10" s="109"/>
      <c r="D10" s="108"/>
      <c r="E10" s="108"/>
      <c r="F10" s="108"/>
      <c r="G10" s="108"/>
      <c r="H10" s="108"/>
      <c r="I10" s="108"/>
      <c r="J10" s="108"/>
      <c r="K10" s="108"/>
      <c r="L10" s="108"/>
      <c r="M10" s="108"/>
    </row>
    <row r="11" spans="1:13" customFormat="1" x14ac:dyDescent="0.25">
      <c r="A11" s="107"/>
      <c r="B11" s="227" t="s">
        <v>760</v>
      </c>
      <c r="C11" s="109"/>
      <c r="D11" s="108"/>
      <c r="E11" s="108"/>
      <c r="F11" s="108"/>
      <c r="G11" s="108"/>
      <c r="H11" s="108"/>
      <c r="I11" s="108"/>
      <c r="J11" s="108"/>
      <c r="K11" s="108"/>
      <c r="L11" s="108"/>
      <c r="M11" s="108"/>
    </row>
    <row r="12" spans="1:13" customFormat="1" x14ac:dyDescent="0.25">
      <c r="A12" s="107"/>
      <c r="B12" s="108" t="s">
        <v>473</v>
      </c>
      <c r="C12" s="109"/>
      <c r="D12" s="108"/>
      <c r="E12" s="108"/>
      <c r="F12" s="108"/>
      <c r="G12" s="108"/>
      <c r="H12" s="108"/>
      <c r="I12" s="108"/>
      <c r="J12" s="108"/>
      <c r="K12" s="108"/>
      <c r="L12" s="108"/>
      <c r="M12" s="108"/>
    </row>
    <row r="14" spans="1:13" customFormat="1" ht="15" customHeight="1" x14ac:dyDescent="0.25">
      <c r="A14" s="110" t="s">
        <v>751</v>
      </c>
      <c r="B14" s="90"/>
      <c r="C14" s="90"/>
      <c r="D14" s="90"/>
    </row>
    <row r="15" spans="1:13" customFormat="1" ht="15" customHeight="1" x14ac:dyDescent="0.25">
      <c r="A15" s="110"/>
      <c r="B15" s="90"/>
      <c r="C15" s="90"/>
      <c r="D15" s="90"/>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2715-C80E-4031-92ED-45BE0ACB81D2}">
  <sheetPr codeName="Sheet7">
    <tabColor theme="7" tint="0.59999389629810485"/>
  </sheetPr>
  <dimension ref="A1:G41"/>
  <sheetViews>
    <sheetView zoomScale="115" zoomScaleNormal="115" workbookViewId="0">
      <selection activeCell="A3" sqref="A3:E3"/>
    </sheetView>
  </sheetViews>
  <sheetFormatPr baseColWidth="10" defaultColWidth="8.85546875" defaultRowHeight="15" x14ac:dyDescent="0.25"/>
  <cols>
    <col min="1" max="1" width="15.42578125" style="2" customWidth="1"/>
    <col min="2" max="2" width="27.5703125" style="2" customWidth="1"/>
    <col min="3" max="3" width="35.42578125" style="2" customWidth="1"/>
    <col min="4" max="4" width="32.28515625" style="35" customWidth="1"/>
    <col min="5" max="5" width="32.28515625" style="2" customWidth="1"/>
    <col min="6" max="6" width="11.28515625" style="2" bestFit="1" customWidth="1"/>
    <col min="7" max="7" width="8.85546875" style="2"/>
    <col min="8" max="8" width="9.140625" style="2" customWidth="1"/>
    <col min="9" max="9" width="19.5703125" style="2" customWidth="1"/>
    <col min="10" max="10" width="47.28515625" style="2" customWidth="1"/>
    <col min="11" max="11" width="59.5703125" style="2" customWidth="1"/>
    <col min="12" max="16384" width="8.85546875" style="2"/>
  </cols>
  <sheetData>
    <row r="1" spans="1:7" ht="15.75" x14ac:dyDescent="0.25">
      <c r="A1" s="250" t="s">
        <v>306</v>
      </c>
      <c r="B1" s="250"/>
      <c r="C1" s="250"/>
      <c r="D1" s="250"/>
      <c r="E1" s="250"/>
      <c r="F1" s="36"/>
      <c r="G1" s="36"/>
    </row>
    <row r="2" spans="1:7" ht="32.450000000000003" customHeight="1" x14ac:dyDescent="0.25">
      <c r="A2" s="251" t="s">
        <v>754</v>
      </c>
      <c r="B2" s="251"/>
      <c r="C2" s="251"/>
      <c r="D2" s="251"/>
      <c r="E2" s="251"/>
      <c r="F2" s="36"/>
      <c r="G2" s="36"/>
    </row>
    <row r="3" spans="1:7" ht="141" customHeight="1" x14ac:dyDescent="0.25">
      <c r="A3" s="234" t="s">
        <v>755</v>
      </c>
      <c r="B3" s="234"/>
      <c r="C3" s="234"/>
      <c r="D3" s="234"/>
      <c r="E3" s="234"/>
    </row>
    <row r="4" spans="1:7" x14ac:dyDescent="0.25">
      <c r="A4" s="249" t="s">
        <v>88</v>
      </c>
      <c r="B4" s="249"/>
      <c r="C4" s="249"/>
      <c r="D4" s="249"/>
      <c r="E4" s="249"/>
    </row>
    <row r="5" spans="1:7" x14ac:dyDescent="0.25">
      <c r="A5" s="128" t="s">
        <v>1</v>
      </c>
      <c r="B5" s="247" t="s">
        <v>88</v>
      </c>
      <c r="C5" s="248"/>
      <c r="D5" s="128" t="s">
        <v>274</v>
      </c>
      <c r="E5" s="128" t="s">
        <v>275</v>
      </c>
      <c r="F5" s="6"/>
    </row>
    <row r="6" spans="1:7" ht="33" x14ac:dyDescent="0.3">
      <c r="A6" s="141" t="s">
        <v>62</v>
      </c>
      <c r="B6" s="244" t="s">
        <v>185</v>
      </c>
      <c r="C6" s="142" t="s">
        <v>63</v>
      </c>
      <c r="D6" s="143" t="s">
        <v>64</v>
      </c>
      <c r="E6" s="143" t="s">
        <v>264</v>
      </c>
    </row>
    <row r="7" spans="1:7" ht="16.5" x14ac:dyDescent="0.3">
      <c r="A7" s="141" t="s">
        <v>65</v>
      </c>
      <c r="B7" s="245"/>
      <c r="C7" s="142" t="s">
        <v>185</v>
      </c>
      <c r="D7" s="143" t="s">
        <v>66</v>
      </c>
      <c r="E7" s="143" t="s">
        <v>66</v>
      </c>
    </row>
    <row r="8" spans="1:7" ht="16.5" x14ac:dyDescent="0.3">
      <c r="A8" s="141" t="s">
        <v>60</v>
      </c>
      <c r="B8" s="245"/>
      <c r="C8" s="142" t="s">
        <v>21</v>
      </c>
      <c r="D8" s="143">
        <v>221112</v>
      </c>
      <c r="E8" s="143">
        <v>221112</v>
      </c>
    </row>
    <row r="9" spans="1:7" ht="16.5" x14ac:dyDescent="0.3">
      <c r="A9" s="141" t="s">
        <v>61</v>
      </c>
      <c r="B9" s="245"/>
      <c r="C9" s="142" t="s">
        <v>22</v>
      </c>
      <c r="D9" s="143">
        <v>221111</v>
      </c>
      <c r="E9" s="143">
        <v>221111</v>
      </c>
    </row>
    <row r="10" spans="1:7" ht="16.5" x14ac:dyDescent="0.3">
      <c r="A10" s="141" t="s">
        <v>56</v>
      </c>
      <c r="B10" s="241" t="s">
        <v>186</v>
      </c>
      <c r="C10" s="142" t="s">
        <v>187</v>
      </c>
      <c r="D10" s="143" t="s">
        <v>57</v>
      </c>
      <c r="E10" s="143" t="s">
        <v>57</v>
      </c>
      <c r="F10" s="37"/>
    </row>
    <row r="11" spans="1:7" ht="15" customHeight="1" x14ac:dyDescent="0.35">
      <c r="A11" s="141" t="s">
        <v>53</v>
      </c>
      <c r="B11" s="242"/>
      <c r="C11" s="142" t="s">
        <v>188</v>
      </c>
      <c r="D11" s="143" t="s">
        <v>54</v>
      </c>
      <c r="E11" s="143" t="s">
        <v>263</v>
      </c>
      <c r="F11" s="38"/>
    </row>
    <row r="12" spans="1:7" ht="16.5" x14ac:dyDescent="0.3">
      <c r="A12" s="141" t="s">
        <v>55</v>
      </c>
      <c r="B12" s="242"/>
      <c r="C12" s="142" t="s">
        <v>189</v>
      </c>
      <c r="D12" s="144">
        <v>322</v>
      </c>
      <c r="E12" s="144">
        <v>322</v>
      </c>
      <c r="F12" s="37"/>
    </row>
    <row r="13" spans="1:7" ht="33" x14ac:dyDescent="0.3">
      <c r="A13" s="141" t="s">
        <v>58</v>
      </c>
      <c r="B13" s="243"/>
      <c r="C13" s="142" t="s">
        <v>190</v>
      </c>
      <c r="D13" s="144" t="s">
        <v>59</v>
      </c>
      <c r="E13" s="144" t="s">
        <v>59</v>
      </c>
    </row>
    <row r="14" spans="1:7" ht="16.5" x14ac:dyDescent="0.3">
      <c r="A14" s="141" t="s">
        <v>12</v>
      </c>
      <c r="B14" s="241" t="s">
        <v>191</v>
      </c>
      <c r="C14" s="142" t="s">
        <v>23</v>
      </c>
      <c r="D14" s="144" t="s">
        <v>67</v>
      </c>
      <c r="E14" s="144" t="s">
        <v>261</v>
      </c>
    </row>
    <row r="15" spans="1:7" ht="16.5" x14ac:dyDescent="0.3">
      <c r="A15" s="141" t="s">
        <v>17</v>
      </c>
      <c r="B15" s="242"/>
      <c r="C15" s="142" t="s">
        <v>24</v>
      </c>
      <c r="D15" s="144" t="s">
        <v>73</v>
      </c>
      <c r="E15" s="144" t="s">
        <v>276</v>
      </c>
    </row>
    <row r="16" spans="1:7" ht="33" x14ac:dyDescent="0.3">
      <c r="A16" s="141" t="s">
        <v>14</v>
      </c>
      <c r="B16" s="242"/>
      <c r="C16" s="142" t="s">
        <v>25</v>
      </c>
      <c r="D16" s="144" t="s">
        <v>273</v>
      </c>
      <c r="E16" s="144" t="s">
        <v>267</v>
      </c>
    </row>
    <row r="17" spans="1:6" ht="16.5" x14ac:dyDescent="0.3">
      <c r="A17" s="141" t="s">
        <v>68</v>
      </c>
      <c r="B17" s="242"/>
      <c r="C17" s="142" t="s">
        <v>26</v>
      </c>
      <c r="D17" s="144" t="s">
        <v>69</v>
      </c>
      <c r="E17" s="144" t="s">
        <v>269</v>
      </c>
    </row>
    <row r="18" spans="1:6" ht="16.5" x14ac:dyDescent="0.3">
      <c r="A18" s="141" t="s">
        <v>71</v>
      </c>
      <c r="B18" s="242"/>
      <c r="C18" s="142" t="s">
        <v>27</v>
      </c>
      <c r="D18" s="144" t="s">
        <v>72</v>
      </c>
      <c r="E18" s="144" t="s">
        <v>270</v>
      </c>
    </row>
    <row r="19" spans="1:6" ht="16.5" x14ac:dyDescent="0.3">
      <c r="A19" s="141" t="s">
        <v>70</v>
      </c>
      <c r="B19" s="243"/>
      <c r="C19" s="142" t="s">
        <v>28</v>
      </c>
      <c r="D19" s="144">
        <v>21114</v>
      </c>
      <c r="E19" s="144">
        <v>21112</v>
      </c>
      <c r="F19" s="39"/>
    </row>
    <row r="20" spans="1:6" ht="16.5" x14ac:dyDescent="0.3">
      <c r="A20" s="141" t="s">
        <v>74</v>
      </c>
      <c r="B20" s="241" t="s">
        <v>192</v>
      </c>
      <c r="C20" s="142" t="s">
        <v>193</v>
      </c>
      <c r="D20" s="144" t="s">
        <v>75</v>
      </c>
      <c r="E20" s="144" t="s">
        <v>75</v>
      </c>
    </row>
    <row r="21" spans="1:6" ht="16.5" x14ac:dyDescent="0.3">
      <c r="A21" s="141" t="s">
        <v>76</v>
      </c>
      <c r="B21" s="242"/>
      <c r="C21" s="142" t="s">
        <v>194</v>
      </c>
      <c r="D21" s="144">
        <v>482</v>
      </c>
      <c r="E21" s="144">
        <v>482</v>
      </c>
      <c r="F21" s="37"/>
    </row>
    <row r="22" spans="1:6" ht="33" x14ac:dyDescent="0.3">
      <c r="A22" s="141" t="s">
        <v>77</v>
      </c>
      <c r="B22" s="243"/>
      <c r="C22" s="142" t="s">
        <v>271</v>
      </c>
      <c r="D22" s="144" t="s">
        <v>272</v>
      </c>
      <c r="E22" s="144" t="s">
        <v>272</v>
      </c>
      <c r="F22" s="39"/>
    </row>
    <row r="23" spans="1:6" ht="16.5" x14ac:dyDescent="0.3">
      <c r="A23" s="145" t="s">
        <v>6</v>
      </c>
      <c r="B23" s="244" t="s">
        <v>195</v>
      </c>
      <c r="C23" s="142" t="s">
        <v>29</v>
      </c>
      <c r="D23" s="144" t="s">
        <v>48</v>
      </c>
      <c r="E23" s="144" t="s">
        <v>262</v>
      </c>
      <c r="F23" s="6"/>
    </row>
    <row r="24" spans="1:6" ht="16.5" x14ac:dyDescent="0.3">
      <c r="A24" s="141" t="s">
        <v>7</v>
      </c>
      <c r="B24" s="245"/>
      <c r="C24" s="142" t="s">
        <v>30</v>
      </c>
      <c r="D24" s="144" t="s">
        <v>49</v>
      </c>
      <c r="E24" s="144" t="s">
        <v>268</v>
      </c>
      <c r="F24" s="6"/>
    </row>
    <row r="25" spans="1:6" ht="16.5" x14ac:dyDescent="0.3">
      <c r="A25" s="141" t="s">
        <v>8</v>
      </c>
      <c r="B25" s="246"/>
      <c r="C25" s="142" t="s">
        <v>266</v>
      </c>
      <c r="D25" s="144" t="s">
        <v>50</v>
      </c>
      <c r="E25" s="144" t="s">
        <v>50</v>
      </c>
      <c r="F25" s="7"/>
    </row>
    <row r="26" spans="1:6" ht="16.5" x14ac:dyDescent="0.3">
      <c r="A26" s="141" t="s">
        <v>19</v>
      </c>
      <c r="B26" s="244" t="s">
        <v>197</v>
      </c>
      <c r="C26" s="142" t="s">
        <v>31</v>
      </c>
      <c r="D26" s="144">
        <v>52</v>
      </c>
      <c r="E26" s="144">
        <v>52</v>
      </c>
      <c r="F26" s="39"/>
    </row>
    <row r="27" spans="1:6" ht="33" x14ac:dyDescent="0.3">
      <c r="A27" s="141" t="s">
        <v>9</v>
      </c>
      <c r="B27" s="245"/>
      <c r="C27" s="142" t="s">
        <v>51</v>
      </c>
      <c r="D27" s="144" t="s">
        <v>52</v>
      </c>
      <c r="E27" s="144" t="s">
        <v>265</v>
      </c>
      <c r="F27" s="7"/>
    </row>
    <row r="28" spans="1:6" ht="16.5" x14ac:dyDescent="0.3">
      <c r="A28" s="141" t="s">
        <v>20</v>
      </c>
      <c r="B28" s="245"/>
      <c r="C28" s="142" t="s">
        <v>32</v>
      </c>
      <c r="D28" s="144">
        <v>53</v>
      </c>
      <c r="E28" s="144">
        <v>53</v>
      </c>
      <c r="F28" s="39"/>
    </row>
    <row r="29" spans="1:6" ht="82.5" x14ac:dyDescent="0.3">
      <c r="A29" s="141" t="s">
        <v>18</v>
      </c>
      <c r="B29" s="245"/>
      <c r="C29" s="142" t="s">
        <v>196</v>
      </c>
      <c r="D29" s="144" t="s">
        <v>220</v>
      </c>
      <c r="E29" s="144" t="s">
        <v>277</v>
      </c>
      <c r="F29" s="39"/>
    </row>
    <row r="30" spans="1:6" ht="33" x14ac:dyDescent="0.3">
      <c r="A30" s="141" t="s">
        <v>16</v>
      </c>
      <c r="B30" s="246"/>
      <c r="C30" s="142" t="s">
        <v>78</v>
      </c>
      <c r="D30" s="143" t="s">
        <v>79</v>
      </c>
      <c r="E30" s="143" t="s">
        <v>79</v>
      </c>
      <c r="F30" s="39"/>
    </row>
    <row r="31" spans="1:6" x14ac:dyDescent="0.25">
      <c r="A31" s="146"/>
      <c r="B31" s="146"/>
      <c r="C31" s="146"/>
      <c r="D31" s="147"/>
      <c r="E31" s="146"/>
    </row>
    <row r="32" spans="1:6" x14ac:dyDescent="0.25">
      <c r="A32" s="239" t="s">
        <v>119</v>
      </c>
      <c r="B32" s="240"/>
      <c r="C32" s="240"/>
      <c r="D32" s="147"/>
      <c r="E32" s="146"/>
    </row>
    <row r="33" spans="1:5" x14ac:dyDescent="0.25">
      <c r="A33" s="128" t="s">
        <v>1</v>
      </c>
      <c r="B33" s="128" t="s">
        <v>199</v>
      </c>
      <c r="C33" s="128" t="s">
        <v>200</v>
      </c>
      <c r="D33" s="147"/>
      <c r="E33" s="146"/>
    </row>
    <row r="34" spans="1:5" ht="16.5" x14ac:dyDescent="0.3">
      <c r="A34" s="141">
        <v>213117</v>
      </c>
      <c r="B34" s="141" t="s">
        <v>12</v>
      </c>
      <c r="C34" s="141" t="s">
        <v>13</v>
      </c>
      <c r="D34" s="147"/>
      <c r="E34" s="146"/>
    </row>
    <row r="35" spans="1:5" ht="16.5" x14ac:dyDescent="0.3">
      <c r="A35" s="141">
        <v>213119</v>
      </c>
      <c r="B35" s="141" t="s">
        <v>12</v>
      </c>
      <c r="C35" s="141" t="s">
        <v>13</v>
      </c>
      <c r="D35" s="147"/>
      <c r="E35" s="146"/>
    </row>
    <row r="36" spans="1:5" ht="16.5" x14ac:dyDescent="0.3">
      <c r="A36" s="145">
        <v>21111</v>
      </c>
      <c r="B36" s="145" t="s">
        <v>10</v>
      </c>
      <c r="C36" s="145" t="s">
        <v>11</v>
      </c>
      <c r="D36" s="147"/>
      <c r="E36" s="146"/>
    </row>
    <row r="37" spans="1:5" ht="16.5" x14ac:dyDescent="0.3">
      <c r="A37" s="145">
        <v>21112</v>
      </c>
      <c r="B37" s="145" t="s">
        <v>10</v>
      </c>
      <c r="C37" s="145" t="s">
        <v>70</v>
      </c>
      <c r="D37" s="147"/>
      <c r="E37" s="146"/>
    </row>
    <row r="38" spans="1:5" ht="16.5" x14ac:dyDescent="0.3">
      <c r="A38" s="145">
        <v>213111</v>
      </c>
      <c r="B38" s="145" t="s">
        <v>10</v>
      </c>
      <c r="C38" s="145" t="s">
        <v>11</v>
      </c>
      <c r="D38" s="147"/>
      <c r="E38" s="146"/>
    </row>
    <row r="39" spans="1:5" ht="16.5" x14ac:dyDescent="0.3">
      <c r="A39" s="145">
        <v>213112</v>
      </c>
      <c r="B39" s="145" t="s">
        <v>15</v>
      </c>
      <c r="C39" s="145" t="s">
        <v>14</v>
      </c>
      <c r="D39" s="147"/>
      <c r="E39" s="146"/>
    </row>
    <row r="40" spans="1:5" ht="16.5" x14ac:dyDescent="0.3">
      <c r="A40" s="145">
        <v>213118</v>
      </c>
      <c r="B40" s="145" t="s">
        <v>15</v>
      </c>
      <c r="C40" s="145" t="s">
        <v>14</v>
      </c>
      <c r="D40" s="147"/>
      <c r="E40" s="146"/>
    </row>
    <row r="41" spans="1:5" ht="16.5" x14ac:dyDescent="0.3">
      <c r="A41" s="141">
        <v>23712</v>
      </c>
      <c r="B41" s="141" t="s">
        <v>15</v>
      </c>
      <c r="C41" s="141" t="s">
        <v>14</v>
      </c>
      <c r="D41" s="147"/>
      <c r="E41" s="146"/>
    </row>
  </sheetData>
  <mergeCells count="12">
    <mergeCell ref="B5:C5"/>
    <mergeCell ref="B6:B9"/>
    <mergeCell ref="A4:E4"/>
    <mergeCell ref="A1:E1"/>
    <mergeCell ref="A3:E3"/>
    <mergeCell ref="A2:E2"/>
    <mergeCell ref="A32:C32"/>
    <mergeCell ref="B10:B13"/>
    <mergeCell ref="B14:B19"/>
    <mergeCell ref="B20:B22"/>
    <mergeCell ref="B23:B25"/>
    <mergeCell ref="B26:B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AEC2-F594-42F0-9B33-6902475FF4AC}">
  <sheetPr codeName="Sheet8">
    <tabColor theme="7" tint="0.59999389629810485"/>
  </sheetPr>
  <dimension ref="A1:G14"/>
  <sheetViews>
    <sheetView zoomScale="115" zoomScaleNormal="115" workbookViewId="0">
      <selection activeCell="A3" sqref="A3:D3"/>
    </sheetView>
  </sheetViews>
  <sheetFormatPr baseColWidth="10" defaultColWidth="8.85546875" defaultRowHeight="15" x14ac:dyDescent="0.25"/>
  <cols>
    <col min="1" max="1" width="12.42578125" style="2" customWidth="1"/>
    <col min="2" max="2" width="23.42578125" customWidth="1"/>
    <col min="3" max="3" width="31.5703125" customWidth="1"/>
    <col min="4" max="4" width="52.7109375" customWidth="1"/>
    <col min="5" max="5" width="14.85546875" customWidth="1"/>
  </cols>
  <sheetData>
    <row r="1" spans="1:7" s="2" customFormat="1" ht="15.75" x14ac:dyDescent="0.25">
      <c r="A1" s="250" t="s">
        <v>307</v>
      </c>
      <c r="B1" s="250"/>
      <c r="C1" s="250"/>
      <c r="D1" s="250"/>
      <c r="E1" s="250"/>
      <c r="F1" s="36"/>
      <c r="G1" s="36"/>
    </row>
    <row r="2" spans="1:7" s="2" customFormat="1" ht="33" customHeight="1" x14ac:dyDescent="0.25">
      <c r="A2" s="251" t="s">
        <v>756</v>
      </c>
      <c r="B2" s="251"/>
      <c r="C2" s="251"/>
      <c r="D2" s="251"/>
      <c r="E2" s="68"/>
      <c r="F2" s="36"/>
      <c r="G2" s="36"/>
    </row>
    <row r="3" spans="1:7" ht="142.5" customHeight="1" x14ac:dyDescent="0.25">
      <c r="A3" s="252" t="s">
        <v>762</v>
      </c>
      <c r="B3" s="252"/>
      <c r="C3" s="252"/>
      <c r="D3" s="252"/>
      <c r="E3" s="62"/>
    </row>
    <row r="4" spans="1:7" x14ac:dyDescent="0.25">
      <c r="A4" s="249" t="s">
        <v>89</v>
      </c>
      <c r="B4" s="249"/>
      <c r="C4" s="249"/>
      <c r="D4" s="249"/>
    </row>
    <row r="5" spans="1:7" x14ac:dyDescent="0.25">
      <c r="A5" s="128" t="s">
        <v>1</v>
      </c>
      <c r="B5" s="128" t="s">
        <v>80</v>
      </c>
      <c r="C5" s="128" t="s">
        <v>40</v>
      </c>
      <c r="D5" s="128" t="s">
        <v>210</v>
      </c>
    </row>
    <row r="6" spans="1:7" ht="16.5" x14ac:dyDescent="0.25">
      <c r="A6" s="142" t="s">
        <v>202</v>
      </c>
      <c r="B6" s="142" t="s">
        <v>36</v>
      </c>
      <c r="C6" s="142" t="s">
        <v>36</v>
      </c>
      <c r="D6" s="142" t="s">
        <v>81</v>
      </c>
    </row>
    <row r="7" spans="1:7" ht="33" x14ac:dyDescent="0.25">
      <c r="A7" s="142" t="s">
        <v>203</v>
      </c>
      <c r="B7" s="142" t="s">
        <v>82</v>
      </c>
      <c r="C7" s="142" t="s">
        <v>221</v>
      </c>
      <c r="D7" s="142" t="s">
        <v>212</v>
      </c>
    </row>
    <row r="8" spans="1:7" ht="66" x14ac:dyDescent="0.25">
      <c r="A8" s="142" t="s">
        <v>211</v>
      </c>
      <c r="B8" s="142" t="s">
        <v>83</v>
      </c>
      <c r="C8" s="142" t="s">
        <v>278</v>
      </c>
      <c r="D8" s="142" t="s">
        <v>213</v>
      </c>
    </row>
    <row r="9" spans="1:7" ht="115.5" x14ac:dyDescent="0.25">
      <c r="A9" s="142" t="s">
        <v>170</v>
      </c>
      <c r="B9" s="142" t="s">
        <v>168</v>
      </c>
      <c r="C9" s="142" t="s">
        <v>279</v>
      </c>
      <c r="D9" s="142" t="s">
        <v>214</v>
      </c>
    </row>
    <row r="10" spans="1:7" ht="49.5" x14ac:dyDescent="0.25">
      <c r="A10" s="142" t="s">
        <v>171</v>
      </c>
      <c r="B10" s="142" t="s">
        <v>84</v>
      </c>
      <c r="C10" s="142" t="s">
        <v>222</v>
      </c>
      <c r="D10" s="142" t="s">
        <v>215</v>
      </c>
    </row>
    <row r="11" spans="1:7" ht="49.5" x14ac:dyDescent="0.25">
      <c r="A11" s="142" t="s">
        <v>204</v>
      </c>
      <c r="B11" s="142" t="s">
        <v>169</v>
      </c>
      <c r="C11" s="142" t="s">
        <v>223</v>
      </c>
      <c r="D11" s="142" t="s">
        <v>216</v>
      </c>
    </row>
    <row r="12" spans="1:7" ht="82.5" x14ac:dyDescent="0.25">
      <c r="A12" s="142" t="s">
        <v>205</v>
      </c>
      <c r="B12" s="142" t="s">
        <v>206</v>
      </c>
      <c r="C12" s="142" t="s">
        <v>280</v>
      </c>
      <c r="D12" s="142" t="s">
        <v>217</v>
      </c>
    </row>
    <row r="13" spans="1:7" ht="66" x14ac:dyDescent="0.25">
      <c r="A13" s="142" t="s">
        <v>172</v>
      </c>
      <c r="B13" s="142" t="s">
        <v>207</v>
      </c>
      <c r="C13" s="142" t="s">
        <v>281</v>
      </c>
      <c r="D13" s="142" t="s">
        <v>218</v>
      </c>
    </row>
    <row r="14" spans="1:7" ht="99" x14ac:dyDescent="0.25">
      <c r="A14" s="142" t="s">
        <v>208</v>
      </c>
      <c r="B14" s="142" t="s">
        <v>209</v>
      </c>
      <c r="C14" s="142" t="s">
        <v>224</v>
      </c>
      <c r="D14" s="142" t="s">
        <v>219</v>
      </c>
    </row>
  </sheetData>
  <mergeCells count="4">
    <mergeCell ref="A4:D4"/>
    <mergeCell ref="A3:D3"/>
    <mergeCell ref="A1:E1"/>
    <mergeCell ref="A2:D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7A09-8449-418F-B9C1-41EEC9019199}">
  <sheetPr codeName="Sheet11">
    <tabColor theme="7" tint="0.59999389629810485"/>
  </sheetPr>
  <dimension ref="A1:D10"/>
  <sheetViews>
    <sheetView zoomScaleNormal="100" workbookViewId="0">
      <selection sqref="A1:B1"/>
    </sheetView>
  </sheetViews>
  <sheetFormatPr baseColWidth="10" defaultColWidth="8.85546875" defaultRowHeight="15" x14ac:dyDescent="0.25"/>
  <cols>
    <col min="1" max="1" width="19.42578125" bestFit="1" customWidth="1"/>
    <col min="2" max="2" width="79.7109375" customWidth="1"/>
    <col min="4" max="9" width="18.7109375" customWidth="1"/>
    <col min="10" max="10" width="9.140625" customWidth="1"/>
    <col min="11" max="11" width="19.5703125" customWidth="1"/>
    <col min="12" max="12" width="47.28515625" customWidth="1"/>
    <col min="13" max="13" width="59.5703125" customWidth="1"/>
  </cols>
  <sheetData>
    <row r="1" spans="1:4" ht="33.950000000000003" customHeight="1" x14ac:dyDescent="0.25">
      <c r="A1" s="250" t="s">
        <v>308</v>
      </c>
      <c r="B1" s="250"/>
    </row>
    <row r="2" spans="1:4" ht="83.25" customHeight="1" x14ac:dyDescent="0.25">
      <c r="A2" s="252" t="s">
        <v>649</v>
      </c>
      <c r="B2" s="252"/>
      <c r="D2" s="69"/>
    </row>
    <row r="3" spans="1:4" x14ac:dyDescent="0.25">
      <c r="A3" s="253" t="s">
        <v>228</v>
      </c>
      <c r="B3" s="253"/>
    </row>
    <row r="4" spans="1:4" ht="30" x14ac:dyDescent="0.25">
      <c r="A4" s="128" t="s">
        <v>121</v>
      </c>
      <c r="B4" s="128" t="s">
        <v>282</v>
      </c>
    </row>
    <row r="5" spans="1:4" ht="16.5" x14ac:dyDescent="0.3">
      <c r="A5" s="148">
        <v>1</v>
      </c>
      <c r="B5" s="149" t="s">
        <v>643</v>
      </c>
    </row>
    <row r="6" spans="1:4" ht="16.5" x14ac:dyDescent="0.3">
      <c r="A6" s="148">
        <v>2</v>
      </c>
      <c r="B6" s="149" t="s">
        <v>644</v>
      </c>
    </row>
    <row r="7" spans="1:4" ht="16.5" x14ac:dyDescent="0.3">
      <c r="A7" s="148">
        <v>3</v>
      </c>
      <c r="B7" s="149" t="s">
        <v>645</v>
      </c>
    </row>
    <row r="8" spans="1:4" ht="16.5" x14ac:dyDescent="0.3">
      <c r="A8" s="148">
        <v>4</v>
      </c>
      <c r="B8" s="149" t="s">
        <v>646</v>
      </c>
    </row>
    <row r="9" spans="1:4" ht="16.5" x14ac:dyDescent="0.3">
      <c r="A9" s="148">
        <v>5</v>
      </c>
      <c r="B9" s="149" t="s">
        <v>647</v>
      </c>
    </row>
    <row r="10" spans="1:4" ht="16.5" x14ac:dyDescent="0.3">
      <c r="A10" s="148">
        <v>6</v>
      </c>
      <c r="B10" s="149" t="s">
        <v>648</v>
      </c>
    </row>
  </sheetData>
  <mergeCells count="3">
    <mergeCell ref="A3:B3"/>
    <mergeCell ref="A2:B2"/>
    <mergeCell ref="A1:B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DEC9-6855-41BD-826D-7F8C8AE02FC6}">
  <sheetPr codeName="Sheet9">
    <tabColor theme="7" tint="0.59999389629810485"/>
  </sheetPr>
  <dimension ref="A1:F14"/>
  <sheetViews>
    <sheetView zoomScale="110" zoomScaleNormal="110" workbookViewId="0">
      <selection activeCell="A2" sqref="A2:E2"/>
    </sheetView>
  </sheetViews>
  <sheetFormatPr baseColWidth="10" defaultColWidth="8.85546875" defaultRowHeight="15" x14ac:dyDescent="0.25"/>
  <cols>
    <col min="1" max="1" width="8.5703125" customWidth="1"/>
    <col min="2" max="2" width="35.85546875" bestFit="1" customWidth="1"/>
    <col min="3" max="3" width="29.42578125" customWidth="1"/>
    <col min="4" max="4" width="40.5703125" customWidth="1"/>
    <col min="5" max="5" width="42.85546875" customWidth="1"/>
    <col min="6" max="6" width="86.7109375" style="2" customWidth="1"/>
    <col min="7" max="7" width="11.28515625" bestFit="1" customWidth="1"/>
    <col min="9" max="9" width="47.28515625" customWidth="1"/>
    <col min="10" max="10" width="59.5703125" customWidth="1"/>
  </cols>
  <sheetData>
    <row r="1" spans="1:6" ht="15.75" x14ac:dyDescent="0.25">
      <c r="A1" s="250" t="s">
        <v>318</v>
      </c>
      <c r="B1" s="250"/>
      <c r="C1" s="250"/>
      <c r="D1" s="250"/>
      <c r="E1" s="250"/>
      <c r="F1"/>
    </row>
    <row r="2" spans="1:6" ht="84" customHeight="1" x14ac:dyDescent="0.25">
      <c r="A2" s="257" t="s">
        <v>745</v>
      </c>
      <c r="B2" s="257"/>
      <c r="C2" s="257"/>
      <c r="D2" s="257"/>
      <c r="E2" s="257"/>
      <c r="F2"/>
    </row>
    <row r="3" spans="1:6" ht="12.75" customHeight="1" x14ac:dyDescent="0.25">
      <c r="A3" s="123"/>
      <c r="B3" s="123"/>
      <c r="C3" s="123"/>
      <c r="D3" s="123"/>
      <c r="E3" s="123"/>
      <c r="F3"/>
    </row>
    <row r="4" spans="1:6" ht="15" customHeight="1" x14ac:dyDescent="0.25">
      <c r="A4" s="254" t="s">
        <v>317</v>
      </c>
      <c r="B4" s="255"/>
      <c r="C4" s="255"/>
      <c r="D4" s="255"/>
      <c r="E4" s="256"/>
    </row>
    <row r="5" spans="1:6" x14ac:dyDescent="0.25">
      <c r="A5" s="128" t="s">
        <v>1</v>
      </c>
      <c r="B5" s="128" t="s">
        <v>2</v>
      </c>
      <c r="C5" s="128" t="s">
        <v>319</v>
      </c>
      <c r="D5" s="128" t="s">
        <v>315</v>
      </c>
      <c r="E5" s="128" t="s">
        <v>316</v>
      </c>
    </row>
    <row r="6" spans="1:6" ht="82.5" x14ac:dyDescent="0.25">
      <c r="A6" s="142">
        <v>1</v>
      </c>
      <c r="B6" s="142" t="s">
        <v>47</v>
      </c>
      <c r="C6" s="142" t="s">
        <v>650</v>
      </c>
      <c r="D6" s="142" t="s">
        <v>313</v>
      </c>
      <c r="E6" s="142" t="s">
        <v>314</v>
      </c>
    </row>
    <row r="7" spans="1:6" ht="49.5" x14ac:dyDescent="0.25">
      <c r="A7" s="142">
        <v>2</v>
      </c>
      <c r="B7" s="142" t="s">
        <v>309</v>
      </c>
      <c r="C7" s="142" t="s">
        <v>389</v>
      </c>
      <c r="D7" s="142" t="s">
        <v>310</v>
      </c>
      <c r="E7" s="142" t="s">
        <v>311</v>
      </c>
    </row>
    <row r="8" spans="1:6" ht="66" x14ac:dyDescent="0.25">
      <c r="A8" s="142">
        <v>3</v>
      </c>
      <c r="B8" s="142" t="s">
        <v>312</v>
      </c>
      <c r="C8" s="142" t="s">
        <v>390</v>
      </c>
      <c r="D8" s="142" t="s">
        <v>387</v>
      </c>
      <c r="E8" s="142" t="s">
        <v>386</v>
      </c>
    </row>
    <row r="10" spans="1:6" ht="15" customHeight="1" x14ac:dyDescent="0.25">
      <c r="A10" s="254" t="s">
        <v>380</v>
      </c>
      <c r="B10" s="255"/>
      <c r="C10" s="255"/>
      <c r="D10" s="255"/>
      <c r="E10" s="256"/>
    </row>
    <row r="11" spans="1:6" x14ac:dyDescent="0.25">
      <c r="A11" s="128" t="s">
        <v>1</v>
      </c>
      <c r="B11" s="128" t="s">
        <v>2</v>
      </c>
      <c r="C11" s="128" t="s">
        <v>319</v>
      </c>
      <c r="D11" s="128" t="s">
        <v>315</v>
      </c>
      <c r="E11" s="128" t="s">
        <v>316</v>
      </c>
    </row>
    <row r="12" spans="1:6" ht="49.5" x14ac:dyDescent="0.25">
      <c r="A12" s="142">
        <v>1</v>
      </c>
      <c r="B12" s="142" t="s">
        <v>381</v>
      </c>
      <c r="C12" s="142" t="s">
        <v>382</v>
      </c>
      <c r="D12" s="142" t="s">
        <v>384</v>
      </c>
      <c r="E12" s="142" t="s">
        <v>388</v>
      </c>
    </row>
    <row r="13" spans="1:6" ht="49.5" x14ac:dyDescent="0.25">
      <c r="A13" s="142">
        <v>2</v>
      </c>
      <c r="B13" s="142" t="s">
        <v>309</v>
      </c>
      <c r="C13" s="142" t="s">
        <v>383</v>
      </c>
      <c r="D13" s="142" t="s">
        <v>720</v>
      </c>
      <c r="E13" s="142" t="s">
        <v>721</v>
      </c>
    </row>
    <row r="14" spans="1:6" ht="49.5" x14ac:dyDescent="0.25">
      <c r="A14" s="142">
        <v>3</v>
      </c>
      <c r="B14" s="142" t="s">
        <v>312</v>
      </c>
      <c r="C14" s="142" t="s">
        <v>383</v>
      </c>
      <c r="D14" s="142" t="s">
        <v>385</v>
      </c>
      <c r="E14" s="142" t="s">
        <v>385</v>
      </c>
    </row>
  </sheetData>
  <mergeCells count="4">
    <mergeCell ref="A4:E4"/>
    <mergeCell ref="A1:E1"/>
    <mergeCell ref="A2:E2"/>
    <mergeCell ref="A10:E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A54F-720C-48D0-84BF-18BD23240126}">
  <sheetPr codeName="Sheet10">
    <tabColor theme="7" tint="0.59999389629810485"/>
  </sheetPr>
  <dimension ref="A1:F27"/>
  <sheetViews>
    <sheetView zoomScale="85" zoomScaleNormal="85" workbookViewId="0">
      <selection activeCell="A2" sqref="A2:C2"/>
    </sheetView>
  </sheetViews>
  <sheetFormatPr baseColWidth="10" defaultColWidth="8.85546875" defaultRowHeight="15" x14ac:dyDescent="0.25"/>
  <cols>
    <col min="1" max="1" width="15.42578125" bestFit="1" customWidth="1"/>
    <col min="2" max="2" width="58.7109375" customWidth="1"/>
    <col min="3" max="3" width="103.140625" bestFit="1" customWidth="1"/>
    <col min="5" max="5" width="10.140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228" t="s">
        <v>508</v>
      </c>
      <c r="B1" s="228"/>
      <c r="C1" s="228"/>
      <c r="D1" s="34"/>
      <c r="E1" s="34"/>
      <c r="F1" s="34"/>
    </row>
    <row r="2" spans="1:6" ht="71.25" customHeight="1" x14ac:dyDescent="0.25">
      <c r="A2" s="252" t="s">
        <v>722</v>
      </c>
      <c r="B2" s="252"/>
      <c r="C2" s="252"/>
    </row>
    <row r="3" spans="1:6" ht="12.75" customHeight="1" x14ac:dyDescent="0.25">
      <c r="A3" s="124"/>
      <c r="B3" s="124"/>
      <c r="C3" s="124"/>
    </row>
    <row r="4" spans="1:6" x14ac:dyDescent="0.25">
      <c r="A4" s="258" t="s">
        <v>181</v>
      </c>
      <c r="B4" s="259"/>
      <c r="C4" s="260"/>
    </row>
    <row r="5" spans="1:6" x14ac:dyDescent="0.25">
      <c r="A5" s="128" t="s">
        <v>1</v>
      </c>
      <c r="B5" s="128" t="s">
        <v>80</v>
      </c>
      <c r="C5" s="151" t="s">
        <v>180</v>
      </c>
    </row>
    <row r="6" spans="1:6" ht="45" x14ac:dyDescent="0.25">
      <c r="A6" s="152" t="s">
        <v>175</v>
      </c>
      <c r="B6" s="152" t="s">
        <v>238</v>
      </c>
      <c r="C6" s="153" t="s">
        <v>250</v>
      </c>
    </row>
    <row r="7" spans="1:6" x14ac:dyDescent="0.25">
      <c r="A7" s="152" t="s">
        <v>176</v>
      </c>
      <c r="B7" s="152" t="s">
        <v>239</v>
      </c>
      <c r="C7" s="152" t="s">
        <v>252</v>
      </c>
    </row>
    <row r="8" spans="1:6" x14ac:dyDescent="0.25">
      <c r="A8" s="152" t="s">
        <v>244</v>
      </c>
      <c r="B8" s="152" t="s">
        <v>240</v>
      </c>
      <c r="C8" s="152" t="s">
        <v>251</v>
      </c>
      <c r="F8" s="150"/>
    </row>
    <row r="9" spans="1:6" x14ac:dyDescent="0.25">
      <c r="A9" s="152" t="s">
        <v>177</v>
      </c>
      <c r="B9" s="152" t="s">
        <v>241</v>
      </c>
      <c r="C9" s="152" t="s">
        <v>259</v>
      </c>
      <c r="F9" s="150"/>
    </row>
    <row r="10" spans="1:6" x14ac:dyDescent="0.25">
      <c r="A10" s="152" t="s">
        <v>248</v>
      </c>
      <c r="B10" s="152" t="s">
        <v>242</v>
      </c>
      <c r="C10" s="152" t="s">
        <v>253</v>
      </c>
      <c r="F10" s="150"/>
    </row>
    <row r="11" spans="1:6" ht="30" x14ac:dyDescent="0.25">
      <c r="A11" s="152" t="s">
        <v>249</v>
      </c>
      <c r="B11" s="152" t="s">
        <v>651</v>
      </c>
      <c r="C11" s="153" t="s">
        <v>254</v>
      </c>
      <c r="F11" s="150"/>
    </row>
    <row r="12" spans="1:6" ht="45" x14ac:dyDescent="0.25">
      <c r="A12" s="152" t="s">
        <v>178</v>
      </c>
      <c r="B12" s="152" t="s">
        <v>652</v>
      </c>
      <c r="C12" s="153" t="s">
        <v>257</v>
      </c>
      <c r="F12" s="150"/>
    </row>
    <row r="13" spans="1:6" x14ac:dyDescent="0.25">
      <c r="A13" s="152" t="s">
        <v>245</v>
      </c>
      <c r="B13" s="152" t="s">
        <v>653</v>
      </c>
      <c r="C13" s="153" t="s">
        <v>258</v>
      </c>
    </row>
    <row r="14" spans="1:6" x14ac:dyDescent="0.25">
      <c r="A14" s="152" t="s">
        <v>246</v>
      </c>
      <c r="B14" s="152" t="s">
        <v>654</v>
      </c>
      <c r="C14" s="153" t="s">
        <v>256</v>
      </c>
    </row>
    <row r="15" spans="1:6" x14ac:dyDescent="0.25">
      <c r="A15" s="152" t="s">
        <v>179</v>
      </c>
      <c r="B15" s="152" t="s">
        <v>655</v>
      </c>
      <c r="C15" s="153" t="s">
        <v>455</v>
      </c>
    </row>
    <row r="16" spans="1:6" x14ac:dyDescent="0.25">
      <c r="A16" s="152" t="s">
        <v>247</v>
      </c>
      <c r="B16" s="152" t="s">
        <v>243</v>
      </c>
      <c r="C16" s="153" t="s">
        <v>255</v>
      </c>
    </row>
    <row r="19" spans="1:3" x14ac:dyDescent="0.25">
      <c r="A19" s="258" t="s">
        <v>441</v>
      </c>
      <c r="B19" s="259"/>
      <c r="C19" s="260"/>
    </row>
    <row r="20" spans="1:3" x14ac:dyDescent="0.25">
      <c r="A20" s="128" t="s">
        <v>1</v>
      </c>
      <c r="B20" s="128" t="s">
        <v>80</v>
      </c>
      <c r="C20" s="128" t="s">
        <v>180</v>
      </c>
    </row>
    <row r="21" spans="1:3" x14ac:dyDescent="0.25">
      <c r="A21" s="152" t="s">
        <v>331</v>
      </c>
      <c r="B21" s="152" t="s">
        <v>442</v>
      </c>
      <c r="C21" s="153" t="s">
        <v>453</v>
      </c>
    </row>
    <row r="22" spans="1:3" x14ac:dyDescent="0.25">
      <c r="A22" s="152" t="s">
        <v>334</v>
      </c>
      <c r="B22" s="152" t="s">
        <v>443</v>
      </c>
      <c r="C22" s="152" t="s">
        <v>448</v>
      </c>
    </row>
    <row r="23" spans="1:3" x14ac:dyDescent="0.25">
      <c r="A23" s="152" t="s">
        <v>335</v>
      </c>
      <c r="B23" s="152" t="s">
        <v>444</v>
      </c>
      <c r="C23" s="152" t="s">
        <v>449</v>
      </c>
    </row>
    <row r="24" spans="1:3" x14ac:dyDescent="0.25">
      <c r="A24" s="152" t="s">
        <v>336</v>
      </c>
      <c r="B24" s="152" t="s">
        <v>445</v>
      </c>
      <c r="C24" s="152" t="s">
        <v>450</v>
      </c>
    </row>
    <row r="25" spans="1:3" x14ac:dyDescent="0.25">
      <c r="A25" s="152" t="s">
        <v>337</v>
      </c>
      <c r="B25" s="152" t="s">
        <v>446</v>
      </c>
      <c r="C25" s="152" t="s">
        <v>451</v>
      </c>
    </row>
    <row r="26" spans="1:3" x14ac:dyDescent="0.25">
      <c r="A26" s="152" t="s">
        <v>338</v>
      </c>
      <c r="B26" s="152" t="s">
        <v>447</v>
      </c>
      <c r="C26" s="153" t="s">
        <v>452</v>
      </c>
    </row>
    <row r="27" spans="1:3" x14ac:dyDescent="0.25">
      <c r="A27" s="152" t="s">
        <v>340</v>
      </c>
      <c r="B27" s="152" t="s">
        <v>501</v>
      </c>
      <c r="C27" s="153" t="s">
        <v>454</v>
      </c>
    </row>
  </sheetData>
  <mergeCells count="4">
    <mergeCell ref="A1:C1"/>
    <mergeCell ref="A2:C2"/>
    <mergeCell ref="A4:C4"/>
    <mergeCell ref="A19:C1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B024B-E388-4122-A9D9-50C7557E43DB}">
  <sheetPr>
    <tabColor theme="7" tint="0.59999389629810485"/>
  </sheetPr>
  <dimension ref="A1:F21"/>
  <sheetViews>
    <sheetView zoomScaleNormal="100" workbookViewId="0"/>
  </sheetViews>
  <sheetFormatPr baseColWidth="10" defaultColWidth="8.85546875" defaultRowHeight="15" x14ac:dyDescent="0.25"/>
  <cols>
    <col min="1" max="2" width="23" customWidth="1"/>
    <col min="3" max="3" width="103.140625" bestFit="1" customWidth="1"/>
    <col min="4" max="4" width="42.28515625" customWidth="1"/>
    <col min="5" max="5" width="62.28515625" customWidth="1"/>
    <col min="6" max="6" width="11.28515625" bestFit="1" customWidth="1"/>
    <col min="8" max="13" width="18.7109375" customWidth="1"/>
    <col min="14" max="14" width="9.140625" customWidth="1"/>
    <col min="15" max="15" width="19.5703125" customWidth="1"/>
    <col min="16" max="16" width="47.28515625" customWidth="1"/>
    <col min="17" max="17" width="59.5703125" customWidth="1"/>
  </cols>
  <sheetData>
    <row r="1" spans="1:6" ht="15.75" x14ac:dyDescent="0.25">
      <c r="A1" s="120" t="s">
        <v>507</v>
      </c>
      <c r="B1" s="120"/>
      <c r="C1" s="120"/>
      <c r="D1" s="34"/>
      <c r="E1" s="34"/>
      <c r="F1" s="34"/>
    </row>
    <row r="2" spans="1:6" ht="150" customHeight="1" x14ac:dyDescent="0.25">
      <c r="A2" s="257" t="s">
        <v>723</v>
      </c>
      <c r="B2" s="257"/>
      <c r="C2" s="257"/>
      <c r="D2" s="257"/>
      <c r="E2" s="2"/>
    </row>
    <row r="3" spans="1:6" ht="15.75" customHeight="1" x14ac:dyDescent="0.25">
      <c r="A3" s="123"/>
      <c r="B3" s="123"/>
      <c r="C3" s="123"/>
      <c r="D3" s="123"/>
      <c r="E3" s="2"/>
    </row>
    <row r="4" spans="1:6" x14ac:dyDescent="0.25">
      <c r="A4" s="261" t="s">
        <v>502</v>
      </c>
      <c r="B4" s="262"/>
      <c r="C4" s="262"/>
      <c r="D4" s="262"/>
    </row>
    <row r="5" spans="1:6" ht="45" x14ac:dyDescent="0.25">
      <c r="A5" s="128" t="s">
        <v>724</v>
      </c>
      <c r="B5" s="128" t="s">
        <v>504</v>
      </c>
      <c r="C5" s="128" t="s">
        <v>260</v>
      </c>
      <c r="D5" s="151" t="s">
        <v>492</v>
      </c>
    </row>
    <row r="6" spans="1:6" ht="30" x14ac:dyDescent="0.25">
      <c r="A6" s="152">
        <v>10</v>
      </c>
      <c r="B6" s="152">
        <v>11</v>
      </c>
      <c r="C6" s="153" t="s">
        <v>491</v>
      </c>
      <c r="D6" s="153" t="s">
        <v>493</v>
      </c>
    </row>
    <row r="7" spans="1:6" ht="30" x14ac:dyDescent="0.25">
      <c r="A7" s="152">
        <v>10</v>
      </c>
      <c r="B7" s="152">
        <v>12</v>
      </c>
      <c r="C7" s="153" t="s">
        <v>491</v>
      </c>
      <c r="D7" s="153" t="s">
        <v>494</v>
      </c>
    </row>
    <row r="8" spans="1:6" ht="60" x14ac:dyDescent="0.25">
      <c r="A8" s="152">
        <v>20</v>
      </c>
      <c r="B8" s="152">
        <v>21</v>
      </c>
      <c r="C8" s="153" t="s">
        <v>505</v>
      </c>
      <c r="D8" s="153" t="s">
        <v>493</v>
      </c>
    </row>
    <row r="9" spans="1:6" ht="60" x14ac:dyDescent="0.25">
      <c r="A9" s="152">
        <v>20</v>
      </c>
      <c r="B9" s="152">
        <v>22</v>
      </c>
      <c r="C9" s="153" t="s">
        <v>505</v>
      </c>
      <c r="D9" s="153" t="s">
        <v>494</v>
      </c>
    </row>
    <row r="10" spans="1:6" ht="30" x14ac:dyDescent="0.25">
      <c r="A10" s="152">
        <v>30</v>
      </c>
      <c r="B10" s="152">
        <v>31</v>
      </c>
      <c r="C10" s="153" t="s">
        <v>495</v>
      </c>
      <c r="D10" s="153" t="s">
        <v>496</v>
      </c>
    </row>
    <row r="11" spans="1:6" ht="30" x14ac:dyDescent="0.25">
      <c r="A11" s="152">
        <v>30</v>
      </c>
      <c r="B11" s="152">
        <v>32</v>
      </c>
      <c r="C11" s="153" t="s">
        <v>495</v>
      </c>
      <c r="D11" s="153" t="s">
        <v>497</v>
      </c>
    </row>
    <row r="12" spans="1:6" x14ac:dyDescent="0.25">
      <c r="A12" s="152">
        <v>40</v>
      </c>
      <c r="B12" s="152">
        <v>41</v>
      </c>
      <c r="C12" s="152" t="s">
        <v>461</v>
      </c>
      <c r="D12" s="153" t="s">
        <v>496</v>
      </c>
    </row>
    <row r="13" spans="1:6" x14ac:dyDescent="0.25">
      <c r="A13" s="152">
        <v>40</v>
      </c>
      <c r="B13" s="152">
        <v>42</v>
      </c>
      <c r="C13" s="152" t="s">
        <v>461</v>
      </c>
      <c r="D13" s="153" t="s">
        <v>497</v>
      </c>
    </row>
    <row r="14" spans="1:6" x14ac:dyDescent="0.25">
      <c r="A14" s="139"/>
      <c r="B14" s="139"/>
      <c r="C14" s="139"/>
      <c r="D14" s="139"/>
    </row>
    <row r="15" spans="1:6" x14ac:dyDescent="0.25">
      <c r="A15" s="139"/>
      <c r="B15" s="261" t="s">
        <v>503</v>
      </c>
      <c r="C15" s="262"/>
      <c r="D15" s="262"/>
    </row>
    <row r="16" spans="1:6" ht="45" x14ac:dyDescent="0.25">
      <c r="A16" s="139"/>
      <c r="B16" s="128" t="s">
        <v>725</v>
      </c>
      <c r="C16" s="128" t="s">
        <v>260</v>
      </c>
      <c r="D16" s="151" t="s">
        <v>492</v>
      </c>
    </row>
    <row r="17" spans="1:4" x14ac:dyDescent="0.25">
      <c r="A17" s="139"/>
      <c r="B17" s="152">
        <v>10</v>
      </c>
      <c r="C17" s="152" t="s">
        <v>460</v>
      </c>
      <c r="D17" s="154" t="s">
        <v>656</v>
      </c>
    </row>
    <row r="18" spans="1:4" x14ac:dyDescent="0.25">
      <c r="A18" s="139"/>
      <c r="B18" s="152">
        <v>21</v>
      </c>
      <c r="C18" s="153" t="s">
        <v>500</v>
      </c>
      <c r="D18" s="154" t="s">
        <v>656</v>
      </c>
    </row>
    <row r="19" spans="1:4" x14ac:dyDescent="0.25">
      <c r="A19" s="139"/>
      <c r="B19" s="152">
        <v>22</v>
      </c>
      <c r="C19" s="153" t="s">
        <v>499</v>
      </c>
      <c r="D19" s="154" t="s">
        <v>656</v>
      </c>
    </row>
    <row r="20" spans="1:4" x14ac:dyDescent="0.25">
      <c r="A20" s="139"/>
      <c r="B20" s="152">
        <v>30</v>
      </c>
      <c r="C20" s="153" t="s">
        <v>498</v>
      </c>
      <c r="D20" s="154" t="s">
        <v>656</v>
      </c>
    </row>
    <row r="21" spans="1:4" x14ac:dyDescent="0.25">
      <c r="A21" s="139"/>
      <c r="B21" s="152">
        <v>40</v>
      </c>
      <c r="C21" s="152" t="s">
        <v>459</v>
      </c>
      <c r="D21" s="154" t="s">
        <v>656</v>
      </c>
    </row>
  </sheetData>
  <mergeCells count="3">
    <mergeCell ref="A4:D4"/>
    <mergeCell ref="A2:D2"/>
    <mergeCell ref="B15:D1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FEEE-C4C3-4458-9AD6-A7F94A672C7F}">
  <sheetPr>
    <tabColor theme="7" tint="0.59999389629810485"/>
  </sheetPr>
  <dimension ref="A1:F14"/>
  <sheetViews>
    <sheetView zoomScaleNormal="100" workbookViewId="0">
      <selection activeCell="A2" sqref="A2:B2"/>
    </sheetView>
  </sheetViews>
  <sheetFormatPr baseColWidth="10" defaultColWidth="8.85546875" defaultRowHeight="15" x14ac:dyDescent="0.25"/>
  <cols>
    <col min="1" max="1" width="19.42578125" bestFit="1" customWidth="1"/>
    <col min="2" max="2" width="82.28515625" customWidth="1"/>
    <col min="4" max="9" width="18.7109375" customWidth="1"/>
    <col min="10" max="10" width="9.140625" customWidth="1"/>
    <col min="11" max="11" width="19.5703125" customWidth="1"/>
    <col min="12" max="12" width="47.28515625" customWidth="1"/>
    <col min="13" max="13" width="59.5703125" customWidth="1"/>
  </cols>
  <sheetData>
    <row r="1" spans="1:6" ht="15.75" x14ac:dyDescent="0.25">
      <c r="A1" s="228" t="s">
        <v>506</v>
      </c>
      <c r="B1" s="228"/>
      <c r="C1" s="228"/>
      <c r="D1" s="34"/>
      <c r="E1" s="34"/>
      <c r="F1" s="34"/>
    </row>
    <row r="2" spans="1:6" ht="156.75" customHeight="1" x14ac:dyDescent="0.25">
      <c r="A2" s="252" t="s">
        <v>763</v>
      </c>
      <c r="B2" s="252"/>
      <c r="D2" s="69"/>
    </row>
    <row r="3" spans="1:6" ht="13.5" customHeight="1" x14ac:dyDescent="0.25">
      <c r="A3" s="124"/>
      <c r="B3" s="124"/>
      <c r="D3" s="69"/>
    </row>
    <row r="4" spans="1:6" x14ac:dyDescent="0.25">
      <c r="A4" s="263" t="s">
        <v>458</v>
      </c>
      <c r="B4" s="263"/>
    </row>
    <row r="5" spans="1:6" x14ac:dyDescent="0.25">
      <c r="A5" s="3" t="s">
        <v>402</v>
      </c>
      <c r="B5" s="3" t="s">
        <v>401</v>
      </c>
    </row>
    <row r="6" spans="1:6" x14ac:dyDescent="0.25">
      <c r="A6" s="64">
        <v>1</v>
      </c>
      <c r="B6" s="63" t="s">
        <v>393</v>
      </c>
    </row>
    <row r="7" spans="1:6" x14ac:dyDescent="0.25">
      <c r="A7" s="64">
        <v>2</v>
      </c>
      <c r="B7" s="63" t="s">
        <v>394</v>
      </c>
    </row>
    <row r="8" spans="1:6" x14ac:dyDescent="0.25">
      <c r="A8" s="64">
        <v>3</v>
      </c>
      <c r="B8" s="63" t="s">
        <v>395</v>
      </c>
    </row>
    <row r="9" spans="1:6" x14ac:dyDescent="0.25">
      <c r="A9" s="64">
        <v>4</v>
      </c>
      <c r="B9" s="63" t="s">
        <v>396</v>
      </c>
    </row>
    <row r="10" spans="1:6" x14ac:dyDescent="0.25">
      <c r="A10" s="64">
        <v>5</v>
      </c>
      <c r="B10" s="63" t="s">
        <v>397</v>
      </c>
    </row>
    <row r="11" spans="1:6" x14ac:dyDescent="0.25">
      <c r="A11" s="64">
        <v>6</v>
      </c>
      <c r="B11" s="63" t="s">
        <v>398</v>
      </c>
    </row>
    <row r="12" spans="1:6" x14ac:dyDescent="0.25">
      <c r="A12" s="64">
        <v>7</v>
      </c>
      <c r="B12" s="63" t="s">
        <v>399</v>
      </c>
    </row>
    <row r="13" spans="1:6" x14ac:dyDescent="0.25">
      <c r="A13" s="64">
        <v>8</v>
      </c>
      <c r="B13" s="63" t="s">
        <v>400</v>
      </c>
    </row>
    <row r="14" spans="1:6" x14ac:dyDescent="0.25">
      <c r="A14" s="64">
        <v>9</v>
      </c>
      <c r="B14" s="63" t="s">
        <v>476</v>
      </c>
    </row>
  </sheetData>
  <mergeCells count="3">
    <mergeCell ref="A2:B2"/>
    <mergeCell ref="A4:B4"/>
    <mergeCell ref="A1:C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554-C3DD-4062-8573-2DDC70443E4D}">
  <sheetPr>
    <tabColor theme="9" tint="-0.249977111117893"/>
  </sheetPr>
  <dimension ref="A1:R142"/>
  <sheetViews>
    <sheetView topLeftCell="A29" zoomScaleNormal="100" workbookViewId="0">
      <selection activeCell="A39" sqref="A39"/>
    </sheetView>
  </sheetViews>
  <sheetFormatPr baseColWidth="10" defaultColWidth="8.85546875" defaultRowHeight="15" x14ac:dyDescent="0.25"/>
  <cols>
    <col min="1" max="1" width="19.5703125" customWidth="1"/>
    <col min="2" max="4" width="11" customWidth="1"/>
    <col min="5" max="5" width="10.5703125" customWidth="1"/>
    <col min="6" max="6" width="13.42578125" customWidth="1"/>
    <col min="7" max="7" width="20.28515625" customWidth="1"/>
    <col min="8" max="8" width="19.28515625" customWidth="1"/>
    <col min="9" max="9" width="18.85546875" customWidth="1"/>
    <col min="10" max="10" width="22.42578125" customWidth="1"/>
    <col min="11" max="11" width="20.7109375" customWidth="1"/>
    <col min="12" max="12" width="17.5703125" customWidth="1"/>
    <col min="13" max="13" width="16.140625" customWidth="1"/>
    <col min="14" max="14" width="12.28515625" customWidth="1"/>
    <col min="15" max="15" width="12.140625" customWidth="1"/>
    <col min="16" max="16" width="3.28515625" customWidth="1"/>
    <col min="17" max="17" width="18.7109375" customWidth="1"/>
    <col min="18" max="18" width="23.7109375" customWidth="1"/>
    <col min="19" max="19" width="19" customWidth="1"/>
    <col min="20" max="20" width="30.5703125" customWidth="1"/>
  </cols>
  <sheetData>
    <row r="1" spans="1:16" x14ac:dyDescent="0.25">
      <c r="A1" s="265" t="s">
        <v>225</v>
      </c>
      <c r="B1" s="265"/>
      <c r="C1" s="265"/>
      <c r="D1" s="265"/>
      <c r="E1" s="265"/>
      <c r="F1" s="265"/>
      <c r="G1" s="265"/>
      <c r="H1" s="265"/>
      <c r="I1" s="265"/>
      <c r="J1" s="265"/>
      <c r="K1" s="265"/>
      <c r="L1" s="265"/>
      <c r="M1" s="265"/>
      <c r="N1" s="265"/>
      <c r="O1" s="265"/>
      <c r="P1" s="41"/>
    </row>
    <row r="2" spans="1:16" ht="33" customHeight="1" x14ac:dyDescent="0.25">
      <c r="A2" s="264" t="s">
        <v>657</v>
      </c>
      <c r="B2" s="264"/>
      <c r="C2" s="264"/>
      <c r="D2" s="264"/>
      <c r="E2" s="264"/>
      <c r="F2" s="264"/>
      <c r="G2" s="264"/>
      <c r="H2" s="264"/>
      <c r="I2" s="264"/>
      <c r="J2" s="264"/>
      <c r="K2" s="264"/>
      <c r="L2" s="264"/>
      <c r="M2" s="264"/>
      <c r="N2" s="264"/>
      <c r="O2" s="264"/>
      <c r="P2" s="41"/>
    </row>
    <row r="3" spans="1:16" x14ac:dyDescent="0.25">
      <c r="A3" s="265" t="s">
        <v>226</v>
      </c>
      <c r="B3" s="265"/>
      <c r="C3" s="265"/>
      <c r="D3" s="265"/>
      <c r="E3" s="265"/>
      <c r="F3" s="265"/>
      <c r="G3" s="265"/>
      <c r="H3" s="265"/>
      <c r="I3" s="265"/>
      <c r="J3" s="265"/>
      <c r="K3" s="265"/>
      <c r="L3" s="265"/>
      <c r="M3" s="265"/>
      <c r="N3" s="265"/>
      <c r="O3" s="265"/>
      <c r="P3" s="41"/>
    </row>
    <row r="4" spans="1:16" ht="15" customHeight="1" x14ac:dyDescent="0.25">
      <c r="A4" s="266" t="s">
        <v>726</v>
      </c>
      <c r="B4" s="266"/>
      <c r="C4" s="266"/>
      <c r="D4" s="266"/>
      <c r="E4" s="266"/>
      <c r="F4" s="266"/>
      <c r="G4" s="266"/>
      <c r="H4" s="266"/>
      <c r="I4" s="266"/>
      <c r="J4" s="266"/>
      <c r="K4" s="266"/>
      <c r="L4" s="266"/>
      <c r="M4" s="266"/>
      <c r="N4" s="266"/>
      <c r="O4" s="266"/>
      <c r="P4" s="41"/>
    </row>
    <row r="5" spans="1:16" x14ac:dyDescent="0.25">
      <c r="A5" s="266"/>
      <c r="B5" s="266"/>
      <c r="C5" s="266"/>
      <c r="D5" s="266"/>
      <c r="E5" s="266"/>
      <c r="F5" s="266"/>
      <c r="G5" s="266"/>
      <c r="H5" s="266"/>
      <c r="I5" s="266"/>
      <c r="J5" s="266"/>
      <c r="K5" s="266"/>
      <c r="L5" s="266"/>
      <c r="M5" s="266"/>
      <c r="N5" s="266"/>
      <c r="O5" s="266"/>
      <c r="P5" s="41"/>
    </row>
    <row r="6" spans="1:16" x14ac:dyDescent="0.25">
      <c r="A6" s="266"/>
      <c r="B6" s="266"/>
      <c r="C6" s="266"/>
      <c r="D6" s="266"/>
      <c r="E6" s="266"/>
      <c r="F6" s="266"/>
      <c r="G6" s="266"/>
      <c r="H6" s="266"/>
      <c r="I6" s="266"/>
      <c r="J6" s="266"/>
      <c r="K6" s="266"/>
      <c r="L6" s="266"/>
      <c r="M6" s="266"/>
      <c r="N6" s="266"/>
      <c r="O6" s="266"/>
      <c r="P6" s="41"/>
    </row>
    <row r="7" spans="1:16" x14ac:dyDescent="0.25">
      <c r="A7" s="266"/>
      <c r="B7" s="266"/>
      <c r="C7" s="266"/>
      <c r="D7" s="266"/>
      <c r="E7" s="266"/>
      <c r="F7" s="266"/>
      <c r="G7" s="266"/>
      <c r="H7" s="266"/>
      <c r="I7" s="266"/>
      <c r="J7" s="266"/>
      <c r="K7" s="266"/>
      <c r="L7" s="266"/>
      <c r="M7" s="266"/>
      <c r="N7" s="266"/>
      <c r="O7" s="266"/>
      <c r="P7" s="41"/>
    </row>
    <row r="8" spans="1:16" x14ac:dyDescent="0.25">
      <c r="A8" s="266"/>
      <c r="B8" s="266"/>
      <c r="C8" s="266"/>
      <c r="D8" s="266"/>
      <c r="E8" s="266"/>
      <c r="F8" s="266"/>
      <c r="G8" s="266"/>
      <c r="H8" s="266"/>
      <c r="I8" s="266"/>
      <c r="J8" s="266"/>
      <c r="K8" s="266"/>
      <c r="L8" s="266"/>
      <c r="M8" s="266"/>
      <c r="N8" s="266"/>
      <c r="O8" s="266"/>
      <c r="P8" s="41"/>
    </row>
    <row r="9" spans="1:16" x14ac:dyDescent="0.25">
      <c r="A9" s="266"/>
      <c r="B9" s="266"/>
      <c r="C9" s="266"/>
      <c r="D9" s="266"/>
      <c r="E9" s="266"/>
      <c r="F9" s="266"/>
      <c r="G9" s="266"/>
      <c r="H9" s="266"/>
      <c r="I9" s="266"/>
      <c r="J9" s="266"/>
      <c r="K9" s="266"/>
      <c r="L9" s="266"/>
      <c r="M9" s="266"/>
      <c r="N9" s="266"/>
      <c r="O9" s="266"/>
      <c r="P9" s="41"/>
    </row>
    <row r="10" spans="1:16" x14ac:dyDescent="0.25">
      <c r="A10" s="266"/>
      <c r="B10" s="266"/>
      <c r="C10" s="266"/>
      <c r="D10" s="266"/>
      <c r="E10" s="266"/>
      <c r="F10" s="266"/>
      <c r="G10" s="266"/>
      <c r="H10" s="266"/>
      <c r="I10" s="266"/>
      <c r="J10" s="266"/>
      <c r="K10" s="266"/>
      <c r="L10" s="266"/>
      <c r="M10" s="266"/>
      <c r="N10" s="266"/>
      <c r="O10" s="266"/>
      <c r="P10" s="42"/>
    </row>
    <row r="11" spans="1:16" x14ac:dyDescent="0.25">
      <c r="A11" s="266"/>
      <c r="B11" s="266"/>
      <c r="C11" s="266"/>
      <c r="D11" s="266"/>
      <c r="E11" s="266"/>
      <c r="F11" s="266"/>
      <c r="G11" s="266"/>
      <c r="H11" s="266"/>
      <c r="I11" s="266"/>
      <c r="J11" s="266"/>
      <c r="K11" s="266"/>
      <c r="L11" s="266"/>
      <c r="M11" s="266"/>
      <c r="N11" s="266"/>
      <c r="O11" s="266"/>
      <c r="P11" s="41"/>
    </row>
    <row r="12" spans="1:16" x14ac:dyDescent="0.25">
      <c r="A12" s="265" t="s">
        <v>87</v>
      </c>
      <c r="B12" s="265"/>
      <c r="C12" s="265"/>
      <c r="D12" s="265"/>
      <c r="E12" s="265"/>
      <c r="F12" s="265"/>
      <c r="G12" s="265"/>
      <c r="H12" s="265"/>
      <c r="I12" s="265"/>
      <c r="J12" s="265"/>
      <c r="K12" s="265"/>
      <c r="L12" s="265"/>
      <c r="M12" s="265"/>
      <c r="N12" s="265"/>
      <c r="O12" s="265"/>
      <c r="P12" s="41"/>
    </row>
    <row r="13" spans="1:16" ht="32.25" customHeight="1" thickBot="1" x14ac:dyDescent="0.3">
      <c r="A13" s="264" t="s">
        <v>658</v>
      </c>
      <c r="B13" s="264"/>
      <c r="C13" s="264"/>
      <c r="D13" s="264"/>
      <c r="E13" s="264"/>
      <c r="F13" s="264"/>
      <c r="G13" s="264"/>
      <c r="H13" s="264"/>
      <c r="I13" s="264"/>
      <c r="J13" s="264"/>
      <c r="K13" s="264"/>
      <c r="L13" s="264"/>
      <c r="M13" s="264"/>
      <c r="N13" s="264"/>
      <c r="O13" s="264"/>
      <c r="P13" s="41"/>
    </row>
    <row r="14" spans="1:16" ht="30" customHeight="1" x14ac:dyDescent="0.25">
      <c r="A14" s="279" t="s">
        <v>90</v>
      </c>
      <c r="B14" s="280" t="s">
        <v>4</v>
      </c>
      <c r="C14" s="281"/>
      <c r="D14" s="282"/>
      <c r="E14" s="283" t="s">
        <v>5</v>
      </c>
      <c r="F14" s="283" t="s">
        <v>91</v>
      </c>
      <c r="G14" s="285" t="s">
        <v>92</v>
      </c>
      <c r="H14" s="286"/>
      <c r="I14" s="287"/>
      <c r="J14" s="288" t="s">
        <v>93</v>
      </c>
      <c r="K14" s="267" t="s">
        <v>94</v>
      </c>
      <c r="L14" s="269" t="s">
        <v>95</v>
      </c>
      <c r="M14" s="270"/>
      <c r="N14" s="271"/>
      <c r="O14" s="272" t="s">
        <v>96</v>
      </c>
      <c r="P14" s="41"/>
    </row>
    <row r="15" spans="1:16" ht="30" x14ac:dyDescent="0.25">
      <c r="A15" s="268"/>
      <c r="B15" s="84" t="s">
        <v>97</v>
      </c>
      <c r="C15" s="84" t="s">
        <v>98</v>
      </c>
      <c r="D15" s="84" t="s">
        <v>227</v>
      </c>
      <c r="E15" s="284"/>
      <c r="F15" s="284"/>
      <c r="G15" s="84" t="s">
        <v>97</v>
      </c>
      <c r="H15" s="84" t="s">
        <v>98</v>
      </c>
      <c r="I15" s="84" t="s">
        <v>99</v>
      </c>
      <c r="J15" s="271"/>
      <c r="K15" s="268"/>
      <c r="L15" s="84" t="s">
        <v>97</v>
      </c>
      <c r="M15" s="84" t="s">
        <v>98</v>
      </c>
      <c r="N15" s="84" t="s">
        <v>99</v>
      </c>
      <c r="O15" s="273"/>
      <c r="P15" s="41"/>
    </row>
    <row r="16" spans="1:16" x14ac:dyDescent="0.25">
      <c r="A16" s="11">
        <v>2024</v>
      </c>
      <c r="B16" s="12">
        <v>0.04</v>
      </c>
      <c r="C16" s="12">
        <v>0.03</v>
      </c>
      <c r="D16" s="12">
        <v>2.5000000000000001E-2</v>
      </c>
      <c r="E16" s="13">
        <v>0.8</v>
      </c>
      <c r="F16" s="14">
        <v>3000000</v>
      </c>
      <c r="G16" s="43">
        <f t="shared" ref="G16:I21" si="0">LN(B16/(1-B16))</f>
        <v>-3.1780538303479453</v>
      </c>
      <c r="H16" s="43">
        <f t="shared" si="0"/>
        <v>-3.4760986898352733</v>
      </c>
      <c r="I16" s="43">
        <f t="shared" si="0"/>
        <v>-3.6635616461296463</v>
      </c>
      <c r="J16" s="44">
        <v>1</v>
      </c>
      <c r="K16" s="45">
        <f t="shared" ref="K16:K21" si="1">1/(1+O16)^J16</f>
        <v>0.90909090909090906</v>
      </c>
      <c r="L16" s="15">
        <f t="shared" ref="L16:N21" si="2">B16*$E16*$F16</f>
        <v>96000</v>
      </c>
      <c r="M16" s="15">
        <f t="shared" si="2"/>
        <v>72000</v>
      </c>
      <c r="N16" s="15">
        <f t="shared" si="2"/>
        <v>60000.000000000015</v>
      </c>
      <c r="O16" s="16">
        <v>0.1</v>
      </c>
      <c r="P16" s="41"/>
    </row>
    <row r="17" spans="1:16" x14ac:dyDescent="0.25">
      <c r="A17" s="11">
        <v>2025</v>
      </c>
      <c r="B17" s="12">
        <v>3.5000000000000003E-2</v>
      </c>
      <c r="C17" s="12">
        <v>2.5000000000000001E-2</v>
      </c>
      <c r="D17" s="12">
        <v>0.02</v>
      </c>
      <c r="E17" s="13">
        <v>0.7</v>
      </c>
      <c r="F17" s="14">
        <v>2500000</v>
      </c>
      <c r="G17" s="43">
        <f t="shared" si="0"/>
        <v>-3.3167800398495721</v>
      </c>
      <c r="H17" s="43">
        <f t="shared" si="0"/>
        <v>-3.6635616461296463</v>
      </c>
      <c r="I17" s="43">
        <f t="shared" si="0"/>
        <v>-3.8918202981106265</v>
      </c>
      <c r="J17" s="44">
        <v>2</v>
      </c>
      <c r="K17" s="45">
        <f t="shared" si="1"/>
        <v>0.82644628099173545</v>
      </c>
      <c r="L17" s="15">
        <f t="shared" si="2"/>
        <v>61250</v>
      </c>
      <c r="M17" s="15">
        <f t="shared" si="2"/>
        <v>43749.999999999993</v>
      </c>
      <c r="N17" s="15">
        <f t="shared" si="2"/>
        <v>35000</v>
      </c>
      <c r="O17" s="16">
        <v>0.1</v>
      </c>
      <c r="P17" s="41"/>
    </row>
    <row r="18" spans="1:16" x14ac:dyDescent="0.25">
      <c r="A18" s="11">
        <v>2026</v>
      </c>
      <c r="B18" s="12">
        <v>0.03</v>
      </c>
      <c r="C18" s="12">
        <v>0.02</v>
      </c>
      <c r="D18" s="12">
        <v>2.5000000000000001E-2</v>
      </c>
      <c r="E18" s="13">
        <v>0.6</v>
      </c>
      <c r="F18" s="14">
        <v>2000000</v>
      </c>
      <c r="G18" s="43">
        <f t="shared" si="0"/>
        <v>-3.4760986898352733</v>
      </c>
      <c r="H18" s="43">
        <f t="shared" si="0"/>
        <v>-3.8918202981106265</v>
      </c>
      <c r="I18" s="43">
        <f t="shared" si="0"/>
        <v>-3.6635616461296463</v>
      </c>
      <c r="J18" s="44">
        <v>3</v>
      </c>
      <c r="K18" s="45">
        <f t="shared" si="1"/>
        <v>0.75131480090157754</v>
      </c>
      <c r="L18" s="15">
        <f t="shared" si="2"/>
        <v>36000</v>
      </c>
      <c r="M18" s="15">
        <f t="shared" si="2"/>
        <v>24000</v>
      </c>
      <c r="N18" s="15">
        <f t="shared" si="2"/>
        <v>30000</v>
      </c>
      <c r="O18" s="16">
        <v>0.1</v>
      </c>
      <c r="P18" s="41"/>
    </row>
    <row r="19" spans="1:16" x14ac:dyDescent="0.25">
      <c r="A19" s="11">
        <v>2027</v>
      </c>
      <c r="B19" s="12">
        <v>2.5000000000000001E-2</v>
      </c>
      <c r="C19" s="12">
        <v>1.4999999999999999E-2</v>
      </c>
      <c r="D19" s="12">
        <v>0.01</v>
      </c>
      <c r="E19" s="13">
        <v>0.5</v>
      </c>
      <c r="F19" s="14">
        <v>1500000</v>
      </c>
      <c r="G19" s="43">
        <f t="shared" si="0"/>
        <v>-3.6635616461296463</v>
      </c>
      <c r="H19" s="43">
        <f t="shared" si="0"/>
        <v>-4.1845914400698785</v>
      </c>
      <c r="I19" s="43">
        <f t="shared" si="0"/>
        <v>-4.5951198501345898</v>
      </c>
      <c r="J19" s="44">
        <v>4</v>
      </c>
      <c r="K19" s="45">
        <f t="shared" si="1"/>
        <v>0.68301345536507052</v>
      </c>
      <c r="L19" s="15">
        <f t="shared" si="2"/>
        <v>18750</v>
      </c>
      <c r="M19" s="15">
        <f t="shared" si="2"/>
        <v>11250</v>
      </c>
      <c r="N19" s="15">
        <f t="shared" si="2"/>
        <v>7500</v>
      </c>
      <c r="O19" s="16">
        <v>0.1</v>
      </c>
      <c r="P19" s="41"/>
    </row>
    <row r="20" spans="1:16" x14ac:dyDescent="0.25">
      <c r="A20" s="11">
        <v>2028</v>
      </c>
      <c r="B20" s="12">
        <v>0.02</v>
      </c>
      <c r="C20" s="12">
        <v>0.01</v>
      </c>
      <c r="D20" s="12">
        <v>5.0000000000000001E-3</v>
      </c>
      <c r="E20" s="13">
        <v>0.5</v>
      </c>
      <c r="F20" s="14">
        <v>1000000</v>
      </c>
      <c r="G20" s="43">
        <f t="shared" si="0"/>
        <v>-3.8918202981106265</v>
      </c>
      <c r="H20" s="43">
        <f t="shared" si="0"/>
        <v>-4.5951198501345898</v>
      </c>
      <c r="I20" s="43">
        <f t="shared" si="0"/>
        <v>-5.2933048247244923</v>
      </c>
      <c r="J20" s="44">
        <v>5</v>
      </c>
      <c r="K20" s="45">
        <f t="shared" si="1"/>
        <v>0.62092132305915493</v>
      </c>
      <c r="L20" s="15">
        <f t="shared" si="2"/>
        <v>10000</v>
      </c>
      <c r="M20" s="15">
        <f t="shared" si="2"/>
        <v>5000</v>
      </c>
      <c r="N20" s="15">
        <f t="shared" si="2"/>
        <v>2500</v>
      </c>
      <c r="O20" s="16">
        <v>0.1</v>
      </c>
      <c r="P20" s="41"/>
    </row>
    <row r="21" spans="1:16" x14ac:dyDescent="0.25">
      <c r="A21" s="11">
        <v>2029</v>
      </c>
      <c r="B21" s="12">
        <v>1.4999999999999999E-2</v>
      </c>
      <c r="C21" s="12">
        <v>5.0000000000000001E-3</v>
      </c>
      <c r="D21" s="12">
        <v>2.5000000000000001E-3</v>
      </c>
      <c r="E21" s="13">
        <v>0.5</v>
      </c>
      <c r="F21" s="14">
        <v>500000</v>
      </c>
      <c r="G21" s="46">
        <f t="shared" si="0"/>
        <v>-4.1845914400698785</v>
      </c>
      <c r="H21" s="46">
        <f t="shared" si="0"/>
        <v>-5.2933048247244923</v>
      </c>
      <c r="I21" s="46">
        <f t="shared" si="0"/>
        <v>-5.9889614168898637</v>
      </c>
      <c r="J21" s="47">
        <v>6</v>
      </c>
      <c r="K21" s="48">
        <f t="shared" si="1"/>
        <v>0.56447393005377722</v>
      </c>
      <c r="L21" s="15">
        <f t="shared" si="2"/>
        <v>3750</v>
      </c>
      <c r="M21" s="15">
        <f t="shared" si="2"/>
        <v>1250</v>
      </c>
      <c r="N21" s="15">
        <f t="shared" si="2"/>
        <v>625</v>
      </c>
      <c r="O21" s="16">
        <v>0.1</v>
      </c>
      <c r="P21" s="41"/>
    </row>
    <row r="22" spans="1:16" ht="45" x14ac:dyDescent="0.25">
      <c r="A22" s="274" t="s">
        <v>728</v>
      </c>
      <c r="B22" s="274"/>
      <c r="C22" s="274"/>
      <c r="D22" s="274"/>
      <c r="E22" s="274"/>
      <c r="F22" s="274"/>
      <c r="G22" s="49"/>
      <c r="H22" s="49"/>
      <c r="I22" s="49"/>
      <c r="J22" s="49"/>
      <c r="K22" s="49"/>
      <c r="L22" s="17" t="s">
        <v>100</v>
      </c>
      <c r="M22" s="84" t="s">
        <v>101</v>
      </c>
      <c r="N22" s="84" t="s">
        <v>102</v>
      </c>
      <c r="O22" s="18" t="s">
        <v>103</v>
      </c>
      <c r="P22" s="41"/>
    </row>
    <row r="23" spans="1:16" x14ac:dyDescent="0.25">
      <c r="A23" s="275"/>
      <c r="B23" s="275"/>
      <c r="C23" s="275"/>
      <c r="D23" s="275"/>
      <c r="E23" s="275"/>
      <c r="F23" s="275"/>
      <c r="G23" s="276" t="s">
        <v>104</v>
      </c>
      <c r="H23" s="276"/>
      <c r="I23" s="276"/>
      <c r="J23" s="276"/>
      <c r="K23" s="276"/>
      <c r="L23" s="15">
        <f>SUMPRODUCT(L16:L21,$K16:$K21)</f>
        <v>186072.38757231616</v>
      </c>
      <c r="M23" s="15">
        <f>SUMPRODUCT(M16:M21,$K16:$K21)</f>
        <v>131137.22587029179</v>
      </c>
      <c r="N23" s="15">
        <f>SUMPRODUCT(N16:N21,$K16:$K21)</f>
        <v>113038.21883638216</v>
      </c>
      <c r="O23" s="277">
        <f>SUMPRODUCT(L23:N23,L24:N24)</f>
        <v>162288.42218811542</v>
      </c>
      <c r="P23" s="41"/>
    </row>
    <row r="24" spans="1:16" x14ac:dyDescent="0.25">
      <c r="A24" s="275"/>
      <c r="B24" s="275"/>
      <c r="C24" s="275"/>
      <c r="D24" s="275"/>
      <c r="E24" s="275"/>
      <c r="F24" s="275"/>
      <c r="G24" s="80"/>
      <c r="H24" s="80"/>
      <c r="I24" s="80"/>
      <c r="J24" s="80"/>
      <c r="K24" s="80" t="s">
        <v>105</v>
      </c>
      <c r="L24" s="19">
        <v>0.6</v>
      </c>
      <c r="M24" s="20">
        <v>0.3</v>
      </c>
      <c r="N24" s="20">
        <v>0.1</v>
      </c>
      <c r="O24" s="278"/>
      <c r="P24" s="41"/>
    </row>
    <row r="25" spans="1:16" x14ac:dyDescent="0.25">
      <c r="A25" s="265" t="s">
        <v>121</v>
      </c>
      <c r="B25" s="265"/>
      <c r="C25" s="265"/>
      <c r="D25" s="265"/>
      <c r="E25" s="265"/>
      <c r="F25" s="265"/>
      <c r="G25" s="265"/>
      <c r="H25" s="265"/>
      <c r="I25" s="265"/>
      <c r="J25" s="265"/>
      <c r="K25" s="265"/>
      <c r="L25" s="265"/>
      <c r="M25" s="265"/>
      <c r="N25" s="265"/>
      <c r="O25" s="265"/>
      <c r="P25" s="41"/>
    </row>
    <row r="26" spans="1:16" ht="16.5" customHeight="1" x14ac:dyDescent="0.25">
      <c r="A26" s="264" t="s">
        <v>235</v>
      </c>
      <c r="B26" s="264"/>
      <c r="C26" s="264"/>
      <c r="D26" s="264"/>
      <c r="E26" s="264"/>
      <c r="F26" s="264"/>
      <c r="G26" s="264"/>
      <c r="H26" s="264"/>
      <c r="I26" s="264"/>
      <c r="J26" s="264"/>
      <c r="K26" s="264"/>
      <c r="L26" s="264"/>
      <c r="M26" s="264"/>
      <c r="N26" s="264"/>
      <c r="O26" s="264"/>
      <c r="P26" s="41"/>
    </row>
    <row r="27" spans="1:16" ht="30" customHeight="1" thickBot="1" x14ac:dyDescent="0.3">
      <c r="A27" s="9"/>
      <c r="B27" s="289" t="s">
        <v>228</v>
      </c>
      <c r="C27" s="290"/>
      <c r="D27" s="290"/>
      <c r="E27" s="9"/>
      <c r="F27" s="291" t="s">
        <v>4</v>
      </c>
      <c r="G27" s="291"/>
      <c r="H27" s="291"/>
      <c r="I27" s="291"/>
      <c r="J27" s="291"/>
      <c r="K27" s="291"/>
      <c r="L27" s="9"/>
      <c r="M27" s="9"/>
      <c r="N27" s="9"/>
      <c r="O27" s="9"/>
      <c r="P27" s="41"/>
    </row>
    <row r="28" spans="1:16" ht="60.75" thickBot="1" x14ac:dyDescent="0.3">
      <c r="A28" s="9"/>
      <c r="B28" s="50" t="s">
        <v>229</v>
      </c>
      <c r="C28" s="51" t="s">
        <v>173</v>
      </c>
      <c r="D28" s="51" t="s">
        <v>174</v>
      </c>
      <c r="E28" s="9"/>
      <c r="F28" s="84"/>
      <c r="G28" s="84" t="s">
        <v>97</v>
      </c>
      <c r="H28" s="84" t="s">
        <v>113</v>
      </c>
      <c r="I28" s="84" t="s">
        <v>227</v>
      </c>
      <c r="J28" s="18" t="s">
        <v>749</v>
      </c>
      <c r="K28" s="18" t="s">
        <v>230</v>
      </c>
      <c r="L28" s="9"/>
      <c r="M28" s="9"/>
      <c r="N28" s="9"/>
      <c r="O28" s="9"/>
      <c r="P28" s="41"/>
    </row>
    <row r="29" spans="1:16" ht="15.75" thickBot="1" x14ac:dyDescent="0.3">
      <c r="A29" s="9"/>
      <c r="B29" s="52">
        <v>1</v>
      </c>
      <c r="C29" s="53">
        <v>0</v>
      </c>
      <c r="D29" s="53">
        <v>4.0000000000000002E-4</v>
      </c>
      <c r="E29" s="9"/>
      <c r="F29" s="84" t="s">
        <v>231</v>
      </c>
      <c r="G29" s="54">
        <f>B16</f>
        <v>0.04</v>
      </c>
      <c r="H29" s="54">
        <f>C16</f>
        <v>0.03</v>
      </c>
      <c r="I29" s="54">
        <f>D16</f>
        <v>2.5000000000000001E-2</v>
      </c>
      <c r="J29" s="292">
        <f>SUMPRODUCT(G29:I29,G30:I30)</f>
        <v>3.5500000000000004E-2</v>
      </c>
      <c r="K29" s="294">
        <v>5</v>
      </c>
      <c r="L29" s="9"/>
      <c r="M29" s="9"/>
      <c r="N29" s="9"/>
      <c r="O29" s="9"/>
      <c r="P29" s="41"/>
    </row>
    <row r="30" spans="1:16" ht="30.75" thickBot="1" x14ac:dyDescent="0.3">
      <c r="A30" s="9"/>
      <c r="B30" s="52">
        <v>2</v>
      </c>
      <c r="C30" s="53">
        <v>4.0000000000000002E-4</v>
      </c>
      <c r="D30" s="53">
        <v>6.9999999999999999E-4</v>
      </c>
      <c r="E30" s="9"/>
      <c r="F30" s="83" t="s">
        <v>105</v>
      </c>
      <c r="G30" s="55">
        <v>0.6</v>
      </c>
      <c r="H30" s="56">
        <v>0.3</v>
      </c>
      <c r="I30" s="57">
        <v>0.1</v>
      </c>
      <c r="J30" s="293"/>
      <c r="K30" s="295"/>
      <c r="L30" s="9"/>
      <c r="M30" s="9"/>
      <c r="N30" s="9"/>
      <c r="O30" s="9"/>
      <c r="P30" s="41"/>
    </row>
    <row r="31" spans="1:16" ht="15.75" thickBot="1" x14ac:dyDescent="0.3">
      <c r="A31" s="9"/>
      <c r="B31" s="52">
        <v>3</v>
      </c>
      <c r="C31" s="53">
        <v>6.9999999999999999E-4</v>
      </c>
      <c r="D31" s="53">
        <v>2.7000000000000001E-3</v>
      </c>
      <c r="E31" s="9"/>
      <c r="F31" s="9"/>
      <c r="G31" s="9"/>
      <c r="H31" s="9"/>
      <c r="I31" s="9"/>
      <c r="J31" s="9"/>
      <c r="K31" s="9"/>
      <c r="L31" s="9"/>
      <c r="M31" s="9"/>
      <c r="N31" s="9"/>
      <c r="O31" s="9"/>
      <c r="P31" s="41"/>
    </row>
    <row r="32" spans="1:16" ht="15.75" thickBot="1" x14ac:dyDescent="0.3">
      <c r="A32" s="9"/>
      <c r="B32" s="52">
        <v>4</v>
      </c>
      <c r="C32" s="53">
        <v>2.7000000000000001E-3</v>
      </c>
      <c r="D32" s="53">
        <v>0.01</v>
      </c>
      <c r="E32" s="9"/>
      <c r="F32" s="9"/>
      <c r="G32" s="9"/>
      <c r="H32" s="9"/>
      <c r="I32" s="9"/>
      <c r="J32" s="9"/>
      <c r="K32" s="9"/>
      <c r="L32" s="9"/>
      <c r="M32" s="9"/>
      <c r="N32" s="9"/>
      <c r="O32" s="9"/>
      <c r="P32" s="41"/>
    </row>
    <row r="33" spans="1:16" ht="15.75" thickBot="1" x14ac:dyDescent="0.3">
      <c r="A33" s="9"/>
      <c r="B33" s="58">
        <v>5</v>
      </c>
      <c r="C33" s="59">
        <v>0.01</v>
      </c>
      <c r="D33" s="59">
        <v>7.0000000000000007E-2</v>
      </c>
      <c r="E33" s="9"/>
      <c r="F33" s="9"/>
      <c r="G33" s="9"/>
      <c r="H33" s="9"/>
      <c r="I33" s="9"/>
      <c r="J33" s="9"/>
      <c r="K33" s="9"/>
      <c r="L33" s="9"/>
      <c r="M33" s="9"/>
      <c r="N33" s="9"/>
      <c r="O33" s="9"/>
      <c r="P33" s="41"/>
    </row>
    <row r="34" spans="1:16" ht="15.75" thickBot="1" x14ac:dyDescent="0.3">
      <c r="A34" s="9"/>
      <c r="B34" s="52">
        <v>6</v>
      </c>
      <c r="C34" s="53">
        <v>7.0000000000000007E-2</v>
      </c>
      <c r="D34" s="53">
        <v>0.2</v>
      </c>
      <c r="E34" s="9"/>
      <c r="F34" s="9"/>
      <c r="G34" s="9"/>
      <c r="H34" s="9"/>
      <c r="I34" s="9"/>
      <c r="J34" s="9"/>
      <c r="K34" s="9"/>
      <c r="L34" s="9"/>
      <c r="M34" s="9"/>
      <c r="N34" s="9"/>
      <c r="O34" s="9"/>
      <c r="P34" s="41"/>
    </row>
    <row r="35" spans="1:16" ht="15.75" thickBot="1" x14ac:dyDescent="0.3">
      <c r="A35" s="9"/>
      <c r="B35" s="52">
        <v>7</v>
      </c>
      <c r="C35" s="53">
        <v>0.2</v>
      </c>
      <c r="D35" s="53">
        <v>1</v>
      </c>
      <c r="E35" s="9"/>
      <c r="F35" s="9"/>
      <c r="G35" s="9"/>
      <c r="H35" s="9"/>
      <c r="I35" s="9"/>
      <c r="J35" s="9"/>
      <c r="K35" s="9"/>
      <c r="L35" s="9"/>
      <c r="M35" s="9"/>
      <c r="N35" s="9"/>
      <c r="O35" s="9"/>
      <c r="P35" s="41"/>
    </row>
    <row r="36" spans="1:16" x14ac:dyDescent="0.25">
      <c r="A36" s="40"/>
      <c r="B36" s="40"/>
      <c r="C36" s="40"/>
      <c r="D36" s="40"/>
      <c r="E36" s="40"/>
      <c r="F36" s="9"/>
      <c r="G36" s="9"/>
      <c r="H36" s="9"/>
      <c r="I36" s="9"/>
      <c r="J36" s="9"/>
      <c r="K36" s="9"/>
      <c r="L36" s="9"/>
      <c r="M36" s="9"/>
      <c r="N36" s="9"/>
      <c r="O36" s="9"/>
      <c r="P36" s="41"/>
    </row>
    <row r="37" spans="1:16" x14ac:dyDescent="0.25">
      <c r="A37" s="265" t="s">
        <v>232</v>
      </c>
      <c r="B37" s="265"/>
      <c r="C37" s="265"/>
      <c r="D37" s="265"/>
      <c r="E37" s="265"/>
      <c r="F37" s="265"/>
      <c r="G37" s="265"/>
      <c r="H37" s="265"/>
      <c r="I37" s="265"/>
      <c r="J37" s="265"/>
      <c r="K37" s="265"/>
      <c r="L37" s="265"/>
      <c r="M37" s="265"/>
      <c r="N37" s="265"/>
      <c r="O37" s="265"/>
      <c r="P37" s="41"/>
    </row>
    <row r="38" spans="1:16" ht="65.45" customHeight="1" thickBot="1" x14ac:dyDescent="0.3">
      <c r="A38" s="264" t="s">
        <v>757</v>
      </c>
      <c r="B38" s="264"/>
      <c r="C38" s="264"/>
      <c r="D38" s="264"/>
      <c r="E38" s="264"/>
      <c r="F38" s="264"/>
      <c r="G38" s="264"/>
      <c r="H38" s="264"/>
      <c r="I38" s="264"/>
      <c r="J38" s="264"/>
      <c r="K38" s="264"/>
      <c r="L38" s="264"/>
      <c r="M38" s="264"/>
      <c r="N38" s="264"/>
      <c r="O38" s="264"/>
      <c r="P38" s="41"/>
    </row>
    <row r="39" spans="1:16" ht="30.75" thickBot="1" x14ac:dyDescent="0.4">
      <c r="A39" s="21" t="s">
        <v>106</v>
      </c>
      <c r="B39" s="22">
        <v>2050</v>
      </c>
      <c r="C39" s="296" t="s">
        <v>107</v>
      </c>
      <c r="D39" s="297"/>
      <c r="E39" s="297"/>
      <c r="F39" s="297"/>
      <c r="G39" s="297"/>
      <c r="H39" s="297"/>
      <c r="I39" s="297"/>
      <c r="J39" s="297"/>
      <c r="K39" s="297"/>
      <c r="L39" s="297"/>
      <c r="M39" s="297"/>
      <c r="N39" s="297"/>
      <c r="O39" s="297"/>
      <c r="P39" s="41"/>
    </row>
    <row r="40" spans="1:16" ht="15" customHeight="1" x14ac:dyDescent="0.25">
      <c r="A40" s="279" t="s">
        <v>108</v>
      </c>
      <c r="B40" s="299" t="s">
        <v>109</v>
      </c>
      <c r="C40" s="300"/>
      <c r="D40" s="301"/>
      <c r="E40" s="280" t="s">
        <v>110</v>
      </c>
      <c r="F40" s="281"/>
      <c r="G40" s="282"/>
      <c r="H40" s="280" t="s">
        <v>111</v>
      </c>
      <c r="I40" s="281"/>
      <c r="J40" s="282"/>
      <c r="K40" s="283" t="s">
        <v>91</v>
      </c>
      <c r="L40" s="273" t="s">
        <v>95</v>
      </c>
      <c r="M40" s="270"/>
      <c r="N40" s="271"/>
      <c r="O40" s="279" t="s">
        <v>96</v>
      </c>
      <c r="P40" s="41"/>
    </row>
    <row r="41" spans="1:16" ht="45" x14ac:dyDescent="0.25">
      <c r="A41" s="298"/>
      <c r="B41" s="299"/>
      <c r="C41" s="300"/>
      <c r="D41" s="301"/>
      <c r="E41" s="81" t="s">
        <v>112</v>
      </c>
      <c r="F41" s="81" t="s">
        <v>113</v>
      </c>
      <c r="G41" s="81" t="s">
        <v>99</v>
      </c>
      <c r="H41" s="279" t="s">
        <v>97</v>
      </c>
      <c r="I41" s="279" t="s">
        <v>113</v>
      </c>
      <c r="J41" s="279" t="s">
        <v>99</v>
      </c>
      <c r="K41" s="302"/>
      <c r="L41" s="279" t="s">
        <v>97</v>
      </c>
      <c r="M41" s="279" t="s">
        <v>98</v>
      </c>
      <c r="N41" s="279" t="s">
        <v>99</v>
      </c>
      <c r="O41" s="298"/>
      <c r="P41" s="41"/>
    </row>
    <row r="42" spans="1:16" x14ac:dyDescent="0.25">
      <c r="A42" s="268"/>
      <c r="B42" s="273"/>
      <c r="C42" s="270"/>
      <c r="D42" s="271"/>
      <c r="E42" s="82"/>
      <c r="F42" s="82"/>
      <c r="G42" s="82"/>
      <c r="H42" s="268"/>
      <c r="I42" s="268"/>
      <c r="J42" s="268"/>
      <c r="K42" s="284"/>
      <c r="L42" s="268"/>
      <c r="M42" s="268"/>
      <c r="N42" s="268"/>
      <c r="O42" s="268"/>
      <c r="P42" s="41"/>
    </row>
    <row r="43" spans="1:16" x14ac:dyDescent="0.25">
      <c r="A43" s="11" t="str">
        <f>_xlfn.CONCAT($B$39,"-",J16)</f>
        <v>2050-1</v>
      </c>
      <c r="B43" s="303">
        <f t="shared" ref="B43:B48" si="3">IFERROR(VLOOKUP($A43,$D$62:$H$134,5,0),VLOOKUP(_xlfn.CONCAT($B$39,"-",2053 - $B$39),$D$62:$H$134,5,0))</f>
        <v>0.11366666666666667</v>
      </c>
      <c r="C43" s="304"/>
      <c r="D43" s="305"/>
      <c r="E43" s="12">
        <f t="shared" ref="E43:G48" si="4" xml:space="preserve"> 1/(1+EXP(-(G16+$B43)))</f>
        <v>4.4600386833396316E-2</v>
      </c>
      <c r="F43" s="12">
        <f t="shared" si="4"/>
        <v>3.3490412221773798E-2</v>
      </c>
      <c r="G43" s="12">
        <f t="shared" si="4"/>
        <v>2.7925424487720469E-2</v>
      </c>
      <c r="H43" s="12">
        <f t="shared" ref="H43:J48" si="5">_xlfn.NORM.DIST(_xlfn.NORM.INV(E43,0,1)-_xlfn.NORM.INV(B16,0,1)+_xlfn.NORM.INV(B16*$E16,0,1),0,1,1)/E43</f>
        <v>0.80362042588044369</v>
      </c>
      <c r="I43" s="12">
        <f t="shared" si="5"/>
        <v>0.80333721376983891</v>
      </c>
      <c r="J43" s="12">
        <f t="shared" si="5"/>
        <v>0.80317683848098009</v>
      </c>
      <c r="K43" s="14">
        <f t="shared" ref="K43:K48" si="6">F16</f>
        <v>3000000</v>
      </c>
      <c r="L43" s="15">
        <f>E43*H43*$K43</f>
        <v>107525.34558445944</v>
      </c>
      <c r="M43" s="15">
        <f t="shared" ref="L43:N48" si="7">F43*I43*$K43</f>
        <v>80712.283326729375</v>
      </c>
      <c r="N43" s="15">
        <f t="shared" si="7"/>
        <v>67287.162459860003</v>
      </c>
      <c r="O43" s="16">
        <v>0.1</v>
      </c>
      <c r="P43" s="41"/>
    </row>
    <row r="44" spans="1:16" x14ac:dyDescent="0.25">
      <c r="A44" s="11" t="str">
        <f t="shared" ref="A44:A48" si="8">_xlfn.CONCAT($B$39,"-",J17)</f>
        <v>2050-2</v>
      </c>
      <c r="B44" s="303">
        <f t="shared" si="3"/>
        <v>0.11745555555555555</v>
      </c>
      <c r="C44" s="304"/>
      <c r="D44" s="305"/>
      <c r="E44" s="12">
        <f t="shared" si="4"/>
        <v>3.9191151562765127E-2</v>
      </c>
      <c r="F44" s="12">
        <f t="shared" si="4"/>
        <v>2.8028460302107462E-2</v>
      </c>
      <c r="G44" s="12">
        <f t="shared" si="4"/>
        <v>2.2436706431375707E-2</v>
      </c>
      <c r="H44" s="12">
        <f t="shared" si="5"/>
        <v>0.70499778819846404</v>
      </c>
      <c r="I44" s="12">
        <f t="shared" si="5"/>
        <v>0.7045598581244239</v>
      </c>
      <c r="J44" s="12">
        <f t="shared" si="5"/>
        <v>0.7043047555622014</v>
      </c>
      <c r="K44" s="14">
        <f t="shared" si="6"/>
        <v>2500000</v>
      </c>
      <c r="L44" s="15">
        <f t="shared" si="7"/>
        <v>69074.187921750476</v>
      </c>
      <c r="M44" s="15">
        <f t="shared" si="7"/>
        <v>49369.320034747201</v>
      </c>
      <c r="N44" s="15">
        <f t="shared" si="7"/>
        <v>39505.697596927348</v>
      </c>
      <c r="O44" s="16">
        <v>0.1</v>
      </c>
      <c r="P44" s="41"/>
    </row>
    <row r="45" spans="1:16" x14ac:dyDescent="0.25">
      <c r="A45" s="11" t="str">
        <f t="shared" si="8"/>
        <v>2050-3</v>
      </c>
      <c r="B45" s="303">
        <f t="shared" si="3"/>
        <v>0.12137074074074074</v>
      </c>
      <c r="C45" s="304"/>
      <c r="D45" s="305"/>
      <c r="E45" s="12">
        <f t="shared" si="4"/>
        <v>3.3740682127719857E-2</v>
      </c>
      <c r="F45" s="12">
        <f t="shared" si="4"/>
        <v>2.2522740116562835E-2</v>
      </c>
      <c r="G45" s="12">
        <f t="shared" si="4"/>
        <v>2.8135318488396666E-2</v>
      </c>
      <c r="H45" s="12">
        <f t="shared" si="5"/>
        <v>0.60602596899733818</v>
      </c>
      <c r="I45" s="12">
        <f t="shared" si="5"/>
        <v>0.60542105061140261</v>
      </c>
      <c r="J45" s="12">
        <f t="shared" si="5"/>
        <v>0.60574013938661542</v>
      </c>
      <c r="K45" s="14">
        <f t="shared" si="6"/>
        <v>2000000</v>
      </c>
      <c r="L45" s="15">
        <f t="shared" si="7"/>
        <v>40895.459162165193</v>
      </c>
      <c r="M45" s="15">
        <f t="shared" si="7"/>
        <v>27271.48196803411</v>
      </c>
      <c r="N45" s="15">
        <f t="shared" si="7"/>
        <v>34085.383485696431</v>
      </c>
      <c r="O45" s="16">
        <v>0.1</v>
      </c>
      <c r="P45" s="41"/>
    </row>
    <row r="46" spans="1:16" x14ac:dyDescent="0.25">
      <c r="A46" s="11" t="str">
        <f t="shared" si="8"/>
        <v>2050-4</v>
      </c>
      <c r="B46" s="303">
        <f t="shared" si="3"/>
        <v>0.12137074074074074</v>
      </c>
      <c r="C46" s="304"/>
      <c r="D46" s="305"/>
      <c r="E46" s="12">
        <f t="shared" si="4"/>
        <v>2.8135318488396666E-2</v>
      </c>
      <c r="F46" s="12">
        <f t="shared" si="4"/>
        <v>1.6902933073991849E-2</v>
      </c>
      <c r="G46" s="12">
        <f t="shared" si="4"/>
        <v>1.1275883386530844E-2</v>
      </c>
      <c r="H46" s="12">
        <f t="shared" si="5"/>
        <v>0.50643166481063484</v>
      </c>
      <c r="I46" s="12">
        <f t="shared" si="5"/>
        <v>0.50566736997360417</v>
      </c>
      <c r="J46" s="12">
        <f t="shared" si="5"/>
        <v>0.50516809757225456</v>
      </c>
      <c r="K46" s="14">
        <f t="shared" si="6"/>
        <v>1500000</v>
      </c>
      <c r="L46" s="15">
        <f t="shared" si="7"/>
        <v>21372.924273084234</v>
      </c>
      <c r="M46" s="15">
        <f t="shared" si="7"/>
        <v>12820.892568547963</v>
      </c>
      <c r="N46" s="15">
        <f t="shared" si="7"/>
        <v>8544.3248382305665</v>
      </c>
      <c r="O46" s="16">
        <v>0.1</v>
      </c>
      <c r="P46" s="41"/>
    </row>
    <row r="47" spans="1:16" x14ac:dyDescent="0.25">
      <c r="A47" s="11" t="str">
        <f t="shared" si="8"/>
        <v>2050-5</v>
      </c>
      <c r="B47" s="303">
        <f t="shared" si="3"/>
        <v>0.12137074074074074</v>
      </c>
      <c r="C47" s="304"/>
      <c r="D47" s="305"/>
      <c r="E47" s="12">
        <f t="shared" si="4"/>
        <v>2.2522740116562835E-2</v>
      </c>
      <c r="F47" s="12">
        <f t="shared" si="4"/>
        <v>1.1275883386530844E-2</v>
      </c>
      <c r="G47" s="12">
        <f t="shared" si="4"/>
        <v>5.6415770439847421E-3</v>
      </c>
      <c r="H47" s="12">
        <f t="shared" si="5"/>
        <v>0.50607674856545026</v>
      </c>
      <c r="I47" s="12">
        <f t="shared" si="5"/>
        <v>0.50516809757225456</v>
      </c>
      <c r="J47" s="12">
        <f t="shared" si="5"/>
        <v>0.50447920397592816</v>
      </c>
      <c r="K47" s="14">
        <f t="shared" si="6"/>
        <v>1000000</v>
      </c>
      <c r="L47" s="15">
        <f t="shared" si="7"/>
        <v>11398.23508697475</v>
      </c>
      <c r="M47" s="15">
        <f t="shared" si="7"/>
        <v>5696.2165588203779</v>
      </c>
      <c r="N47" s="15">
        <f t="shared" si="7"/>
        <v>2846.0582963182928</v>
      </c>
      <c r="O47" s="16">
        <v>0.1</v>
      </c>
      <c r="P47" s="41"/>
    </row>
    <row r="48" spans="1:16" x14ac:dyDescent="0.25">
      <c r="A48" s="11" t="str">
        <f t="shared" si="8"/>
        <v>2050-6</v>
      </c>
      <c r="B48" s="303">
        <f t="shared" si="3"/>
        <v>0.12137074074074074</v>
      </c>
      <c r="C48" s="304"/>
      <c r="D48" s="305"/>
      <c r="E48" s="12">
        <f t="shared" si="4"/>
        <v>1.6902933073991849E-2</v>
      </c>
      <c r="F48" s="12">
        <f t="shared" si="4"/>
        <v>5.6415770439847421E-3</v>
      </c>
      <c r="G48" s="12">
        <f t="shared" si="4"/>
        <v>2.8216982389849253E-3</v>
      </c>
      <c r="H48" s="23">
        <f t="shared" si="5"/>
        <v>0.50566736997360417</v>
      </c>
      <c r="I48" s="23">
        <f t="shared" si="5"/>
        <v>0.50447920397592816</v>
      </c>
      <c r="J48" s="23">
        <f t="shared" si="5"/>
        <v>0.50394356040456489</v>
      </c>
      <c r="K48" s="24">
        <f t="shared" si="6"/>
        <v>500000</v>
      </c>
      <c r="L48" s="15">
        <f t="shared" si="7"/>
        <v>4273.6308561826536</v>
      </c>
      <c r="M48" s="15">
        <f t="shared" si="7"/>
        <v>1423.0291481591464</v>
      </c>
      <c r="N48" s="15">
        <f t="shared" si="7"/>
        <v>710.98832847067706</v>
      </c>
      <c r="O48" s="16">
        <v>0.1</v>
      </c>
      <c r="P48" s="41"/>
    </row>
    <row r="49" spans="1:18" ht="45" x14ac:dyDescent="0.25">
      <c r="A49" s="307"/>
      <c r="B49" s="25"/>
      <c r="C49" s="25"/>
      <c r="D49" s="25"/>
      <c r="E49" s="26"/>
      <c r="F49" s="27"/>
      <c r="G49" s="27"/>
      <c r="H49" s="27"/>
      <c r="I49" s="27"/>
      <c r="J49" s="27"/>
      <c r="K49" s="27"/>
      <c r="L49" s="17" t="s">
        <v>100</v>
      </c>
      <c r="M49" s="84" t="s">
        <v>101</v>
      </c>
      <c r="N49" s="84" t="s">
        <v>102</v>
      </c>
      <c r="O49" s="28" t="s">
        <v>114</v>
      </c>
      <c r="P49" s="41"/>
    </row>
    <row r="50" spans="1:18" x14ac:dyDescent="0.25">
      <c r="A50" s="308"/>
      <c r="B50" s="27"/>
      <c r="C50" s="27"/>
      <c r="D50" s="27"/>
      <c r="E50" s="27"/>
      <c r="F50" s="27"/>
      <c r="G50" s="276" t="s">
        <v>104</v>
      </c>
      <c r="H50" s="276"/>
      <c r="I50" s="276"/>
      <c r="J50" s="276"/>
      <c r="K50" s="276"/>
      <c r="L50" s="15">
        <f>SUMPRODUCT(L43:L48,$K16:$K21)</f>
        <v>209649.53892109348</v>
      </c>
      <c r="M50" s="15">
        <f>SUMPRODUCT(M43:M48,$K16:$K21)</f>
        <v>147762.36931929653</v>
      </c>
      <c r="N50" s="15">
        <f>SUMPRODUCT(N43:N48,$K16:$K21)</f>
        <v>127432.7391453256</v>
      </c>
      <c r="O50" s="29"/>
      <c r="P50" s="41"/>
    </row>
    <row r="51" spans="1:18" x14ac:dyDescent="0.25">
      <c r="A51" s="308"/>
      <c r="B51" s="27"/>
      <c r="C51" s="27"/>
      <c r="D51" s="27"/>
      <c r="E51" s="27"/>
      <c r="F51" s="27"/>
      <c r="G51" s="80"/>
      <c r="H51" s="80"/>
      <c r="I51" s="80"/>
      <c r="J51" s="80"/>
      <c r="K51" s="80" t="s">
        <v>105</v>
      </c>
      <c r="L51" s="19">
        <f>L24</f>
        <v>0.6</v>
      </c>
      <c r="M51" s="19">
        <f>M24</f>
        <v>0.3</v>
      </c>
      <c r="N51" s="19">
        <f>N24</f>
        <v>0.1</v>
      </c>
      <c r="O51" s="29">
        <f>SUMPRODUCT(L50:N50,L51:N51)</f>
        <v>182861.70806297762</v>
      </c>
      <c r="P51" s="41"/>
    </row>
    <row r="52" spans="1:18" x14ac:dyDescent="0.25">
      <c r="A52" s="9"/>
      <c r="B52" s="9"/>
      <c r="C52" s="9"/>
      <c r="D52" s="9"/>
      <c r="E52" s="9"/>
      <c r="F52" s="9"/>
      <c r="G52" s="9"/>
      <c r="H52" s="9"/>
      <c r="I52" s="9"/>
      <c r="J52" s="9"/>
      <c r="K52" s="9"/>
      <c r="L52" s="9"/>
      <c r="M52" s="9"/>
      <c r="N52" s="9"/>
      <c r="O52" s="9"/>
      <c r="P52" s="41"/>
    </row>
    <row r="53" spans="1:18" x14ac:dyDescent="0.25">
      <c r="A53" s="265" t="s">
        <v>236</v>
      </c>
      <c r="B53" s="265"/>
      <c r="C53" s="265"/>
      <c r="D53" s="265"/>
      <c r="E53" s="265"/>
      <c r="F53" s="265"/>
      <c r="G53" s="265"/>
      <c r="H53" s="265"/>
      <c r="I53" s="265"/>
      <c r="J53" s="265"/>
      <c r="K53" s="265"/>
      <c r="L53" s="265"/>
      <c r="M53" s="41"/>
      <c r="N53" s="41"/>
      <c r="O53" s="41"/>
      <c r="P53" s="41"/>
      <c r="R53" s="30"/>
    </row>
    <row r="54" spans="1:18" ht="47.45" customHeight="1" x14ac:dyDescent="0.25">
      <c r="A54" s="306" t="s">
        <v>746</v>
      </c>
      <c r="B54" s="306"/>
      <c r="C54" s="306"/>
      <c r="D54" s="306"/>
      <c r="E54" s="306"/>
      <c r="F54" s="306"/>
      <c r="G54" s="306"/>
      <c r="H54" s="306"/>
      <c r="I54" s="306"/>
      <c r="J54" s="306"/>
      <c r="K54" s="306"/>
      <c r="L54" s="306"/>
      <c r="M54" s="9"/>
      <c r="N54" s="9"/>
      <c r="O54" s="9"/>
      <c r="P54" s="41"/>
    </row>
    <row r="55" spans="1:18" ht="45" x14ac:dyDescent="0.25">
      <c r="A55" s="31" t="s">
        <v>182</v>
      </c>
      <c r="B55" s="31" t="s">
        <v>37</v>
      </c>
      <c r="C55" s="31" t="s">
        <v>183</v>
      </c>
      <c r="D55" s="31" t="s">
        <v>33</v>
      </c>
      <c r="E55" s="31" t="s">
        <v>120</v>
      </c>
      <c r="F55" s="31" t="s">
        <v>86</v>
      </c>
      <c r="G55" s="31" t="s">
        <v>122</v>
      </c>
      <c r="H55" s="31" t="s">
        <v>124</v>
      </c>
      <c r="I55" s="31" t="s">
        <v>125</v>
      </c>
      <c r="J55" s="31" t="s">
        <v>126</v>
      </c>
      <c r="K55" s="31" t="s">
        <v>127</v>
      </c>
      <c r="L55" s="31" t="s">
        <v>117</v>
      </c>
      <c r="M55" s="31" t="s">
        <v>46</v>
      </c>
      <c r="N55" s="31" t="s">
        <v>464</v>
      </c>
      <c r="O55" s="9"/>
      <c r="P55" s="41"/>
    </row>
    <row r="56" spans="1:18" x14ac:dyDescent="0.25">
      <c r="A56" s="32" t="s">
        <v>117</v>
      </c>
      <c r="B56" s="32" t="s">
        <v>117</v>
      </c>
      <c r="C56" s="32" t="s">
        <v>117</v>
      </c>
      <c r="D56" s="32" t="s">
        <v>117</v>
      </c>
      <c r="E56" s="32" t="s">
        <v>117</v>
      </c>
      <c r="F56" s="32" t="s">
        <v>117</v>
      </c>
      <c r="G56" s="32" t="s">
        <v>117</v>
      </c>
      <c r="H56" s="32" t="s">
        <v>117</v>
      </c>
      <c r="I56" s="32" t="s">
        <v>117</v>
      </c>
      <c r="J56" s="32" t="s">
        <v>117</v>
      </c>
      <c r="K56" s="32" t="s">
        <v>117</v>
      </c>
      <c r="L56" s="32" t="s">
        <v>117</v>
      </c>
      <c r="M56" s="32" t="s">
        <v>117</v>
      </c>
      <c r="N56" s="32" t="s">
        <v>117</v>
      </c>
      <c r="O56" s="9"/>
      <c r="P56" s="41"/>
    </row>
    <row r="57" spans="1:18" x14ac:dyDescent="0.25">
      <c r="A57" s="32" t="s">
        <v>12</v>
      </c>
      <c r="B57" s="32" t="s">
        <v>201</v>
      </c>
      <c r="C57" s="32">
        <v>5</v>
      </c>
      <c r="D57" s="32">
        <v>1</v>
      </c>
      <c r="E57" s="60">
        <f>F16</f>
        <v>3000000</v>
      </c>
      <c r="F57" s="85">
        <v>162288.42218811542</v>
      </c>
      <c r="G57" s="61">
        <v>170462.75849615666</v>
      </c>
      <c r="H57" s="61">
        <v>173276.1479775265</v>
      </c>
      <c r="I57" s="61">
        <v>176134.98110072926</v>
      </c>
      <c r="J57" s="61">
        <v>179039.95474687059</v>
      </c>
      <c r="K57" s="61">
        <v>182861.70806297762</v>
      </c>
      <c r="L57" s="32" t="s">
        <v>117</v>
      </c>
      <c r="M57" s="32">
        <f>J21</f>
        <v>6</v>
      </c>
      <c r="N57" s="155">
        <v>400</v>
      </c>
      <c r="O57" s="9"/>
      <c r="P57" s="41"/>
    </row>
    <row r="58" spans="1:18" x14ac:dyDescent="0.25">
      <c r="A58" s="32" t="s">
        <v>117</v>
      </c>
      <c r="B58" s="32" t="s">
        <v>117</v>
      </c>
      <c r="C58" s="32" t="s">
        <v>117</v>
      </c>
      <c r="D58" s="32" t="s">
        <v>117</v>
      </c>
      <c r="E58" s="32" t="s">
        <v>117</v>
      </c>
      <c r="F58" s="32" t="s">
        <v>117</v>
      </c>
      <c r="G58" s="32" t="s">
        <v>117</v>
      </c>
      <c r="H58" s="32" t="s">
        <v>117</v>
      </c>
      <c r="I58" s="32" t="s">
        <v>117</v>
      </c>
      <c r="J58" s="32" t="s">
        <v>117</v>
      </c>
      <c r="K58" s="32" t="s">
        <v>117</v>
      </c>
      <c r="L58" s="32" t="s">
        <v>117</v>
      </c>
      <c r="M58" s="32" t="s">
        <v>117</v>
      </c>
      <c r="N58" s="32" t="s">
        <v>117</v>
      </c>
      <c r="O58" s="9"/>
      <c r="P58" s="41"/>
    </row>
    <row r="59" spans="1:18" x14ac:dyDescent="0.25">
      <c r="A59" s="9"/>
      <c r="B59" s="9"/>
      <c r="C59" s="9"/>
      <c r="D59" s="9"/>
      <c r="E59" s="9"/>
      <c r="F59" s="9"/>
      <c r="G59" s="9"/>
      <c r="H59" s="9"/>
      <c r="I59" s="9"/>
      <c r="J59" s="9"/>
      <c r="K59" s="9"/>
      <c r="L59" s="9"/>
      <c r="M59" s="9"/>
      <c r="N59" s="9"/>
      <c r="O59" s="9"/>
      <c r="P59" s="41"/>
    </row>
    <row r="60" spans="1:18" x14ac:dyDescent="0.25">
      <c r="A60" s="309" t="s">
        <v>233</v>
      </c>
      <c r="B60" s="309"/>
      <c r="C60" s="309"/>
      <c r="D60" s="309"/>
      <c r="E60" s="309"/>
      <c r="F60" s="309"/>
      <c r="G60" s="41"/>
      <c r="H60" s="41"/>
      <c r="I60" s="41"/>
      <c r="J60" s="41"/>
      <c r="K60" s="41"/>
      <c r="L60" s="41"/>
      <c r="M60" s="41"/>
      <c r="N60" s="41"/>
      <c r="O60" s="41"/>
      <c r="P60" s="41"/>
      <c r="R60" s="30"/>
    </row>
    <row r="61" spans="1:18" ht="49.5" customHeight="1" x14ac:dyDescent="0.25">
      <c r="A61" s="310" t="s">
        <v>727</v>
      </c>
      <c r="B61" s="310"/>
      <c r="C61" s="310"/>
      <c r="D61" s="310"/>
      <c r="E61" s="310"/>
      <c r="F61" s="310"/>
      <c r="G61" s="9"/>
      <c r="H61" s="9"/>
      <c r="I61" s="9"/>
      <c r="J61" s="9"/>
      <c r="K61" s="9"/>
      <c r="L61" s="9"/>
      <c r="M61" s="9"/>
      <c r="N61" s="9"/>
      <c r="O61" s="9"/>
      <c r="P61" s="41"/>
    </row>
    <row r="62" spans="1:18" ht="30" x14ac:dyDescent="0.25">
      <c r="A62" s="31" t="s">
        <v>35</v>
      </c>
      <c r="B62" s="31" t="s">
        <v>403</v>
      </c>
      <c r="C62" s="31" t="s">
        <v>404</v>
      </c>
      <c r="D62" s="31" t="s">
        <v>405</v>
      </c>
      <c r="E62" s="31" t="s">
        <v>45</v>
      </c>
      <c r="F62" s="31" t="s">
        <v>115</v>
      </c>
      <c r="G62" s="31" t="s">
        <v>3</v>
      </c>
      <c r="H62" s="31" t="s">
        <v>116</v>
      </c>
      <c r="I62" s="9"/>
      <c r="J62" s="9"/>
      <c r="K62" s="9"/>
      <c r="L62" s="9"/>
      <c r="M62" s="9"/>
      <c r="N62" s="9"/>
      <c r="O62" s="9"/>
      <c r="P62" s="41"/>
    </row>
    <row r="63" spans="1:18" x14ac:dyDescent="0.25">
      <c r="A63" s="32" t="s">
        <v>117</v>
      </c>
      <c r="B63" s="32" t="s">
        <v>117</v>
      </c>
      <c r="C63" s="32" t="s">
        <v>117</v>
      </c>
      <c r="D63" s="32" t="s">
        <v>117</v>
      </c>
      <c r="E63" s="32" t="s">
        <v>117</v>
      </c>
      <c r="F63" s="32" t="s">
        <v>117</v>
      </c>
      <c r="G63" s="32" t="s">
        <v>117</v>
      </c>
      <c r="H63" s="32" t="s">
        <v>117</v>
      </c>
      <c r="I63" s="9"/>
      <c r="J63" s="9"/>
      <c r="K63" s="9"/>
      <c r="L63" s="9"/>
      <c r="M63" s="9"/>
      <c r="N63" s="9"/>
      <c r="O63" s="9"/>
      <c r="P63" s="41"/>
    </row>
    <row r="64" spans="1:18" x14ac:dyDescent="0.25">
      <c r="A64" s="32" t="s">
        <v>234</v>
      </c>
      <c r="B64" s="32">
        <v>2030</v>
      </c>
      <c r="C64" s="32">
        <v>0</v>
      </c>
      <c r="D64" s="32" t="str">
        <f>_xlfn.CONCAT(B64,"-",C64)</f>
        <v>2030-0</v>
      </c>
      <c r="E64" s="32" t="s">
        <v>36</v>
      </c>
      <c r="F64" s="32">
        <v>5</v>
      </c>
      <c r="G64" s="32" t="s">
        <v>12</v>
      </c>
      <c r="H64" s="33">
        <v>4.4999999999999998E-2</v>
      </c>
      <c r="I64" s="9"/>
      <c r="J64" s="9"/>
      <c r="K64" s="9"/>
      <c r="L64" s="9"/>
      <c r="M64" s="9"/>
      <c r="N64" s="9"/>
      <c r="O64" s="9"/>
      <c r="P64" s="41"/>
    </row>
    <row r="65" spans="1:16" x14ac:dyDescent="0.25">
      <c r="A65" s="32" t="s">
        <v>234</v>
      </c>
      <c r="B65" s="32">
        <v>2030</v>
      </c>
      <c r="C65" s="32">
        <v>1</v>
      </c>
      <c r="D65" s="32" t="str">
        <f t="shared" ref="D65:D128" si="9">_xlfn.CONCAT(B65,"-",C65)</f>
        <v>2030-1</v>
      </c>
      <c r="E65" s="32" t="s">
        <v>36</v>
      </c>
      <c r="F65" s="32">
        <v>5</v>
      </c>
      <c r="G65" s="32" t="s">
        <v>12</v>
      </c>
      <c r="H65" s="33">
        <f t="shared" ref="H65:H128" si="10">H64 + H64/30</f>
        <v>4.65E-2</v>
      </c>
      <c r="I65" s="9"/>
      <c r="J65" s="9"/>
      <c r="K65" s="9"/>
      <c r="L65" s="9"/>
      <c r="M65" s="9"/>
      <c r="N65" s="9"/>
      <c r="O65" s="9"/>
      <c r="P65" s="41"/>
    </row>
    <row r="66" spans="1:16" x14ac:dyDescent="0.25">
      <c r="A66" s="32" t="s">
        <v>234</v>
      </c>
      <c r="B66" s="32">
        <v>2030</v>
      </c>
      <c r="C66" s="32">
        <v>2</v>
      </c>
      <c r="D66" s="32" t="str">
        <f t="shared" si="9"/>
        <v>2030-2</v>
      </c>
      <c r="E66" s="32" t="s">
        <v>36</v>
      </c>
      <c r="F66" s="32">
        <v>5</v>
      </c>
      <c r="G66" s="32" t="s">
        <v>12</v>
      </c>
      <c r="H66" s="33">
        <f t="shared" si="10"/>
        <v>4.8050000000000002E-2</v>
      </c>
      <c r="I66" s="9"/>
      <c r="J66" s="9"/>
      <c r="K66" s="9"/>
      <c r="L66" s="9"/>
      <c r="M66" s="9"/>
      <c r="N66" s="9"/>
      <c r="O66" s="9"/>
      <c r="P66" s="41"/>
    </row>
    <row r="67" spans="1:16" x14ac:dyDescent="0.25">
      <c r="A67" s="32" t="s">
        <v>234</v>
      </c>
      <c r="B67" s="32">
        <v>2030</v>
      </c>
      <c r="C67" s="32">
        <v>3</v>
      </c>
      <c r="D67" s="32" t="str">
        <f t="shared" si="9"/>
        <v>2030-3</v>
      </c>
      <c r="E67" s="32" t="s">
        <v>36</v>
      </c>
      <c r="F67" s="32">
        <v>5</v>
      </c>
      <c r="G67" s="32" t="s">
        <v>12</v>
      </c>
      <c r="H67" s="33">
        <f t="shared" si="10"/>
        <v>4.965166666666667E-2</v>
      </c>
      <c r="I67" s="9"/>
      <c r="J67" s="9"/>
      <c r="K67" s="9"/>
      <c r="L67" s="9"/>
      <c r="M67" s="9"/>
      <c r="N67" s="9"/>
      <c r="O67" s="9"/>
      <c r="P67" s="41"/>
    </row>
    <row r="68" spans="1:16" x14ac:dyDescent="0.25">
      <c r="A68" s="32" t="s">
        <v>234</v>
      </c>
      <c r="B68" s="32">
        <v>2030</v>
      </c>
      <c r="C68" s="32">
        <v>4</v>
      </c>
      <c r="D68" s="32" t="str">
        <f t="shared" si="9"/>
        <v>2030-4</v>
      </c>
      <c r="E68" s="32" t="s">
        <v>36</v>
      </c>
      <c r="F68" s="32">
        <v>5</v>
      </c>
      <c r="G68" s="32" t="s">
        <v>12</v>
      </c>
      <c r="H68" s="33">
        <f t="shared" si="10"/>
        <v>5.1306722222222226E-2</v>
      </c>
      <c r="I68" s="9"/>
      <c r="J68" s="9"/>
      <c r="K68" s="9"/>
      <c r="L68" s="9"/>
      <c r="M68" s="9"/>
      <c r="N68" s="9"/>
      <c r="O68" s="9"/>
      <c r="P68" s="41"/>
    </row>
    <row r="69" spans="1:16" x14ac:dyDescent="0.25">
      <c r="A69" s="32" t="s">
        <v>234</v>
      </c>
      <c r="B69" s="32">
        <v>2030</v>
      </c>
      <c r="C69" s="32">
        <v>5</v>
      </c>
      <c r="D69" s="32" t="str">
        <f t="shared" si="9"/>
        <v>2030-5</v>
      </c>
      <c r="E69" s="32" t="s">
        <v>36</v>
      </c>
      <c r="F69" s="32">
        <v>5</v>
      </c>
      <c r="G69" s="32" t="s">
        <v>12</v>
      </c>
      <c r="H69" s="33">
        <f t="shared" si="10"/>
        <v>5.3016946296296302E-2</v>
      </c>
      <c r="I69" s="9"/>
      <c r="J69" s="9"/>
      <c r="K69" s="9"/>
      <c r="L69" s="9"/>
      <c r="M69" s="9"/>
      <c r="N69" s="9"/>
      <c r="O69" s="9"/>
      <c r="P69" s="41"/>
    </row>
    <row r="70" spans="1:16" x14ac:dyDescent="0.25">
      <c r="A70" s="32" t="s">
        <v>234</v>
      </c>
      <c r="B70" s="32">
        <v>2030</v>
      </c>
      <c r="C70" s="32">
        <v>6</v>
      </c>
      <c r="D70" s="32" t="str">
        <f t="shared" si="9"/>
        <v>2030-6</v>
      </c>
      <c r="E70" s="32" t="s">
        <v>36</v>
      </c>
      <c r="F70" s="32">
        <v>5</v>
      </c>
      <c r="G70" s="32" t="s">
        <v>12</v>
      </c>
      <c r="H70" s="33">
        <f t="shared" si="10"/>
        <v>5.4784177839506176E-2</v>
      </c>
      <c r="I70" s="9"/>
      <c r="J70" s="9"/>
      <c r="K70" s="9"/>
      <c r="L70" s="9"/>
      <c r="M70" s="9"/>
      <c r="N70" s="9"/>
      <c r="O70" s="9"/>
      <c r="P70" s="41"/>
    </row>
    <row r="71" spans="1:16" x14ac:dyDescent="0.25">
      <c r="A71" s="32" t="s">
        <v>234</v>
      </c>
      <c r="B71" s="32">
        <v>2030</v>
      </c>
      <c r="C71" s="32">
        <v>7</v>
      </c>
      <c r="D71" s="32" t="str">
        <f t="shared" si="9"/>
        <v>2030-7</v>
      </c>
      <c r="E71" s="32" t="s">
        <v>36</v>
      </c>
      <c r="F71" s="32">
        <v>5</v>
      </c>
      <c r="G71" s="32" t="s">
        <v>12</v>
      </c>
      <c r="H71" s="33">
        <f t="shared" si="10"/>
        <v>5.6610317100823052E-2</v>
      </c>
      <c r="I71" s="9"/>
      <c r="J71" s="9"/>
      <c r="K71" s="9"/>
      <c r="L71" s="9"/>
      <c r="M71" s="9"/>
      <c r="N71" s="9"/>
      <c r="O71" s="9"/>
      <c r="P71" s="41"/>
    </row>
    <row r="72" spans="1:16" x14ac:dyDescent="0.25">
      <c r="A72" s="32" t="s">
        <v>234</v>
      </c>
      <c r="B72" s="32">
        <v>2030</v>
      </c>
      <c r="C72" s="32">
        <v>8</v>
      </c>
      <c r="D72" s="32" t="str">
        <f t="shared" si="9"/>
        <v>2030-8</v>
      </c>
      <c r="E72" s="32" t="s">
        <v>36</v>
      </c>
      <c r="F72" s="32">
        <v>5</v>
      </c>
      <c r="G72" s="32" t="s">
        <v>12</v>
      </c>
      <c r="H72" s="33">
        <f t="shared" si="10"/>
        <v>5.8497327670850488E-2</v>
      </c>
      <c r="I72" s="9"/>
      <c r="J72" s="9"/>
      <c r="K72" s="9"/>
      <c r="L72" s="9"/>
      <c r="M72" s="9"/>
      <c r="N72" s="9"/>
      <c r="O72" s="9"/>
      <c r="P72" s="41"/>
    </row>
    <row r="73" spans="1:16" x14ac:dyDescent="0.25">
      <c r="A73" s="32" t="s">
        <v>234</v>
      </c>
      <c r="B73" s="32">
        <v>2030</v>
      </c>
      <c r="C73" s="32">
        <v>9</v>
      </c>
      <c r="D73" s="32" t="str">
        <f t="shared" si="9"/>
        <v>2030-9</v>
      </c>
      <c r="E73" s="32" t="s">
        <v>36</v>
      </c>
      <c r="F73" s="32">
        <v>5</v>
      </c>
      <c r="G73" s="32" t="s">
        <v>12</v>
      </c>
      <c r="H73" s="33">
        <f t="shared" si="10"/>
        <v>6.0447238593212174E-2</v>
      </c>
      <c r="I73" s="9"/>
      <c r="J73" s="9"/>
      <c r="K73" s="9"/>
      <c r="L73" s="9"/>
      <c r="M73" s="9"/>
      <c r="N73" s="9"/>
      <c r="O73" s="9"/>
      <c r="P73" s="41"/>
    </row>
    <row r="74" spans="1:16" x14ac:dyDescent="0.25">
      <c r="A74" s="32" t="s">
        <v>234</v>
      </c>
      <c r="B74" s="32">
        <v>2030</v>
      </c>
      <c r="C74" s="32">
        <v>10</v>
      </c>
      <c r="D74" s="32" t="str">
        <f t="shared" si="9"/>
        <v>2030-10</v>
      </c>
      <c r="E74" s="32" t="s">
        <v>36</v>
      </c>
      <c r="F74" s="32">
        <v>5</v>
      </c>
      <c r="G74" s="32" t="s">
        <v>12</v>
      </c>
      <c r="H74" s="33">
        <f t="shared" si="10"/>
        <v>6.246214654631925E-2</v>
      </c>
      <c r="I74" s="9"/>
      <c r="J74" s="9"/>
      <c r="K74" s="9"/>
      <c r="L74" s="9"/>
      <c r="M74" s="9"/>
      <c r="N74" s="9"/>
      <c r="O74" s="9"/>
      <c r="P74" s="41"/>
    </row>
    <row r="75" spans="1:16" x14ac:dyDescent="0.25">
      <c r="A75" s="32" t="s">
        <v>234</v>
      </c>
      <c r="B75" s="32">
        <v>2030</v>
      </c>
      <c r="C75" s="32">
        <v>11</v>
      </c>
      <c r="D75" s="32" t="str">
        <f t="shared" si="9"/>
        <v>2030-11</v>
      </c>
      <c r="E75" s="32" t="s">
        <v>36</v>
      </c>
      <c r="F75" s="32">
        <v>5</v>
      </c>
      <c r="G75" s="32" t="s">
        <v>12</v>
      </c>
      <c r="H75" s="33">
        <f t="shared" si="10"/>
        <v>6.4544218097863232E-2</v>
      </c>
      <c r="I75" s="9"/>
      <c r="J75" s="9"/>
      <c r="K75" s="9"/>
      <c r="L75" s="9"/>
      <c r="M75" s="9"/>
      <c r="N75" s="9"/>
      <c r="O75" s="9"/>
      <c r="P75" s="41"/>
    </row>
    <row r="76" spans="1:16" x14ac:dyDescent="0.25">
      <c r="A76" s="32" t="s">
        <v>234</v>
      </c>
      <c r="B76" s="32">
        <v>2030</v>
      </c>
      <c r="C76" s="32">
        <v>12</v>
      </c>
      <c r="D76" s="32" t="str">
        <f t="shared" si="9"/>
        <v>2030-12</v>
      </c>
      <c r="E76" s="32" t="s">
        <v>36</v>
      </c>
      <c r="F76" s="32">
        <v>5</v>
      </c>
      <c r="G76" s="32" t="s">
        <v>12</v>
      </c>
      <c r="H76" s="33">
        <f t="shared" si="10"/>
        <v>6.6695692034458673E-2</v>
      </c>
      <c r="I76" s="9"/>
      <c r="J76" s="9"/>
      <c r="K76" s="9"/>
      <c r="L76" s="9"/>
      <c r="M76" s="9"/>
      <c r="N76" s="9"/>
      <c r="O76" s="9"/>
      <c r="P76" s="41"/>
    </row>
    <row r="77" spans="1:16" x14ac:dyDescent="0.25">
      <c r="A77" s="32" t="s">
        <v>234</v>
      </c>
      <c r="B77" s="32">
        <v>2030</v>
      </c>
      <c r="C77" s="32">
        <v>13</v>
      </c>
      <c r="D77" s="32" t="str">
        <f t="shared" si="9"/>
        <v>2030-13</v>
      </c>
      <c r="E77" s="32" t="s">
        <v>36</v>
      </c>
      <c r="F77" s="32">
        <v>5</v>
      </c>
      <c r="G77" s="32" t="s">
        <v>12</v>
      </c>
      <c r="H77" s="33">
        <f t="shared" si="10"/>
        <v>6.8918881768940635E-2</v>
      </c>
      <c r="I77" s="9"/>
      <c r="J77" s="9"/>
      <c r="K77" s="9"/>
      <c r="L77" s="9"/>
      <c r="M77" s="9"/>
      <c r="N77" s="9"/>
      <c r="O77" s="9"/>
      <c r="P77" s="41"/>
    </row>
    <row r="78" spans="1:16" x14ac:dyDescent="0.25">
      <c r="A78" s="32" t="s">
        <v>234</v>
      </c>
      <c r="B78" s="32">
        <v>2030</v>
      </c>
      <c r="C78" s="32">
        <v>14</v>
      </c>
      <c r="D78" s="32" t="str">
        <f t="shared" si="9"/>
        <v>2030-14</v>
      </c>
      <c r="E78" s="32" t="s">
        <v>36</v>
      </c>
      <c r="F78" s="32">
        <v>5</v>
      </c>
      <c r="G78" s="32" t="s">
        <v>12</v>
      </c>
      <c r="H78" s="33">
        <f t="shared" si="10"/>
        <v>7.1216177827905319E-2</v>
      </c>
      <c r="I78" s="9"/>
      <c r="J78" s="9"/>
      <c r="K78" s="9"/>
      <c r="L78" s="9"/>
      <c r="M78" s="9"/>
      <c r="N78" s="9"/>
      <c r="O78" s="9"/>
      <c r="P78" s="41"/>
    </row>
    <row r="79" spans="1:16" x14ac:dyDescent="0.25">
      <c r="A79" s="32" t="s">
        <v>234</v>
      </c>
      <c r="B79" s="32">
        <v>2030</v>
      </c>
      <c r="C79" s="32">
        <v>15</v>
      </c>
      <c r="D79" s="32" t="str">
        <f t="shared" si="9"/>
        <v>2030-15</v>
      </c>
      <c r="E79" s="32" t="s">
        <v>36</v>
      </c>
      <c r="F79" s="32">
        <v>5</v>
      </c>
      <c r="G79" s="32" t="s">
        <v>12</v>
      </c>
      <c r="H79" s="33">
        <f t="shared" si="10"/>
        <v>7.3590050422168832E-2</v>
      </c>
      <c r="I79" s="9"/>
      <c r="J79" s="9"/>
      <c r="K79" s="9"/>
      <c r="L79" s="9"/>
      <c r="M79" s="9"/>
      <c r="N79" s="9"/>
      <c r="O79" s="9"/>
      <c r="P79" s="41"/>
    </row>
    <row r="80" spans="1:16" x14ac:dyDescent="0.25">
      <c r="A80" s="32" t="s">
        <v>234</v>
      </c>
      <c r="B80" s="32">
        <v>2030</v>
      </c>
      <c r="C80" s="32">
        <v>16</v>
      </c>
      <c r="D80" s="32" t="str">
        <f t="shared" si="9"/>
        <v>2030-16</v>
      </c>
      <c r="E80" s="32" t="s">
        <v>36</v>
      </c>
      <c r="F80" s="32">
        <v>5</v>
      </c>
      <c r="G80" s="32" t="s">
        <v>12</v>
      </c>
      <c r="H80" s="33">
        <f t="shared" si="10"/>
        <v>7.6043052102907793E-2</v>
      </c>
      <c r="I80" s="9"/>
      <c r="J80" s="9"/>
      <c r="K80" s="9"/>
      <c r="L80" s="9"/>
      <c r="M80" s="9"/>
      <c r="N80" s="9"/>
      <c r="O80" s="9"/>
      <c r="P80" s="41"/>
    </row>
    <row r="81" spans="1:16" x14ac:dyDescent="0.25">
      <c r="A81" s="32" t="s">
        <v>234</v>
      </c>
      <c r="B81" s="32">
        <v>2030</v>
      </c>
      <c r="C81" s="32">
        <v>17</v>
      </c>
      <c r="D81" s="32" t="str">
        <f t="shared" si="9"/>
        <v>2030-17</v>
      </c>
      <c r="E81" s="32" t="s">
        <v>36</v>
      </c>
      <c r="F81" s="32">
        <v>5</v>
      </c>
      <c r="G81" s="32" t="s">
        <v>12</v>
      </c>
      <c r="H81" s="33">
        <f t="shared" si="10"/>
        <v>7.8577820506338047E-2</v>
      </c>
      <c r="I81" s="9"/>
      <c r="J81" s="9"/>
      <c r="K81" s="9"/>
      <c r="L81" s="9"/>
      <c r="M81" s="9"/>
      <c r="N81" s="9"/>
      <c r="O81" s="9"/>
      <c r="P81" s="41"/>
    </row>
    <row r="82" spans="1:16" x14ac:dyDescent="0.25">
      <c r="A82" s="32" t="s">
        <v>234</v>
      </c>
      <c r="B82" s="32">
        <v>2030</v>
      </c>
      <c r="C82" s="32">
        <v>18</v>
      </c>
      <c r="D82" s="32" t="str">
        <f t="shared" si="9"/>
        <v>2030-18</v>
      </c>
      <c r="E82" s="32" t="s">
        <v>36</v>
      </c>
      <c r="F82" s="32">
        <v>5</v>
      </c>
      <c r="G82" s="32" t="s">
        <v>12</v>
      </c>
      <c r="H82" s="33">
        <f t="shared" si="10"/>
        <v>8.1197081189882656E-2</v>
      </c>
      <c r="I82" s="9"/>
      <c r="J82" s="9"/>
      <c r="K82" s="9"/>
      <c r="L82" s="9"/>
      <c r="M82" s="9"/>
      <c r="N82" s="9"/>
      <c r="O82" s="9"/>
      <c r="P82" s="41"/>
    </row>
    <row r="83" spans="1:16" x14ac:dyDescent="0.25">
      <c r="A83" s="32" t="s">
        <v>234</v>
      </c>
      <c r="B83" s="32">
        <v>2030</v>
      </c>
      <c r="C83" s="32">
        <v>19</v>
      </c>
      <c r="D83" s="32" t="str">
        <f t="shared" si="9"/>
        <v>2030-19</v>
      </c>
      <c r="E83" s="32" t="s">
        <v>36</v>
      </c>
      <c r="F83" s="32">
        <v>5</v>
      </c>
      <c r="G83" s="32" t="s">
        <v>12</v>
      </c>
      <c r="H83" s="33">
        <f t="shared" si="10"/>
        <v>8.390365056287874E-2</v>
      </c>
      <c r="I83" s="9"/>
      <c r="J83" s="9"/>
      <c r="K83" s="9"/>
      <c r="L83" s="9"/>
      <c r="M83" s="9"/>
      <c r="N83" s="9"/>
      <c r="O83" s="9"/>
      <c r="P83" s="41"/>
    </row>
    <row r="84" spans="1:16" x14ac:dyDescent="0.25">
      <c r="A84" s="32" t="s">
        <v>234</v>
      </c>
      <c r="B84" s="32">
        <v>2030</v>
      </c>
      <c r="C84" s="32">
        <v>20</v>
      </c>
      <c r="D84" s="32" t="str">
        <f t="shared" si="9"/>
        <v>2030-20</v>
      </c>
      <c r="E84" s="32" t="s">
        <v>36</v>
      </c>
      <c r="F84" s="32">
        <v>5</v>
      </c>
      <c r="G84" s="32" t="s">
        <v>12</v>
      </c>
      <c r="H84" s="33">
        <f t="shared" si="10"/>
        <v>8.6700438914974698E-2</v>
      </c>
      <c r="I84" s="9"/>
      <c r="J84" s="9"/>
      <c r="K84" s="9"/>
      <c r="L84" s="9"/>
      <c r="M84" s="9"/>
      <c r="N84" s="9"/>
      <c r="O84" s="9"/>
      <c r="P84" s="41"/>
    </row>
    <row r="85" spans="1:16" x14ac:dyDescent="0.25">
      <c r="A85" s="32" t="s">
        <v>234</v>
      </c>
      <c r="B85" s="32">
        <v>2030</v>
      </c>
      <c r="C85" s="32">
        <v>21</v>
      </c>
      <c r="D85" s="32" t="str">
        <f t="shared" si="9"/>
        <v>2030-21</v>
      </c>
      <c r="E85" s="32" t="s">
        <v>36</v>
      </c>
      <c r="F85" s="32">
        <v>5</v>
      </c>
      <c r="G85" s="32" t="s">
        <v>12</v>
      </c>
      <c r="H85" s="33">
        <f t="shared" si="10"/>
        <v>8.9590453545473861E-2</v>
      </c>
      <c r="I85" s="9"/>
      <c r="J85" s="9"/>
      <c r="K85" s="9"/>
      <c r="L85" s="9"/>
      <c r="M85" s="9"/>
      <c r="N85" s="9"/>
      <c r="O85" s="9"/>
      <c r="P85" s="41"/>
    </row>
    <row r="86" spans="1:16" x14ac:dyDescent="0.25">
      <c r="A86" s="32" t="s">
        <v>234</v>
      </c>
      <c r="B86" s="32">
        <v>2030</v>
      </c>
      <c r="C86" s="32">
        <v>22</v>
      </c>
      <c r="D86" s="32" t="str">
        <f t="shared" si="9"/>
        <v>2030-22</v>
      </c>
      <c r="E86" s="32" t="s">
        <v>36</v>
      </c>
      <c r="F86" s="32">
        <v>5</v>
      </c>
      <c r="G86" s="32" t="s">
        <v>12</v>
      </c>
      <c r="H86" s="33">
        <f t="shared" si="10"/>
        <v>9.2576801996989658E-2</v>
      </c>
      <c r="I86" s="9"/>
      <c r="J86" s="9"/>
      <c r="K86" s="9"/>
      <c r="L86" s="9"/>
      <c r="M86" s="9"/>
      <c r="N86" s="9"/>
      <c r="O86" s="9"/>
      <c r="P86" s="41"/>
    </row>
    <row r="87" spans="1:16" x14ac:dyDescent="0.25">
      <c r="A87" s="32" t="s">
        <v>234</v>
      </c>
      <c r="B87" s="32">
        <v>2030</v>
      </c>
      <c r="C87" s="32">
        <v>23</v>
      </c>
      <c r="D87" s="32" t="str">
        <f t="shared" si="9"/>
        <v>2030-23</v>
      </c>
      <c r="E87" s="32" t="s">
        <v>36</v>
      </c>
      <c r="F87" s="32">
        <v>5</v>
      </c>
      <c r="G87" s="32" t="s">
        <v>12</v>
      </c>
      <c r="H87" s="33">
        <f t="shared" si="10"/>
        <v>9.5662695396889319E-2</v>
      </c>
      <c r="I87" s="9"/>
      <c r="J87" s="9"/>
      <c r="K87" s="9"/>
      <c r="L87" s="9"/>
      <c r="M87" s="9"/>
      <c r="N87" s="9"/>
      <c r="O87" s="9"/>
      <c r="P87" s="41"/>
    </row>
    <row r="88" spans="1:16" x14ac:dyDescent="0.25">
      <c r="A88" s="32" t="s">
        <v>234</v>
      </c>
      <c r="B88" s="32">
        <v>2035</v>
      </c>
      <c r="C88" s="32">
        <v>0</v>
      </c>
      <c r="D88" s="32" t="str">
        <f t="shared" si="9"/>
        <v>2035-0</v>
      </c>
      <c r="E88" s="32" t="s">
        <v>36</v>
      </c>
      <c r="F88" s="32">
        <v>5</v>
      </c>
      <c r="G88" s="32" t="s">
        <v>12</v>
      </c>
      <c r="H88" s="33">
        <v>0.06</v>
      </c>
      <c r="I88" s="9"/>
      <c r="J88" s="9"/>
      <c r="K88" s="9"/>
      <c r="L88" s="9"/>
      <c r="M88" s="9"/>
      <c r="N88" s="9"/>
      <c r="O88" s="9"/>
      <c r="P88" s="41"/>
    </row>
    <row r="89" spans="1:16" x14ac:dyDescent="0.25">
      <c r="A89" s="32" t="s">
        <v>234</v>
      </c>
      <c r="B89" s="32">
        <v>2035</v>
      </c>
      <c r="C89" s="32">
        <v>1</v>
      </c>
      <c r="D89" s="32" t="str">
        <f t="shared" si="9"/>
        <v>2035-1</v>
      </c>
      <c r="E89" s="32" t="s">
        <v>36</v>
      </c>
      <c r="F89" s="32">
        <v>5</v>
      </c>
      <c r="G89" s="32" t="s">
        <v>12</v>
      </c>
      <c r="H89" s="33">
        <f>H88 + H88/30</f>
        <v>6.2E-2</v>
      </c>
      <c r="I89" s="9"/>
      <c r="J89" s="9"/>
      <c r="K89" s="9"/>
      <c r="L89" s="9"/>
      <c r="M89" s="9"/>
      <c r="N89" s="9"/>
      <c r="O89" s="9"/>
      <c r="P89" s="41"/>
    </row>
    <row r="90" spans="1:16" x14ac:dyDescent="0.25">
      <c r="A90" s="32" t="s">
        <v>234</v>
      </c>
      <c r="B90" s="32">
        <v>2035</v>
      </c>
      <c r="C90" s="32">
        <v>2</v>
      </c>
      <c r="D90" s="32" t="str">
        <f t="shared" si="9"/>
        <v>2035-2</v>
      </c>
      <c r="E90" s="32" t="s">
        <v>36</v>
      </c>
      <c r="F90" s="32">
        <v>5</v>
      </c>
      <c r="G90" s="32" t="s">
        <v>12</v>
      </c>
      <c r="H90" s="33">
        <f t="shared" ref="H90:H120" si="11">H89 + H89/30</f>
        <v>6.4066666666666661E-2</v>
      </c>
      <c r="I90" s="9"/>
      <c r="J90" s="9"/>
      <c r="K90" s="9"/>
      <c r="L90" s="9"/>
      <c r="M90" s="9"/>
      <c r="N90" s="9"/>
      <c r="O90" s="9"/>
      <c r="P90" s="41"/>
    </row>
    <row r="91" spans="1:16" x14ac:dyDescent="0.25">
      <c r="A91" s="32" t="s">
        <v>234</v>
      </c>
      <c r="B91" s="32">
        <v>2035</v>
      </c>
      <c r="C91" s="32">
        <v>3</v>
      </c>
      <c r="D91" s="32" t="str">
        <f t="shared" si="9"/>
        <v>2035-3</v>
      </c>
      <c r="E91" s="32" t="s">
        <v>36</v>
      </c>
      <c r="F91" s="32">
        <v>5</v>
      </c>
      <c r="G91" s="32" t="s">
        <v>12</v>
      </c>
      <c r="H91" s="33">
        <f t="shared" si="11"/>
        <v>6.6202222222222218E-2</v>
      </c>
      <c r="I91" s="9"/>
      <c r="J91" s="9"/>
      <c r="K91" s="9"/>
      <c r="L91" s="9"/>
      <c r="M91" s="9"/>
      <c r="N91" s="9"/>
      <c r="O91" s="9"/>
      <c r="P91" s="41"/>
    </row>
    <row r="92" spans="1:16" x14ac:dyDescent="0.25">
      <c r="A92" s="32" t="s">
        <v>234</v>
      </c>
      <c r="B92" s="32">
        <v>2035</v>
      </c>
      <c r="C92" s="32">
        <v>4</v>
      </c>
      <c r="D92" s="32" t="str">
        <f t="shared" si="9"/>
        <v>2035-4</v>
      </c>
      <c r="E92" s="32" t="s">
        <v>36</v>
      </c>
      <c r="F92" s="32">
        <v>5</v>
      </c>
      <c r="G92" s="32" t="s">
        <v>12</v>
      </c>
      <c r="H92" s="33">
        <f t="shared" si="11"/>
        <v>6.8408962962962963E-2</v>
      </c>
      <c r="I92" s="9"/>
      <c r="J92" s="9"/>
      <c r="K92" s="9"/>
      <c r="L92" s="9"/>
      <c r="M92" s="9"/>
      <c r="N92" s="9"/>
      <c r="O92" s="9"/>
      <c r="P92" s="41"/>
    </row>
    <row r="93" spans="1:16" x14ac:dyDescent="0.25">
      <c r="A93" s="32" t="s">
        <v>234</v>
      </c>
      <c r="B93" s="32">
        <v>2035</v>
      </c>
      <c r="C93" s="32">
        <v>5</v>
      </c>
      <c r="D93" s="32" t="str">
        <f t="shared" si="9"/>
        <v>2035-5</v>
      </c>
      <c r="E93" s="32" t="s">
        <v>36</v>
      </c>
      <c r="F93" s="32">
        <v>5</v>
      </c>
      <c r="G93" s="32" t="s">
        <v>12</v>
      </c>
      <c r="H93" s="33">
        <f t="shared" si="11"/>
        <v>7.0689261728395056E-2</v>
      </c>
      <c r="I93" s="9"/>
      <c r="J93" s="9"/>
      <c r="K93" s="9"/>
      <c r="L93" s="9"/>
      <c r="M93" s="9"/>
      <c r="N93" s="9"/>
      <c r="O93" s="9"/>
      <c r="P93" s="41"/>
    </row>
    <row r="94" spans="1:16" x14ac:dyDescent="0.25">
      <c r="A94" s="32" t="s">
        <v>234</v>
      </c>
      <c r="B94" s="32">
        <v>2035</v>
      </c>
      <c r="C94" s="32">
        <v>6</v>
      </c>
      <c r="D94" s="32" t="str">
        <f t="shared" si="9"/>
        <v>2035-6</v>
      </c>
      <c r="E94" s="32" t="s">
        <v>36</v>
      </c>
      <c r="F94" s="32">
        <v>5</v>
      </c>
      <c r="G94" s="32" t="s">
        <v>12</v>
      </c>
      <c r="H94" s="33">
        <f t="shared" si="11"/>
        <v>7.3045570452674888E-2</v>
      </c>
      <c r="I94" s="9"/>
      <c r="J94" s="9"/>
      <c r="K94" s="9"/>
      <c r="L94" s="9"/>
      <c r="M94" s="9"/>
      <c r="N94" s="9"/>
      <c r="O94" s="9"/>
      <c r="P94" s="41"/>
    </row>
    <row r="95" spans="1:16" x14ac:dyDescent="0.25">
      <c r="A95" s="32" t="s">
        <v>234</v>
      </c>
      <c r="B95" s="32">
        <v>2035</v>
      </c>
      <c r="C95" s="32">
        <v>7</v>
      </c>
      <c r="D95" s="32" t="str">
        <f t="shared" si="9"/>
        <v>2035-7</v>
      </c>
      <c r="E95" s="32" t="s">
        <v>36</v>
      </c>
      <c r="F95" s="32">
        <v>5</v>
      </c>
      <c r="G95" s="32" t="s">
        <v>12</v>
      </c>
      <c r="H95" s="33">
        <f t="shared" si="11"/>
        <v>7.5480422801097388E-2</v>
      </c>
      <c r="I95" s="9"/>
      <c r="J95" s="9"/>
      <c r="K95" s="9"/>
      <c r="L95" s="9"/>
      <c r="M95" s="9"/>
      <c r="N95" s="9"/>
      <c r="O95" s="9"/>
      <c r="P95" s="41"/>
    </row>
    <row r="96" spans="1:16" x14ac:dyDescent="0.25">
      <c r="A96" s="32" t="s">
        <v>234</v>
      </c>
      <c r="B96" s="32">
        <v>2035</v>
      </c>
      <c r="C96" s="32">
        <v>8</v>
      </c>
      <c r="D96" s="32" t="str">
        <f t="shared" si="9"/>
        <v>2035-8</v>
      </c>
      <c r="E96" s="32" t="s">
        <v>36</v>
      </c>
      <c r="F96" s="32">
        <v>5</v>
      </c>
      <c r="G96" s="32" t="s">
        <v>12</v>
      </c>
      <c r="H96" s="33">
        <f t="shared" si="11"/>
        <v>7.7996436894467308E-2</v>
      </c>
      <c r="I96" s="9"/>
      <c r="J96" s="9"/>
      <c r="K96" s="9"/>
      <c r="L96" s="9"/>
      <c r="M96" s="9"/>
      <c r="N96" s="9"/>
      <c r="O96" s="9"/>
      <c r="P96" s="41"/>
    </row>
    <row r="97" spans="1:16" ht="15.75" customHeight="1" x14ac:dyDescent="0.25">
      <c r="A97" s="32" t="s">
        <v>234</v>
      </c>
      <c r="B97" s="32">
        <v>2035</v>
      </c>
      <c r="C97" s="32">
        <v>9</v>
      </c>
      <c r="D97" s="32" t="str">
        <f t="shared" si="9"/>
        <v>2035-9</v>
      </c>
      <c r="E97" s="32" t="s">
        <v>36</v>
      </c>
      <c r="F97" s="32">
        <v>5</v>
      </c>
      <c r="G97" s="32" t="s">
        <v>12</v>
      </c>
      <c r="H97" s="33">
        <f t="shared" si="11"/>
        <v>8.059631812428289E-2</v>
      </c>
      <c r="I97" s="9"/>
      <c r="J97" s="9"/>
      <c r="K97" s="9"/>
      <c r="L97" s="9"/>
      <c r="M97" s="9"/>
      <c r="N97" s="9"/>
      <c r="O97" s="9"/>
      <c r="P97" s="41"/>
    </row>
    <row r="98" spans="1:16" x14ac:dyDescent="0.25">
      <c r="A98" s="32" t="s">
        <v>234</v>
      </c>
      <c r="B98" s="32">
        <v>2035</v>
      </c>
      <c r="C98" s="32">
        <v>10</v>
      </c>
      <c r="D98" s="32" t="str">
        <f t="shared" si="9"/>
        <v>2035-10</v>
      </c>
      <c r="E98" s="32" t="s">
        <v>36</v>
      </c>
      <c r="F98" s="32">
        <v>5</v>
      </c>
      <c r="G98" s="32" t="s">
        <v>12</v>
      </c>
      <c r="H98" s="33">
        <f t="shared" si="11"/>
        <v>8.3282862061758986E-2</v>
      </c>
      <c r="I98" s="9"/>
      <c r="J98" s="9"/>
      <c r="K98" s="9"/>
      <c r="L98" s="9"/>
      <c r="M98" s="9"/>
      <c r="N98" s="9"/>
      <c r="O98" s="9"/>
      <c r="P98" s="41"/>
    </row>
    <row r="99" spans="1:16" x14ac:dyDescent="0.25">
      <c r="A99" s="32" t="s">
        <v>234</v>
      </c>
      <c r="B99" s="32">
        <v>2035</v>
      </c>
      <c r="C99" s="32">
        <v>11</v>
      </c>
      <c r="D99" s="32" t="str">
        <f t="shared" si="9"/>
        <v>2035-11</v>
      </c>
      <c r="E99" s="32" t="s">
        <v>36</v>
      </c>
      <c r="F99" s="32">
        <v>5</v>
      </c>
      <c r="G99" s="32" t="s">
        <v>12</v>
      </c>
      <c r="H99" s="33">
        <f t="shared" si="11"/>
        <v>8.6058957463817615E-2</v>
      </c>
      <c r="I99" s="9"/>
      <c r="J99" s="9"/>
      <c r="K99" s="9"/>
      <c r="L99" s="9"/>
      <c r="M99" s="9"/>
      <c r="N99" s="9"/>
      <c r="O99" s="9"/>
      <c r="P99" s="41"/>
    </row>
    <row r="100" spans="1:16" x14ac:dyDescent="0.25">
      <c r="A100" s="32" t="s">
        <v>234</v>
      </c>
      <c r="B100" s="32">
        <v>2035</v>
      </c>
      <c r="C100" s="32">
        <v>12</v>
      </c>
      <c r="D100" s="32" t="str">
        <f t="shared" si="9"/>
        <v>2035-12</v>
      </c>
      <c r="E100" s="32" t="s">
        <v>36</v>
      </c>
      <c r="F100" s="32">
        <v>5</v>
      </c>
      <c r="G100" s="32" t="s">
        <v>12</v>
      </c>
      <c r="H100" s="33">
        <f t="shared" si="11"/>
        <v>8.8927589379278207E-2</v>
      </c>
      <c r="I100" s="9"/>
      <c r="J100" s="9"/>
      <c r="K100" s="9"/>
      <c r="L100" s="9"/>
      <c r="M100" s="9"/>
      <c r="N100" s="9"/>
      <c r="O100" s="9"/>
      <c r="P100" s="41"/>
    </row>
    <row r="101" spans="1:16" x14ac:dyDescent="0.25">
      <c r="A101" s="32" t="s">
        <v>234</v>
      </c>
      <c r="B101" s="32">
        <v>2035</v>
      </c>
      <c r="C101" s="32">
        <v>13</v>
      </c>
      <c r="D101" s="32" t="str">
        <f t="shared" si="9"/>
        <v>2035-13</v>
      </c>
      <c r="E101" s="32" t="s">
        <v>36</v>
      </c>
      <c r="F101" s="32">
        <v>5</v>
      </c>
      <c r="G101" s="32" t="s">
        <v>12</v>
      </c>
      <c r="H101" s="33">
        <f t="shared" si="11"/>
        <v>9.1891842358587481E-2</v>
      </c>
      <c r="I101" s="9"/>
      <c r="J101" s="9"/>
      <c r="K101" s="9"/>
      <c r="L101" s="9"/>
      <c r="M101" s="9"/>
      <c r="N101" s="9"/>
      <c r="O101" s="9"/>
      <c r="P101" s="41"/>
    </row>
    <row r="102" spans="1:16" x14ac:dyDescent="0.25">
      <c r="A102" s="32" t="s">
        <v>234</v>
      </c>
      <c r="B102" s="32">
        <v>2035</v>
      </c>
      <c r="C102" s="32">
        <v>14</v>
      </c>
      <c r="D102" s="32" t="str">
        <f t="shared" si="9"/>
        <v>2035-14</v>
      </c>
      <c r="E102" s="32" t="s">
        <v>36</v>
      </c>
      <c r="F102" s="32">
        <v>5</v>
      </c>
      <c r="G102" s="32" t="s">
        <v>12</v>
      </c>
      <c r="H102" s="33">
        <f t="shared" si="11"/>
        <v>9.4954903770540403E-2</v>
      </c>
      <c r="I102" s="9"/>
      <c r="J102" s="9"/>
      <c r="K102" s="9"/>
      <c r="L102" s="9"/>
      <c r="M102" s="9"/>
      <c r="N102" s="9"/>
      <c r="O102" s="9"/>
      <c r="P102" s="41"/>
    </row>
    <row r="103" spans="1:16" x14ac:dyDescent="0.25">
      <c r="A103" s="32" t="s">
        <v>234</v>
      </c>
      <c r="B103" s="32">
        <v>2035</v>
      </c>
      <c r="C103" s="32">
        <v>15</v>
      </c>
      <c r="D103" s="32" t="str">
        <f t="shared" si="9"/>
        <v>2035-15</v>
      </c>
      <c r="E103" s="32" t="s">
        <v>36</v>
      </c>
      <c r="F103" s="32">
        <v>5</v>
      </c>
      <c r="G103" s="32" t="s">
        <v>12</v>
      </c>
      <c r="H103" s="33">
        <f t="shared" si="11"/>
        <v>9.8120067229558419E-2</v>
      </c>
      <c r="I103" s="9"/>
      <c r="J103" s="9"/>
      <c r="K103" s="9"/>
      <c r="L103" s="9"/>
      <c r="M103" s="9"/>
      <c r="N103" s="9"/>
      <c r="O103" s="9"/>
      <c r="P103" s="41"/>
    </row>
    <row r="104" spans="1:16" x14ac:dyDescent="0.25">
      <c r="A104" s="32" t="s">
        <v>234</v>
      </c>
      <c r="B104" s="32">
        <v>2035</v>
      </c>
      <c r="C104" s="32">
        <v>16</v>
      </c>
      <c r="D104" s="32" t="str">
        <f t="shared" si="9"/>
        <v>2035-16</v>
      </c>
      <c r="E104" s="32" t="s">
        <v>36</v>
      </c>
      <c r="F104" s="32">
        <v>5</v>
      </c>
      <c r="G104" s="32" t="s">
        <v>12</v>
      </c>
      <c r="H104" s="33">
        <f t="shared" si="11"/>
        <v>0.10139073613721036</v>
      </c>
      <c r="I104" s="9"/>
      <c r="J104" s="9"/>
      <c r="K104" s="9"/>
      <c r="L104" s="9"/>
      <c r="M104" s="9"/>
      <c r="N104" s="9"/>
      <c r="O104" s="9"/>
      <c r="P104" s="41"/>
    </row>
    <row r="105" spans="1:16" x14ac:dyDescent="0.25">
      <c r="A105" s="32" t="s">
        <v>234</v>
      </c>
      <c r="B105" s="32">
        <v>2035</v>
      </c>
      <c r="C105" s="32">
        <v>17</v>
      </c>
      <c r="D105" s="32" t="str">
        <f t="shared" si="9"/>
        <v>2035-17</v>
      </c>
      <c r="E105" s="32" t="s">
        <v>36</v>
      </c>
      <c r="F105" s="32">
        <v>5</v>
      </c>
      <c r="G105" s="32" t="s">
        <v>12</v>
      </c>
      <c r="H105" s="33">
        <f t="shared" si="11"/>
        <v>0.10477042734178404</v>
      </c>
      <c r="I105" s="9"/>
      <c r="J105" s="9"/>
      <c r="K105" s="9"/>
      <c r="L105" s="9"/>
      <c r="M105" s="9"/>
      <c r="N105" s="9"/>
      <c r="O105" s="9"/>
      <c r="P105" s="41"/>
    </row>
    <row r="106" spans="1:16" x14ac:dyDescent="0.25">
      <c r="A106" s="32" t="s">
        <v>234</v>
      </c>
      <c r="B106" s="32">
        <v>2035</v>
      </c>
      <c r="C106" s="32">
        <v>18</v>
      </c>
      <c r="D106" s="32" t="str">
        <f t="shared" si="9"/>
        <v>2035-18</v>
      </c>
      <c r="E106" s="32" t="s">
        <v>36</v>
      </c>
      <c r="F106" s="32">
        <v>5</v>
      </c>
      <c r="G106" s="32" t="s">
        <v>12</v>
      </c>
      <c r="H106" s="33">
        <f t="shared" si="11"/>
        <v>0.10826277491984351</v>
      </c>
      <c r="I106" s="9"/>
      <c r="J106" s="9"/>
      <c r="K106" s="9"/>
      <c r="L106" s="9"/>
      <c r="M106" s="9"/>
      <c r="N106" s="9"/>
      <c r="O106" s="9"/>
      <c r="P106" s="41"/>
    </row>
    <row r="107" spans="1:16" x14ac:dyDescent="0.25">
      <c r="A107" s="32" t="s">
        <v>234</v>
      </c>
      <c r="B107" s="32">
        <v>2040</v>
      </c>
      <c r="C107" s="32">
        <v>0</v>
      </c>
      <c r="D107" s="32" t="str">
        <f t="shared" si="9"/>
        <v>2040-0</v>
      </c>
      <c r="E107" s="32" t="s">
        <v>36</v>
      </c>
      <c r="F107" s="32">
        <v>5</v>
      </c>
      <c r="G107" s="32" t="s">
        <v>12</v>
      </c>
      <c r="H107" s="33">
        <v>7.4999999999999997E-2</v>
      </c>
      <c r="I107" s="9"/>
      <c r="J107" s="9"/>
      <c r="K107" s="9"/>
      <c r="L107" s="9"/>
      <c r="M107" s="9"/>
      <c r="N107" s="9"/>
      <c r="O107" s="9"/>
      <c r="P107" s="41"/>
    </row>
    <row r="108" spans="1:16" x14ac:dyDescent="0.25">
      <c r="A108" s="32" t="s">
        <v>234</v>
      </c>
      <c r="B108" s="32">
        <v>2040</v>
      </c>
      <c r="C108" s="32">
        <v>1</v>
      </c>
      <c r="D108" s="32" t="str">
        <f t="shared" si="9"/>
        <v>2040-1</v>
      </c>
      <c r="E108" s="32" t="s">
        <v>36</v>
      </c>
      <c r="F108" s="32">
        <v>5</v>
      </c>
      <c r="G108" s="32" t="s">
        <v>12</v>
      </c>
      <c r="H108" s="33">
        <f t="shared" si="11"/>
        <v>7.7499999999999999E-2</v>
      </c>
      <c r="I108" s="9"/>
      <c r="J108" s="9"/>
      <c r="K108" s="9"/>
      <c r="L108" s="9"/>
      <c r="M108" s="9"/>
      <c r="N108" s="9"/>
      <c r="O108" s="9"/>
      <c r="P108" s="41"/>
    </row>
    <row r="109" spans="1:16" x14ac:dyDescent="0.25">
      <c r="A109" s="32" t="s">
        <v>234</v>
      </c>
      <c r="B109" s="32">
        <v>2040</v>
      </c>
      <c r="C109" s="32">
        <v>2</v>
      </c>
      <c r="D109" s="32" t="str">
        <f t="shared" si="9"/>
        <v>2040-2</v>
      </c>
      <c r="E109" s="32" t="s">
        <v>36</v>
      </c>
      <c r="F109" s="32">
        <v>5</v>
      </c>
      <c r="G109" s="32" t="s">
        <v>12</v>
      </c>
      <c r="H109" s="33">
        <f t="shared" si="11"/>
        <v>8.008333333333334E-2</v>
      </c>
      <c r="I109" s="9"/>
      <c r="J109" s="9"/>
      <c r="K109" s="9"/>
      <c r="L109" s="9"/>
      <c r="M109" s="9"/>
      <c r="N109" s="9"/>
      <c r="O109" s="9"/>
      <c r="P109" s="41"/>
    </row>
    <row r="110" spans="1:16" x14ac:dyDescent="0.25">
      <c r="A110" s="32" t="s">
        <v>234</v>
      </c>
      <c r="B110" s="32">
        <v>2040</v>
      </c>
      <c r="C110" s="32">
        <v>3</v>
      </c>
      <c r="D110" s="32" t="str">
        <f t="shared" si="9"/>
        <v>2040-3</v>
      </c>
      <c r="E110" s="32" t="s">
        <v>36</v>
      </c>
      <c r="F110" s="32">
        <v>5</v>
      </c>
      <c r="G110" s="32" t="s">
        <v>12</v>
      </c>
      <c r="H110" s="33">
        <f t="shared" si="11"/>
        <v>8.2752777777777786E-2</v>
      </c>
      <c r="I110" s="9"/>
      <c r="J110" s="9"/>
      <c r="K110" s="9"/>
      <c r="L110" s="9"/>
      <c r="M110" s="9"/>
      <c r="N110" s="9"/>
      <c r="O110" s="9"/>
      <c r="P110" s="41"/>
    </row>
    <row r="111" spans="1:16" x14ac:dyDescent="0.25">
      <c r="A111" s="32" t="s">
        <v>234</v>
      </c>
      <c r="B111" s="32">
        <v>2040</v>
      </c>
      <c r="C111" s="32">
        <v>4</v>
      </c>
      <c r="D111" s="32" t="str">
        <f t="shared" si="9"/>
        <v>2040-4</v>
      </c>
      <c r="E111" s="32" t="s">
        <v>36</v>
      </c>
      <c r="F111" s="32">
        <v>5</v>
      </c>
      <c r="G111" s="32" t="s">
        <v>12</v>
      </c>
      <c r="H111" s="33">
        <f t="shared" si="11"/>
        <v>8.5511203703703714E-2</v>
      </c>
      <c r="I111" s="9"/>
      <c r="J111" s="9"/>
      <c r="K111" s="9"/>
      <c r="L111" s="9"/>
      <c r="M111" s="9"/>
      <c r="N111" s="9"/>
      <c r="O111" s="9"/>
      <c r="P111" s="41"/>
    </row>
    <row r="112" spans="1:16" x14ac:dyDescent="0.25">
      <c r="A112" s="32" t="s">
        <v>234</v>
      </c>
      <c r="B112" s="32">
        <v>2040</v>
      </c>
      <c r="C112" s="32">
        <v>5</v>
      </c>
      <c r="D112" s="32" t="str">
        <f t="shared" si="9"/>
        <v>2040-5</v>
      </c>
      <c r="E112" s="32" t="s">
        <v>36</v>
      </c>
      <c r="F112" s="32">
        <v>5</v>
      </c>
      <c r="G112" s="32" t="s">
        <v>12</v>
      </c>
      <c r="H112" s="33">
        <f t="shared" si="11"/>
        <v>8.8361577160493837E-2</v>
      </c>
      <c r="I112" s="9"/>
      <c r="J112" s="9"/>
      <c r="K112" s="9"/>
      <c r="L112" s="9"/>
      <c r="M112" s="9"/>
      <c r="N112" s="9"/>
      <c r="O112" s="9"/>
      <c r="P112" s="41"/>
    </row>
    <row r="113" spans="1:16" x14ac:dyDescent="0.25">
      <c r="A113" s="32" t="s">
        <v>234</v>
      </c>
      <c r="B113" s="32">
        <v>2040</v>
      </c>
      <c r="C113" s="32">
        <v>6</v>
      </c>
      <c r="D113" s="32" t="str">
        <f t="shared" si="9"/>
        <v>2040-6</v>
      </c>
      <c r="E113" s="32" t="s">
        <v>36</v>
      </c>
      <c r="F113" s="32">
        <v>5</v>
      </c>
      <c r="G113" s="32" t="s">
        <v>12</v>
      </c>
      <c r="H113" s="33">
        <f t="shared" si="11"/>
        <v>9.1306963065843627E-2</v>
      </c>
      <c r="I113" s="9"/>
      <c r="J113" s="9"/>
      <c r="K113" s="9"/>
      <c r="L113" s="9"/>
      <c r="M113" s="9"/>
      <c r="N113" s="9"/>
      <c r="O113" s="9"/>
      <c r="P113" s="41"/>
    </row>
    <row r="114" spans="1:16" x14ac:dyDescent="0.25">
      <c r="A114" s="32" t="s">
        <v>234</v>
      </c>
      <c r="B114" s="32">
        <v>2040</v>
      </c>
      <c r="C114" s="32">
        <v>7</v>
      </c>
      <c r="D114" s="32" t="str">
        <f t="shared" si="9"/>
        <v>2040-7</v>
      </c>
      <c r="E114" s="32" t="s">
        <v>36</v>
      </c>
      <c r="F114" s="32">
        <v>5</v>
      </c>
      <c r="G114" s="32" t="s">
        <v>12</v>
      </c>
      <c r="H114" s="33">
        <f t="shared" si="11"/>
        <v>9.4350528501371753E-2</v>
      </c>
      <c r="I114" s="9"/>
      <c r="J114" s="9"/>
      <c r="K114" s="9"/>
      <c r="L114" s="9"/>
      <c r="M114" s="9"/>
      <c r="N114" s="9"/>
      <c r="O114" s="9"/>
      <c r="P114" s="41"/>
    </row>
    <row r="115" spans="1:16" x14ac:dyDescent="0.25">
      <c r="A115" s="32" t="s">
        <v>234</v>
      </c>
      <c r="B115" s="32">
        <v>2040</v>
      </c>
      <c r="C115" s="32">
        <v>8</v>
      </c>
      <c r="D115" s="32" t="str">
        <f t="shared" si="9"/>
        <v>2040-8</v>
      </c>
      <c r="E115" s="32" t="s">
        <v>36</v>
      </c>
      <c r="F115" s="32">
        <v>5</v>
      </c>
      <c r="G115" s="32" t="s">
        <v>12</v>
      </c>
      <c r="H115" s="33">
        <f t="shared" si="11"/>
        <v>9.7495546118084142E-2</v>
      </c>
      <c r="I115" s="9"/>
      <c r="J115" s="9"/>
      <c r="K115" s="9"/>
      <c r="L115" s="9"/>
      <c r="M115" s="9"/>
      <c r="N115" s="9"/>
      <c r="O115" s="9"/>
      <c r="P115" s="41"/>
    </row>
    <row r="116" spans="1:16" x14ac:dyDescent="0.25">
      <c r="A116" s="32" t="s">
        <v>234</v>
      </c>
      <c r="B116" s="32">
        <v>2040</v>
      </c>
      <c r="C116" s="32">
        <v>9</v>
      </c>
      <c r="D116" s="32" t="str">
        <f t="shared" si="9"/>
        <v>2040-9</v>
      </c>
      <c r="E116" s="32" t="s">
        <v>36</v>
      </c>
      <c r="F116" s="32">
        <v>5</v>
      </c>
      <c r="G116" s="32" t="s">
        <v>12</v>
      </c>
      <c r="H116" s="33">
        <f t="shared" si="11"/>
        <v>0.10074539765535362</v>
      </c>
      <c r="I116" s="9"/>
      <c r="J116" s="9"/>
      <c r="K116" s="9"/>
      <c r="L116" s="9"/>
      <c r="M116" s="9"/>
      <c r="N116" s="9"/>
      <c r="O116" s="9"/>
      <c r="P116" s="41"/>
    </row>
    <row r="117" spans="1:16" x14ac:dyDescent="0.25">
      <c r="A117" s="32" t="s">
        <v>234</v>
      </c>
      <c r="B117" s="32">
        <v>2040</v>
      </c>
      <c r="C117" s="32">
        <v>10</v>
      </c>
      <c r="D117" s="32" t="str">
        <f t="shared" si="9"/>
        <v>2040-10</v>
      </c>
      <c r="E117" s="32" t="s">
        <v>36</v>
      </c>
      <c r="F117" s="32">
        <v>5</v>
      </c>
      <c r="G117" s="32" t="s">
        <v>12</v>
      </c>
      <c r="H117" s="33">
        <f t="shared" si="11"/>
        <v>0.10410357757719874</v>
      </c>
      <c r="I117" s="9"/>
      <c r="J117" s="9"/>
      <c r="K117" s="9"/>
      <c r="L117" s="9"/>
      <c r="M117" s="9"/>
      <c r="N117" s="9"/>
      <c r="O117" s="9"/>
      <c r="P117" s="41"/>
    </row>
    <row r="118" spans="1:16" x14ac:dyDescent="0.25">
      <c r="A118" s="32" t="s">
        <v>234</v>
      </c>
      <c r="B118" s="32">
        <v>2040</v>
      </c>
      <c r="C118" s="32">
        <v>11</v>
      </c>
      <c r="D118" s="32" t="str">
        <f t="shared" si="9"/>
        <v>2040-11</v>
      </c>
      <c r="E118" s="32" t="s">
        <v>36</v>
      </c>
      <c r="F118" s="32">
        <v>5</v>
      </c>
      <c r="G118" s="32" t="s">
        <v>12</v>
      </c>
      <c r="H118" s="33">
        <f t="shared" si="11"/>
        <v>0.10757369682977203</v>
      </c>
      <c r="I118" s="9"/>
      <c r="J118" s="9"/>
      <c r="K118" s="9"/>
      <c r="L118" s="9"/>
      <c r="M118" s="9"/>
      <c r="N118" s="9"/>
      <c r="O118" s="9"/>
      <c r="P118" s="41"/>
    </row>
    <row r="119" spans="1:16" x14ac:dyDescent="0.25">
      <c r="A119" s="32" t="s">
        <v>234</v>
      </c>
      <c r="B119" s="32">
        <v>2040</v>
      </c>
      <c r="C119" s="32">
        <v>12</v>
      </c>
      <c r="D119" s="32" t="str">
        <f t="shared" si="9"/>
        <v>2040-12</v>
      </c>
      <c r="E119" s="32" t="s">
        <v>36</v>
      </c>
      <c r="F119" s="32">
        <v>5</v>
      </c>
      <c r="G119" s="32" t="s">
        <v>12</v>
      </c>
      <c r="H119" s="33">
        <f t="shared" si="11"/>
        <v>0.11115948672409776</v>
      </c>
      <c r="I119" s="9"/>
      <c r="J119" s="9"/>
      <c r="K119" s="9"/>
      <c r="L119" s="9"/>
      <c r="M119" s="9"/>
      <c r="N119" s="9"/>
      <c r="O119" s="9"/>
      <c r="P119" s="41"/>
    </row>
    <row r="120" spans="1:16" x14ac:dyDescent="0.25">
      <c r="A120" s="32" t="s">
        <v>234</v>
      </c>
      <c r="B120" s="32">
        <v>2040</v>
      </c>
      <c r="C120" s="32">
        <v>13</v>
      </c>
      <c r="D120" s="32" t="str">
        <f t="shared" si="9"/>
        <v>2040-13</v>
      </c>
      <c r="E120" s="32" t="s">
        <v>36</v>
      </c>
      <c r="F120" s="32">
        <v>5</v>
      </c>
      <c r="G120" s="32" t="s">
        <v>12</v>
      </c>
      <c r="H120" s="33">
        <f t="shared" si="11"/>
        <v>0.11486480294823435</v>
      </c>
      <c r="I120" s="9"/>
      <c r="J120" s="9"/>
      <c r="K120" s="9"/>
      <c r="L120" s="9"/>
      <c r="M120" s="9"/>
      <c r="N120" s="9"/>
      <c r="O120" s="9"/>
      <c r="P120" s="41"/>
    </row>
    <row r="121" spans="1:16" x14ac:dyDescent="0.25">
      <c r="A121" s="32" t="s">
        <v>234</v>
      </c>
      <c r="B121" s="32">
        <v>2045</v>
      </c>
      <c r="C121" s="32">
        <v>0</v>
      </c>
      <c r="D121" s="32" t="str">
        <f t="shared" si="9"/>
        <v>2045-0</v>
      </c>
      <c r="E121" s="32" t="s">
        <v>36</v>
      </c>
      <c r="F121" s="32">
        <v>5</v>
      </c>
      <c r="G121" s="32" t="s">
        <v>12</v>
      </c>
      <c r="H121" s="33">
        <v>0.09</v>
      </c>
      <c r="I121" s="9"/>
      <c r="J121" s="9"/>
      <c r="K121" s="9"/>
      <c r="L121" s="9"/>
      <c r="M121" s="9"/>
      <c r="N121" s="9"/>
      <c r="O121" s="9"/>
      <c r="P121" s="41"/>
    </row>
    <row r="122" spans="1:16" x14ac:dyDescent="0.25">
      <c r="A122" s="32" t="s">
        <v>234</v>
      </c>
      <c r="B122" s="32">
        <v>2045</v>
      </c>
      <c r="C122" s="32">
        <v>1</v>
      </c>
      <c r="D122" s="32" t="str">
        <f t="shared" si="9"/>
        <v>2045-1</v>
      </c>
      <c r="E122" s="32" t="s">
        <v>36</v>
      </c>
      <c r="F122" s="32">
        <v>5</v>
      </c>
      <c r="G122" s="32" t="s">
        <v>12</v>
      </c>
      <c r="H122" s="33">
        <f t="shared" si="10"/>
        <v>9.2999999999999999E-2</v>
      </c>
      <c r="I122" s="9"/>
      <c r="J122" s="9"/>
      <c r="K122" s="9"/>
      <c r="L122" s="9"/>
      <c r="M122" s="9"/>
      <c r="N122" s="9"/>
      <c r="O122" s="9"/>
      <c r="P122" s="41"/>
    </row>
    <row r="123" spans="1:16" x14ac:dyDescent="0.25">
      <c r="A123" s="32" t="s">
        <v>234</v>
      </c>
      <c r="B123" s="32">
        <v>2045</v>
      </c>
      <c r="C123" s="32">
        <v>2</v>
      </c>
      <c r="D123" s="32" t="str">
        <f t="shared" si="9"/>
        <v>2045-2</v>
      </c>
      <c r="E123" s="32" t="s">
        <v>36</v>
      </c>
      <c r="F123" s="32">
        <v>5</v>
      </c>
      <c r="G123" s="32" t="s">
        <v>12</v>
      </c>
      <c r="H123" s="33">
        <f t="shared" si="10"/>
        <v>9.6100000000000005E-2</v>
      </c>
      <c r="I123" s="9"/>
      <c r="J123" s="9"/>
      <c r="K123" s="9"/>
      <c r="L123" s="9"/>
      <c r="M123" s="9"/>
      <c r="N123" s="9"/>
      <c r="O123" s="9"/>
      <c r="P123" s="41"/>
    </row>
    <row r="124" spans="1:16" x14ac:dyDescent="0.25">
      <c r="A124" s="32" t="s">
        <v>234</v>
      </c>
      <c r="B124" s="32">
        <v>2045</v>
      </c>
      <c r="C124" s="32">
        <v>3</v>
      </c>
      <c r="D124" s="32" t="str">
        <f t="shared" si="9"/>
        <v>2045-3</v>
      </c>
      <c r="E124" s="32" t="s">
        <v>36</v>
      </c>
      <c r="F124" s="32">
        <v>5</v>
      </c>
      <c r="G124" s="32" t="s">
        <v>12</v>
      </c>
      <c r="H124" s="33">
        <f t="shared" si="10"/>
        <v>9.9303333333333341E-2</v>
      </c>
      <c r="I124" s="9"/>
      <c r="J124" s="9"/>
      <c r="K124" s="9"/>
      <c r="L124" s="9"/>
      <c r="M124" s="9"/>
      <c r="N124" s="9"/>
      <c r="O124" s="9"/>
      <c r="P124" s="41"/>
    </row>
    <row r="125" spans="1:16" x14ac:dyDescent="0.25">
      <c r="A125" s="32" t="s">
        <v>234</v>
      </c>
      <c r="B125" s="32">
        <v>2045</v>
      </c>
      <c r="C125" s="32">
        <v>4</v>
      </c>
      <c r="D125" s="32" t="str">
        <f t="shared" si="9"/>
        <v>2045-4</v>
      </c>
      <c r="E125" s="32" t="s">
        <v>36</v>
      </c>
      <c r="F125" s="32">
        <v>5</v>
      </c>
      <c r="G125" s="32" t="s">
        <v>12</v>
      </c>
      <c r="H125" s="33">
        <f t="shared" si="10"/>
        <v>0.10261344444444445</v>
      </c>
      <c r="I125" s="9"/>
      <c r="J125" s="9"/>
      <c r="K125" s="9"/>
      <c r="L125" s="9"/>
      <c r="M125" s="9"/>
      <c r="N125" s="9"/>
      <c r="O125" s="9"/>
      <c r="P125" s="41"/>
    </row>
    <row r="126" spans="1:16" x14ac:dyDescent="0.25">
      <c r="A126" s="32" t="s">
        <v>234</v>
      </c>
      <c r="B126" s="32">
        <v>2045</v>
      </c>
      <c r="C126" s="32">
        <v>5</v>
      </c>
      <c r="D126" s="32" t="str">
        <f t="shared" si="9"/>
        <v>2045-5</v>
      </c>
      <c r="E126" s="32" t="s">
        <v>36</v>
      </c>
      <c r="F126" s="32">
        <v>5</v>
      </c>
      <c r="G126" s="32" t="s">
        <v>12</v>
      </c>
      <c r="H126" s="33">
        <f t="shared" si="10"/>
        <v>0.1060338925925926</v>
      </c>
      <c r="I126" s="9"/>
      <c r="J126" s="9"/>
      <c r="K126" s="9"/>
      <c r="L126" s="9"/>
      <c r="M126" s="9"/>
      <c r="N126" s="9"/>
      <c r="O126" s="9"/>
      <c r="P126" s="41"/>
    </row>
    <row r="127" spans="1:16" x14ac:dyDescent="0.25">
      <c r="A127" s="32" t="s">
        <v>234</v>
      </c>
      <c r="B127" s="32">
        <v>2045</v>
      </c>
      <c r="C127" s="32">
        <v>6</v>
      </c>
      <c r="D127" s="32" t="str">
        <f t="shared" si="9"/>
        <v>2045-6</v>
      </c>
      <c r="E127" s="32" t="s">
        <v>36</v>
      </c>
      <c r="F127" s="32">
        <v>5</v>
      </c>
      <c r="G127" s="32" t="s">
        <v>12</v>
      </c>
      <c r="H127" s="33">
        <f t="shared" si="10"/>
        <v>0.10956835567901235</v>
      </c>
      <c r="I127" s="9"/>
      <c r="J127" s="9"/>
      <c r="K127" s="9"/>
      <c r="L127" s="9"/>
      <c r="M127" s="9"/>
      <c r="N127" s="9"/>
      <c r="O127" s="9"/>
      <c r="P127" s="41"/>
    </row>
    <row r="128" spans="1:16" x14ac:dyDescent="0.25">
      <c r="A128" s="32" t="s">
        <v>234</v>
      </c>
      <c r="B128" s="32">
        <v>2045</v>
      </c>
      <c r="C128" s="32">
        <v>7</v>
      </c>
      <c r="D128" s="32" t="str">
        <f t="shared" si="9"/>
        <v>2045-7</v>
      </c>
      <c r="E128" s="32" t="s">
        <v>36</v>
      </c>
      <c r="F128" s="32">
        <v>5</v>
      </c>
      <c r="G128" s="32" t="s">
        <v>12</v>
      </c>
      <c r="H128" s="33">
        <f t="shared" si="10"/>
        <v>0.1132206342016461</v>
      </c>
      <c r="I128" s="9"/>
      <c r="J128" s="9"/>
      <c r="K128" s="9"/>
      <c r="L128" s="9"/>
      <c r="M128" s="9"/>
      <c r="N128" s="9"/>
      <c r="O128" s="9"/>
      <c r="P128" s="41"/>
    </row>
    <row r="129" spans="1:16" x14ac:dyDescent="0.25">
      <c r="A129" s="32" t="s">
        <v>234</v>
      </c>
      <c r="B129" s="32">
        <v>2045</v>
      </c>
      <c r="C129" s="32">
        <v>8</v>
      </c>
      <c r="D129" s="32" t="str">
        <f t="shared" ref="D129:D134" si="12">_xlfn.CONCAT(B129,"-",C129)</f>
        <v>2045-8</v>
      </c>
      <c r="E129" s="32" t="s">
        <v>36</v>
      </c>
      <c r="F129" s="32">
        <v>5</v>
      </c>
      <c r="G129" s="32" t="s">
        <v>12</v>
      </c>
      <c r="H129" s="33">
        <f t="shared" ref="H129" si="13">H128 + H128/30</f>
        <v>0.11699465534170098</v>
      </c>
      <c r="I129" s="9"/>
      <c r="J129" s="9"/>
      <c r="K129" s="9"/>
      <c r="L129" s="9"/>
      <c r="M129" s="9"/>
      <c r="N129" s="9"/>
      <c r="O129" s="9"/>
      <c r="P129" s="41"/>
    </row>
    <row r="130" spans="1:16" x14ac:dyDescent="0.25">
      <c r="A130" s="32" t="s">
        <v>234</v>
      </c>
      <c r="B130" s="32">
        <v>2050</v>
      </c>
      <c r="C130" s="32">
        <v>0</v>
      </c>
      <c r="D130" s="32" t="str">
        <f t="shared" si="12"/>
        <v>2050-0</v>
      </c>
      <c r="E130" s="32" t="s">
        <v>36</v>
      </c>
      <c r="F130" s="32">
        <v>5</v>
      </c>
      <c r="G130" s="32" t="s">
        <v>12</v>
      </c>
      <c r="H130" s="33">
        <v>0.11</v>
      </c>
      <c r="I130" s="9"/>
      <c r="J130" s="9"/>
      <c r="K130" s="9"/>
      <c r="L130" s="9"/>
      <c r="M130" s="9"/>
      <c r="N130" s="9"/>
      <c r="O130" s="9"/>
      <c r="P130" s="41"/>
    </row>
    <row r="131" spans="1:16" x14ac:dyDescent="0.25">
      <c r="A131" s="32" t="s">
        <v>234</v>
      </c>
      <c r="B131" s="32">
        <v>2050</v>
      </c>
      <c r="C131" s="32">
        <v>1</v>
      </c>
      <c r="D131" s="32" t="str">
        <f t="shared" si="12"/>
        <v>2050-1</v>
      </c>
      <c r="E131" s="32" t="s">
        <v>36</v>
      </c>
      <c r="F131" s="32">
        <v>5</v>
      </c>
      <c r="G131" s="32" t="s">
        <v>12</v>
      </c>
      <c r="H131" s="33">
        <f t="shared" ref="H131:H133" si="14">H130 + H130/30</f>
        <v>0.11366666666666667</v>
      </c>
      <c r="I131" s="9"/>
      <c r="J131" s="9"/>
      <c r="K131" s="9"/>
      <c r="L131" s="9"/>
      <c r="M131" s="9"/>
      <c r="N131" s="9"/>
      <c r="O131" s="9"/>
      <c r="P131" s="41"/>
    </row>
    <row r="132" spans="1:16" x14ac:dyDescent="0.25">
      <c r="A132" s="32" t="s">
        <v>234</v>
      </c>
      <c r="B132" s="32">
        <v>2050</v>
      </c>
      <c r="C132" s="32">
        <v>2</v>
      </c>
      <c r="D132" s="32" t="str">
        <f t="shared" si="12"/>
        <v>2050-2</v>
      </c>
      <c r="E132" s="32" t="s">
        <v>36</v>
      </c>
      <c r="F132" s="32">
        <v>5</v>
      </c>
      <c r="G132" s="32" t="s">
        <v>12</v>
      </c>
      <c r="H132" s="33">
        <f t="shared" si="14"/>
        <v>0.11745555555555555</v>
      </c>
      <c r="I132" s="9"/>
      <c r="J132" s="9"/>
      <c r="K132" s="9"/>
      <c r="L132" s="9"/>
      <c r="M132" s="9"/>
      <c r="N132" s="9"/>
      <c r="O132" s="9"/>
      <c r="P132" s="41"/>
    </row>
    <row r="133" spans="1:16" x14ac:dyDescent="0.25">
      <c r="A133" s="32" t="s">
        <v>234</v>
      </c>
      <c r="B133" s="32">
        <v>2050</v>
      </c>
      <c r="C133" s="32">
        <v>3</v>
      </c>
      <c r="D133" s="32" t="str">
        <f t="shared" si="12"/>
        <v>2050-3</v>
      </c>
      <c r="E133" s="32" t="s">
        <v>36</v>
      </c>
      <c r="F133" s="32">
        <v>5</v>
      </c>
      <c r="G133" s="32" t="s">
        <v>12</v>
      </c>
      <c r="H133" s="33">
        <f t="shared" si="14"/>
        <v>0.12137074074074074</v>
      </c>
      <c r="I133" s="9"/>
      <c r="J133" s="9"/>
      <c r="K133" s="9"/>
      <c r="L133" s="9"/>
      <c r="M133" s="9"/>
      <c r="N133" s="9"/>
      <c r="O133" s="9"/>
      <c r="P133" s="41"/>
    </row>
    <row r="134" spans="1:16" x14ac:dyDescent="0.25">
      <c r="A134" s="32" t="s">
        <v>117</v>
      </c>
      <c r="B134" s="32" t="s">
        <v>117</v>
      </c>
      <c r="C134" s="32" t="s">
        <v>117</v>
      </c>
      <c r="D134" s="32" t="str">
        <f t="shared" si="12"/>
        <v>…-…</v>
      </c>
      <c r="E134" s="32" t="s">
        <v>117</v>
      </c>
      <c r="F134" s="32" t="s">
        <v>117</v>
      </c>
      <c r="G134" s="32" t="s">
        <v>117</v>
      </c>
      <c r="H134" s="32" t="s">
        <v>117</v>
      </c>
      <c r="I134" s="9"/>
      <c r="J134" s="9"/>
      <c r="K134" s="9"/>
      <c r="L134" s="9"/>
      <c r="M134" s="9"/>
      <c r="N134" s="9"/>
      <c r="O134" s="9"/>
      <c r="P134" s="41"/>
    </row>
    <row r="135" spans="1:16" ht="15.6" customHeight="1" x14ac:dyDescent="0.25">
      <c r="A135" s="306"/>
      <c r="B135" s="306"/>
      <c r="C135" s="306"/>
      <c r="D135" s="306"/>
      <c r="E135" s="306"/>
      <c r="F135" s="306"/>
      <c r="G135" s="306"/>
      <c r="H135" s="306"/>
      <c r="I135" s="306"/>
      <c r="J135" s="306"/>
      <c r="K135" s="306"/>
      <c r="L135" s="306"/>
      <c r="M135" s="9"/>
      <c r="N135" s="9"/>
      <c r="O135" s="9"/>
      <c r="P135" s="41"/>
    </row>
    <row r="136" spans="1:16" x14ac:dyDescent="0.25">
      <c r="A136" s="41"/>
      <c r="B136" s="41"/>
      <c r="C136" s="41"/>
      <c r="D136" s="41"/>
      <c r="E136" s="41"/>
      <c r="F136" s="41"/>
      <c r="G136" s="41"/>
      <c r="H136" s="41"/>
      <c r="I136" s="41"/>
      <c r="J136" s="41"/>
      <c r="K136" s="41"/>
      <c r="L136" s="41"/>
      <c r="M136" s="41"/>
      <c r="N136" s="41"/>
      <c r="O136" s="41"/>
      <c r="P136" s="41"/>
    </row>
    <row r="137" spans="1:16" x14ac:dyDescent="0.25">
      <c r="C137" s="2"/>
      <c r="D137" s="2"/>
      <c r="E137" s="2"/>
      <c r="F137" s="2"/>
    </row>
    <row r="138" spans="1:16" x14ac:dyDescent="0.25">
      <c r="A138" s="86">
        <v>2030</v>
      </c>
      <c r="C138" s="2"/>
      <c r="D138" s="2"/>
      <c r="E138" s="2"/>
      <c r="F138" s="2"/>
    </row>
    <row r="139" spans="1:16" x14ac:dyDescent="0.25">
      <c r="A139" s="86">
        <v>2035</v>
      </c>
      <c r="C139" s="2"/>
      <c r="D139" s="2"/>
      <c r="E139" s="2"/>
      <c r="F139" s="2"/>
    </row>
    <row r="140" spans="1:16" x14ac:dyDescent="0.25">
      <c r="A140" s="86">
        <v>2040</v>
      </c>
    </row>
    <row r="141" spans="1:16" x14ac:dyDescent="0.25">
      <c r="A141" s="86">
        <v>2045</v>
      </c>
    </row>
    <row r="142" spans="1:16" x14ac:dyDescent="0.25">
      <c r="A142" s="86">
        <v>2050</v>
      </c>
    </row>
  </sheetData>
  <mergeCells count="53">
    <mergeCell ref="A135:L135"/>
    <mergeCell ref="A49:A51"/>
    <mergeCell ref="G50:K50"/>
    <mergeCell ref="A53:L53"/>
    <mergeCell ref="A54:L54"/>
    <mergeCell ref="A60:F60"/>
    <mergeCell ref="A61:F61"/>
    <mergeCell ref="B48:D48"/>
    <mergeCell ref="H41:H42"/>
    <mergeCell ref="I41:I42"/>
    <mergeCell ref="J41:J42"/>
    <mergeCell ref="L41:L42"/>
    <mergeCell ref="B43:D43"/>
    <mergeCell ref="B44:D44"/>
    <mergeCell ref="B45:D45"/>
    <mergeCell ref="B46:D46"/>
    <mergeCell ref="B47:D47"/>
    <mergeCell ref="M41:M42"/>
    <mergeCell ref="N41:N42"/>
    <mergeCell ref="A37:O37"/>
    <mergeCell ref="A38:O38"/>
    <mergeCell ref="C39:O39"/>
    <mergeCell ref="A40:A42"/>
    <mergeCell ref="B40:D42"/>
    <mergeCell ref="E40:G40"/>
    <mergeCell ref="H40:J40"/>
    <mergeCell ref="K40:K42"/>
    <mergeCell ref="L40:N40"/>
    <mergeCell ref="O40:O42"/>
    <mergeCell ref="A25:O25"/>
    <mergeCell ref="A26:O26"/>
    <mergeCell ref="B27:D27"/>
    <mergeCell ref="F27:K27"/>
    <mergeCell ref="J29:J30"/>
    <mergeCell ref="K29:K30"/>
    <mergeCell ref="K14:K15"/>
    <mergeCell ref="L14:N14"/>
    <mergeCell ref="O14:O15"/>
    <mergeCell ref="A22:F24"/>
    <mergeCell ref="G23:K23"/>
    <mergeCell ref="O23:O24"/>
    <mergeCell ref="A14:A15"/>
    <mergeCell ref="B14:D14"/>
    <mergeCell ref="E14:E15"/>
    <mergeCell ref="F14:F15"/>
    <mergeCell ref="G14:I14"/>
    <mergeCell ref="J14:J15"/>
    <mergeCell ref="A13:O13"/>
    <mergeCell ref="A1:O1"/>
    <mergeCell ref="A2:O2"/>
    <mergeCell ref="A3:O3"/>
    <mergeCell ref="A4:O11"/>
    <mergeCell ref="A12:O12"/>
  </mergeCells>
  <dataValidations count="1">
    <dataValidation type="list" allowBlank="1" showInputMessage="1" showErrorMessage="1" sqref="B39" xr:uid="{DCD81184-7171-44EB-A75D-795D2DCC5A61}">
      <formula1>$A$138:$A$142</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5DA8A-1A42-4B02-A651-903DF06A1590}">
  <sheetPr>
    <tabColor theme="9" tint="-0.249977111117893"/>
  </sheetPr>
  <dimension ref="A1:AJ160"/>
  <sheetViews>
    <sheetView topLeftCell="A136" workbookViewId="0">
      <selection activeCell="D150" sqref="D150"/>
    </sheetView>
  </sheetViews>
  <sheetFormatPr baseColWidth="10" defaultColWidth="8.85546875" defaultRowHeight="15" x14ac:dyDescent="0.25"/>
  <cols>
    <col min="1" max="1" width="18.42578125" customWidth="1"/>
    <col min="2" max="2" width="10" style="100" bestFit="1" customWidth="1"/>
    <col min="3" max="3" width="11.42578125" style="100" customWidth="1"/>
    <col min="4" max="4" width="11.85546875" customWidth="1"/>
    <col min="5" max="5" width="11.140625" customWidth="1"/>
    <col min="6" max="6" width="11.7109375" style="100" customWidth="1"/>
    <col min="7" max="7" width="10.5703125" customWidth="1"/>
    <col min="8" max="8" width="11.28515625" customWidth="1"/>
    <col min="9" max="9" width="13.42578125" customWidth="1"/>
    <col min="10" max="10" width="13" customWidth="1"/>
    <col min="11" max="11" width="13.28515625" customWidth="1"/>
    <col min="12" max="12" width="13.7109375" customWidth="1"/>
    <col min="13" max="13" width="12.85546875" customWidth="1"/>
    <col min="14" max="14" width="13.140625" customWidth="1"/>
    <col min="15" max="15" width="11.42578125" bestFit="1" customWidth="1"/>
    <col min="16" max="16" width="13.5703125" customWidth="1"/>
    <col min="17" max="17" width="14.28515625" customWidth="1"/>
    <col min="18" max="18" width="4" customWidth="1"/>
    <col min="19" max="19" width="12.5703125" bestFit="1" customWidth="1"/>
    <col min="20" max="20" width="22.7109375" bestFit="1" customWidth="1"/>
    <col min="21" max="21" width="28" bestFit="1" customWidth="1"/>
  </cols>
  <sheetData>
    <row r="1" spans="1:25" x14ac:dyDescent="0.25">
      <c r="A1" s="265" t="s">
        <v>407</v>
      </c>
      <c r="B1" s="265"/>
      <c r="C1" s="265"/>
      <c r="D1" s="265"/>
      <c r="E1" s="265"/>
      <c r="F1" s="265"/>
      <c r="G1" s="265"/>
      <c r="H1" s="265"/>
      <c r="I1" s="265"/>
      <c r="J1" s="265"/>
      <c r="K1" s="265"/>
      <c r="L1" s="265"/>
      <c r="M1" s="265"/>
      <c r="N1" s="265"/>
      <c r="O1" s="265"/>
      <c r="P1" s="265"/>
      <c r="Q1" s="265"/>
      <c r="R1" s="156"/>
    </row>
    <row r="2" spans="1:25" ht="86.25" customHeight="1" x14ac:dyDescent="0.25">
      <c r="A2" s="264" t="s">
        <v>758</v>
      </c>
      <c r="B2" s="264"/>
      <c r="C2" s="264"/>
      <c r="D2" s="264"/>
      <c r="E2" s="264"/>
      <c r="F2" s="264"/>
      <c r="G2" s="264"/>
      <c r="H2" s="264"/>
      <c r="I2" s="264"/>
      <c r="J2" s="264"/>
      <c r="K2" s="264"/>
      <c r="L2" s="264"/>
      <c r="M2" s="264"/>
      <c r="N2" s="264"/>
      <c r="O2" s="264"/>
      <c r="P2" s="264"/>
      <c r="Q2" s="264"/>
      <c r="R2" s="156"/>
    </row>
    <row r="3" spans="1:25" ht="17.45" customHeight="1" x14ac:dyDescent="0.25">
      <c r="A3" s="314" t="s">
        <v>729</v>
      </c>
      <c r="B3" s="314"/>
      <c r="C3" s="314"/>
      <c r="D3" s="314"/>
      <c r="E3" s="314"/>
      <c r="F3" s="314"/>
      <c r="G3" s="314"/>
      <c r="H3" s="314"/>
      <c r="I3" s="314"/>
      <c r="J3" s="314"/>
      <c r="K3" s="314"/>
      <c r="L3" s="314"/>
      <c r="M3" s="314"/>
      <c r="N3" s="314"/>
      <c r="O3" s="314"/>
      <c r="P3" s="314"/>
      <c r="Q3" s="314"/>
      <c r="R3" s="156"/>
    </row>
    <row r="4" spans="1:25" x14ac:dyDescent="0.25">
      <c r="A4" s="315" t="s">
        <v>659</v>
      </c>
      <c r="B4" s="315"/>
      <c r="C4" s="315"/>
      <c r="D4" s="315"/>
      <c r="E4" s="315"/>
      <c r="F4" s="315"/>
      <c r="G4" s="315"/>
      <c r="H4" s="315"/>
      <c r="I4" s="316"/>
      <c r="J4" s="317" t="s">
        <v>660</v>
      </c>
      <c r="K4" s="317"/>
      <c r="L4" s="317"/>
      <c r="M4" s="317"/>
      <c r="N4" s="317"/>
      <c r="O4" s="317"/>
      <c r="P4" s="317"/>
      <c r="Q4" s="317"/>
      <c r="R4" s="156"/>
    </row>
    <row r="5" spans="1:25" ht="155.25" customHeight="1" x14ac:dyDescent="0.25">
      <c r="A5" s="311" t="s">
        <v>730</v>
      </c>
      <c r="B5" s="311"/>
      <c r="C5" s="311"/>
      <c r="D5" s="311"/>
      <c r="E5" s="311"/>
      <c r="F5" s="311"/>
      <c r="G5" s="311"/>
      <c r="H5" s="311"/>
      <c r="I5" s="312"/>
      <c r="J5" s="313" t="s">
        <v>731</v>
      </c>
      <c r="K5" s="313"/>
      <c r="L5" s="313"/>
      <c r="M5" s="313"/>
      <c r="N5" s="313"/>
      <c r="O5" s="313"/>
      <c r="P5" s="313"/>
      <c r="Q5" s="313"/>
      <c r="R5" s="156"/>
    </row>
    <row r="6" spans="1:25" x14ac:dyDescent="0.25">
      <c r="A6" s="157" t="s">
        <v>732</v>
      </c>
      <c r="B6" s="158"/>
      <c r="C6" s="158"/>
      <c r="D6" s="158"/>
      <c r="E6" s="158"/>
      <c r="F6" s="158"/>
      <c r="G6" s="159"/>
      <c r="H6" s="159"/>
      <c r="I6" s="160"/>
      <c r="J6" s="318" t="s">
        <v>732</v>
      </c>
      <c r="K6" s="318"/>
      <c r="L6" s="318"/>
      <c r="M6" s="318"/>
      <c r="N6" s="318"/>
      <c r="O6" s="318"/>
      <c r="P6" s="319"/>
      <c r="Q6" s="161"/>
      <c r="R6" s="156"/>
    </row>
    <row r="7" spans="1:25" ht="30" customHeight="1" x14ac:dyDescent="0.25">
      <c r="A7" s="162" t="s">
        <v>661</v>
      </c>
      <c r="B7" s="163" t="s">
        <v>422</v>
      </c>
      <c r="C7" s="320" t="s">
        <v>695</v>
      </c>
      <c r="D7" s="320"/>
      <c r="E7" s="320"/>
      <c r="F7" s="320"/>
      <c r="G7" s="159"/>
      <c r="H7" s="159"/>
      <c r="I7" s="160"/>
      <c r="J7" s="321" t="s">
        <v>661</v>
      </c>
      <c r="K7" s="322"/>
      <c r="L7" s="164" t="s">
        <v>423</v>
      </c>
      <c r="M7" s="323" t="s">
        <v>695</v>
      </c>
      <c r="N7" s="318"/>
      <c r="O7" s="318"/>
      <c r="P7" s="319"/>
      <c r="Q7" s="161"/>
      <c r="R7" s="156"/>
    </row>
    <row r="8" spans="1:25" x14ac:dyDescent="0.25">
      <c r="A8" s="158" t="s">
        <v>410</v>
      </c>
      <c r="B8" s="163">
        <v>-800</v>
      </c>
      <c r="C8" s="320" t="s">
        <v>409</v>
      </c>
      <c r="D8" s="320"/>
      <c r="E8" s="320"/>
      <c r="F8" s="320"/>
      <c r="G8" s="159"/>
      <c r="H8" s="159"/>
      <c r="I8" s="160"/>
      <c r="J8" s="324" t="s">
        <v>410</v>
      </c>
      <c r="K8" s="325"/>
      <c r="L8" s="164">
        <v>-400</v>
      </c>
      <c r="M8" s="323" t="s">
        <v>409</v>
      </c>
      <c r="N8" s="318"/>
      <c r="O8" s="318"/>
      <c r="P8" s="319"/>
      <c r="Q8" s="161"/>
      <c r="R8" s="156"/>
    </row>
    <row r="9" spans="1:25" x14ac:dyDescent="0.25">
      <c r="A9" s="158" t="s">
        <v>408</v>
      </c>
      <c r="B9" s="163">
        <v>-500</v>
      </c>
      <c r="C9" s="320" t="s">
        <v>409</v>
      </c>
      <c r="D9" s="320"/>
      <c r="E9" s="320"/>
      <c r="F9" s="320"/>
      <c r="G9" s="159"/>
      <c r="H9" s="159"/>
      <c r="I9" s="160"/>
      <c r="J9" s="335" t="s">
        <v>408</v>
      </c>
      <c r="K9" s="336"/>
      <c r="L9" s="164">
        <v>-200</v>
      </c>
      <c r="M9" s="323" t="s">
        <v>409</v>
      </c>
      <c r="N9" s="318"/>
      <c r="O9" s="318"/>
      <c r="P9" s="319"/>
      <c r="Q9" s="161"/>
      <c r="R9" s="156"/>
    </row>
    <row r="10" spans="1:25" x14ac:dyDescent="0.25">
      <c r="A10" s="162" t="s">
        <v>662</v>
      </c>
      <c r="B10" s="165">
        <v>2700000</v>
      </c>
      <c r="C10" s="320" t="s">
        <v>663</v>
      </c>
      <c r="D10" s="320"/>
      <c r="E10" s="320"/>
      <c r="F10" s="320"/>
      <c r="G10" s="159"/>
      <c r="H10" s="159"/>
      <c r="I10" s="160"/>
      <c r="J10" s="337" t="s">
        <v>664</v>
      </c>
      <c r="K10" s="337"/>
      <c r="L10" s="166">
        <v>5000000</v>
      </c>
      <c r="M10" s="338" t="s">
        <v>663</v>
      </c>
      <c r="N10" s="338"/>
      <c r="O10" s="338"/>
      <c r="P10" s="338"/>
      <c r="Q10" s="161"/>
      <c r="R10" s="156"/>
    </row>
    <row r="11" spans="1:25" ht="15" customHeight="1" thickBot="1" x14ac:dyDescent="0.3">
      <c r="A11" s="339" t="s">
        <v>411</v>
      </c>
      <c r="B11" s="265"/>
      <c r="C11" s="265"/>
      <c r="D11" s="265"/>
      <c r="E11" s="265"/>
      <c r="F11" s="265"/>
      <c r="G11" s="265"/>
      <c r="H11" s="265"/>
      <c r="I11" s="265"/>
      <c r="J11" s="265"/>
      <c r="K11" s="265"/>
      <c r="L11" s="265"/>
      <c r="M11" s="265"/>
      <c r="N11" s="265"/>
      <c r="O11" s="265"/>
      <c r="P11" s="265"/>
      <c r="Q11" s="265"/>
      <c r="R11" s="156"/>
    </row>
    <row r="12" spans="1:25" s="168" customFormat="1" ht="37.9" customHeight="1" x14ac:dyDescent="0.25">
      <c r="A12" s="340" t="s">
        <v>659</v>
      </c>
      <c r="B12" s="340"/>
      <c r="C12" s="340"/>
      <c r="D12" s="341" t="s">
        <v>660</v>
      </c>
      <c r="E12" s="341"/>
      <c r="F12" s="341"/>
      <c r="G12" s="341"/>
      <c r="H12" s="342" t="s">
        <v>228</v>
      </c>
      <c r="I12" s="343"/>
      <c r="J12" s="344"/>
      <c r="K12" s="345" t="s">
        <v>696</v>
      </c>
      <c r="L12" s="346"/>
      <c r="M12" s="346"/>
      <c r="N12" s="346"/>
      <c r="O12" s="346"/>
      <c r="P12" s="346"/>
      <c r="Q12" s="347"/>
      <c r="R12" s="167"/>
      <c r="S12"/>
      <c r="T12"/>
      <c r="U12"/>
      <c r="V12"/>
      <c r="W12"/>
      <c r="X12"/>
      <c r="Y12"/>
    </row>
    <row r="13" spans="1:25" s="168" customFormat="1" ht="37.9" customHeight="1" x14ac:dyDescent="0.25">
      <c r="A13" s="169"/>
      <c r="B13" s="169"/>
      <c r="C13" s="169"/>
      <c r="D13" s="170"/>
      <c r="E13" s="170"/>
      <c r="F13" s="170"/>
      <c r="G13" s="170"/>
      <c r="H13" s="352" t="s">
        <v>229</v>
      </c>
      <c r="I13" s="353" t="s">
        <v>173</v>
      </c>
      <c r="J13" s="354" t="s">
        <v>174</v>
      </c>
      <c r="K13" s="326" t="s">
        <v>665</v>
      </c>
      <c r="L13" s="327"/>
      <c r="M13" s="327"/>
      <c r="N13" s="328"/>
      <c r="O13" s="329" t="s">
        <v>666</v>
      </c>
      <c r="P13" s="327"/>
      <c r="Q13" s="330"/>
      <c r="R13" s="167"/>
      <c r="S13"/>
      <c r="T13"/>
      <c r="U13"/>
      <c r="V13"/>
      <c r="W13"/>
      <c r="X13"/>
      <c r="Y13"/>
    </row>
    <row r="14" spans="1:25" s="168" customFormat="1" x14ac:dyDescent="0.25">
      <c r="A14" s="169"/>
      <c r="B14" s="169"/>
      <c r="C14" s="169"/>
      <c r="D14" s="170"/>
      <c r="E14" s="170"/>
      <c r="F14" s="170"/>
      <c r="G14" s="170"/>
      <c r="H14" s="352"/>
      <c r="I14" s="353"/>
      <c r="J14" s="354"/>
      <c r="K14" s="333" t="s">
        <v>667</v>
      </c>
      <c r="L14" s="279" t="s">
        <v>668</v>
      </c>
      <c r="M14" s="279" t="s">
        <v>669</v>
      </c>
      <c r="N14" s="279" t="s">
        <v>670</v>
      </c>
      <c r="O14" s="279" t="s">
        <v>671</v>
      </c>
      <c r="P14" s="279" t="s">
        <v>672</v>
      </c>
      <c r="Q14" s="331" t="s">
        <v>673</v>
      </c>
      <c r="R14" s="167"/>
      <c r="S14"/>
      <c r="T14"/>
      <c r="U14"/>
      <c r="V14"/>
      <c r="W14"/>
      <c r="X14"/>
      <c r="Y14"/>
    </row>
    <row r="15" spans="1:25" x14ac:dyDescent="0.25">
      <c r="A15" s="311" t="s">
        <v>733</v>
      </c>
      <c r="B15" s="311"/>
      <c r="C15" s="312"/>
      <c r="D15" s="350" t="s">
        <v>734</v>
      </c>
      <c r="E15" s="313"/>
      <c r="F15" s="313"/>
      <c r="G15" s="313"/>
      <c r="H15" s="352"/>
      <c r="I15" s="353"/>
      <c r="J15" s="354"/>
      <c r="K15" s="334"/>
      <c r="L15" s="268"/>
      <c r="M15" s="268"/>
      <c r="N15" s="268"/>
      <c r="O15" s="268"/>
      <c r="P15" s="268"/>
      <c r="Q15" s="332"/>
      <c r="R15" s="156"/>
    </row>
    <row r="16" spans="1:25" ht="14.45" customHeight="1" thickBot="1" x14ac:dyDescent="0.3">
      <c r="A16" s="311"/>
      <c r="B16" s="311"/>
      <c r="C16" s="312"/>
      <c r="D16" s="350"/>
      <c r="E16" s="313"/>
      <c r="F16" s="313"/>
      <c r="G16" s="313"/>
      <c r="H16" s="171">
        <v>1</v>
      </c>
      <c r="I16" s="172">
        <v>0</v>
      </c>
      <c r="J16" s="172">
        <v>4.0000000000000002E-4</v>
      </c>
      <c r="K16" s="173" t="s">
        <v>425</v>
      </c>
      <c r="L16" s="174">
        <v>0</v>
      </c>
      <c r="M16" s="174">
        <v>4.2000000000000002E-4</v>
      </c>
      <c r="N16" s="174">
        <v>2.1000000000000001E-4</v>
      </c>
      <c r="O16" s="175" t="s">
        <v>425</v>
      </c>
      <c r="P16" s="176">
        <v>80</v>
      </c>
      <c r="Q16" s="177">
        <v>50</v>
      </c>
      <c r="R16" s="156"/>
    </row>
    <row r="17" spans="1:18" ht="14.45" customHeight="1" thickBot="1" x14ac:dyDescent="0.3">
      <c r="A17" s="311"/>
      <c r="B17" s="311"/>
      <c r="C17" s="312"/>
      <c r="D17" s="350"/>
      <c r="E17" s="313"/>
      <c r="F17" s="313"/>
      <c r="G17" s="313"/>
      <c r="H17" s="178">
        <v>2</v>
      </c>
      <c r="I17" s="179">
        <v>4.0000000000000002E-4</v>
      </c>
      <c r="J17" s="179">
        <v>6.9999999999999999E-4</v>
      </c>
      <c r="K17" s="180" t="s">
        <v>422</v>
      </c>
      <c r="L17" s="181">
        <v>4.2000000000000002E-4</v>
      </c>
      <c r="M17" s="181">
        <v>5.0000000000000001E-4</v>
      </c>
      <c r="N17" s="181">
        <v>4.6000000000000001E-4</v>
      </c>
      <c r="O17" s="182" t="s">
        <v>422</v>
      </c>
      <c r="P17" s="183">
        <f>P16+20</f>
        <v>100</v>
      </c>
      <c r="Q17" s="184">
        <v>90</v>
      </c>
      <c r="R17" s="156"/>
    </row>
    <row r="18" spans="1:18" ht="14.45" customHeight="1" thickBot="1" x14ac:dyDescent="0.3">
      <c r="A18" s="311"/>
      <c r="B18" s="311"/>
      <c r="C18" s="312"/>
      <c r="D18" s="350"/>
      <c r="E18" s="313"/>
      <c r="F18" s="313"/>
      <c r="G18" s="313"/>
      <c r="H18" s="171">
        <v>3</v>
      </c>
      <c r="I18" s="172">
        <v>6.9999999999999999E-4</v>
      </c>
      <c r="J18" s="172">
        <v>2.7000000000000001E-3</v>
      </c>
      <c r="K18" s="173" t="s">
        <v>426</v>
      </c>
      <c r="L18" s="174">
        <v>5.0000000000000001E-4</v>
      </c>
      <c r="M18" s="174">
        <v>5.9900000000000003E-4</v>
      </c>
      <c r="N18" s="174">
        <v>5.4950000000000008E-4</v>
      </c>
      <c r="O18" s="175" t="s">
        <v>426</v>
      </c>
      <c r="P18" s="176">
        <f>P17+20</f>
        <v>120</v>
      </c>
      <c r="Q18" s="177">
        <v>100</v>
      </c>
      <c r="R18" s="156"/>
    </row>
    <row r="19" spans="1:18" ht="14.45" customHeight="1" thickBot="1" x14ac:dyDescent="0.3">
      <c r="A19" s="311"/>
      <c r="B19" s="311"/>
      <c r="C19" s="312"/>
      <c r="D19" s="350"/>
      <c r="E19" s="313"/>
      <c r="F19" s="313"/>
      <c r="G19" s="313"/>
      <c r="H19" s="185">
        <v>4</v>
      </c>
      <c r="I19" s="186">
        <v>2.7000000000000001E-3</v>
      </c>
      <c r="J19" s="186">
        <v>0.01</v>
      </c>
      <c r="K19" s="173" t="s">
        <v>427</v>
      </c>
      <c r="L19" s="174">
        <v>5.9900000000000003E-4</v>
      </c>
      <c r="M19" s="174">
        <v>6.4900000000000005E-4</v>
      </c>
      <c r="N19" s="174">
        <v>6.2399999999999999E-4</v>
      </c>
      <c r="O19" s="175" t="s">
        <v>427</v>
      </c>
      <c r="P19" s="176">
        <f>P18+30</f>
        <v>150</v>
      </c>
      <c r="Q19" s="177">
        <v>130</v>
      </c>
      <c r="R19" s="156"/>
    </row>
    <row r="20" spans="1:18" ht="14.45" customHeight="1" thickBot="1" x14ac:dyDescent="0.3">
      <c r="A20" s="311"/>
      <c r="B20" s="311"/>
      <c r="C20" s="312"/>
      <c r="D20" s="350"/>
      <c r="E20" s="313"/>
      <c r="F20" s="313"/>
      <c r="G20" s="313"/>
      <c r="H20" s="187">
        <v>5</v>
      </c>
      <c r="I20" s="172">
        <v>0.01</v>
      </c>
      <c r="J20" s="172">
        <v>7.0000000000000007E-2</v>
      </c>
      <c r="K20" s="173" t="s">
        <v>428</v>
      </c>
      <c r="L20" s="174">
        <v>6.4900000000000005E-4</v>
      </c>
      <c r="M20" s="174">
        <v>7.4800000000000008E-4</v>
      </c>
      <c r="N20" s="174">
        <v>6.9850000000000012E-4</v>
      </c>
      <c r="O20" s="175" t="s">
        <v>428</v>
      </c>
      <c r="P20" s="176">
        <f>P19+30</f>
        <v>180</v>
      </c>
      <c r="Q20" s="177">
        <v>150</v>
      </c>
      <c r="R20" s="156"/>
    </row>
    <row r="21" spans="1:18" ht="14.45" customHeight="1" thickBot="1" x14ac:dyDescent="0.3">
      <c r="A21" s="311"/>
      <c r="B21" s="311"/>
      <c r="C21" s="312"/>
      <c r="D21" s="350"/>
      <c r="E21" s="313"/>
      <c r="F21" s="313"/>
      <c r="G21" s="313"/>
      <c r="H21" s="171">
        <v>6</v>
      </c>
      <c r="I21" s="172">
        <v>7.0000000000000007E-2</v>
      </c>
      <c r="J21" s="172">
        <v>0.2</v>
      </c>
      <c r="K21" s="188" t="s">
        <v>423</v>
      </c>
      <c r="L21" s="189">
        <v>7.4800000000000008E-4</v>
      </c>
      <c r="M21" s="189">
        <v>8.5599999999999999E-4</v>
      </c>
      <c r="N21" s="189">
        <v>8.0199999999999998E-4</v>
      </c>
      <c r="O21" s="190" t="s">
        <v>423</v>
      </c>
      <c r="P21" s="191">
        <f>P20+250</f>
        <v>430</v>
      </c>
      <c r="Q21" s="192">
        <v>340</v>
      </c>
      <c r="R21" s="156"/>
    </row>
    <row r="22" spans="1:18" ht="14.45" customHeight="1" thickBot="1" x14ac:dyDescent="0.3">
      <c r="A22" s="311"/>
      <c r="B22" s="311"/>
      <c r="C22" s="312"/>
      <c r="D22" s="350"/>
      <c r="E22" s="313"/>
      <c r="F22" s="313"/>
      <c r="G22" s="313"/>
      <c r="H22" s="171">
        <v>7</v>
      </c>
      <c r="I22" s="172">
        <v>0.2</v>
      </c>
      <c r="J22" s="172">
        <v>1</v>
      </c>
      <c r="K22" s="173" t="s">
        <v>429</v>
      </c>
      <c r="L22" s="174">
        <v>8.5599999999999999E-4</v>
      </c>
      <c r="M22" s="174">
        <v>3.7080000000000004E-3</v>
      </c>
      <c r="N22" s="174">
        <v>2.2820000000000002E-3</v>
      </c>
      <c r="O22" s="175" t="s">
        <v>429</v>
      </c>
      <c r="P22" s="176">
        <f>P21+200</f>
        <v>630</v>
      </c>
      <c r="Q22" s="177">
        <v>420</v>
      </c>
      <c r="R22" s="156"/>
    </row>
    <row r="23" spans="1:18" ht="14.45" customHeight="1" x14ac:dyDescent="0.25">
      <c r="A23" s="311"/>
      <c r="B23" s="311"/>
      <c r="C23" s="312"/>
      <c r="D23" s="350"/>
      <c r="E23" s="313"/>
      <c r="F23" s="313"/>
      <c r="G23" s="351"/>
      <c r="H23" s="193"/>
      <c r="I23" s="193"/>
      <c r="J23" s="193"/>
      <c r="K23" s="173" t="s">
        <v>430</v>
      </c>
      <c r="L23" s="174">
        <v>3.7080000000000004E-3</v>
      </c>
      <c r="M23" s="174">
        <v>2.3488999999999999E-2</v>
      </c>
      <c r="N23" s="174">
        <v>1.3598499999999999E-2</v>
      </c>
      <c r="O23" s="175" t="s">
        <v>430</v>
      </c>
      <c r="P23" s="176">
        <f>P22+100</f>
        <v>730</v>
      </c>
      <c r="Q23" s="177">
        <v>510</v>
      </c>
      <c r="R23" s="156"/>
    </row>
    <row r="24" spans="1:18" ht="14.45" customHeight="1" x14ac:dyDescent="0.25">
      <c r="A24" s="311"/>
      <c r="B24" s="311"/>
      <c r="C24" s="312"/>
      <c r="D24" s="350"/>
      <c r="E24" s="313"/>
      <c r="F24" s="313"/>
      <c r="G24" s="351"/>
      <c r="H24" s="193"/>
      <c r="I24" s="193"/>
      <c r="J24" s="193"/>
      <c r="K24" s="173" t="s">
        <v>431</v>
      </c>
      <c r="L24" s="174">
        <v>2.3488999999999999E-2</v>
      </c>
      <c r="M24" s="174">
        <v>7.0007000000000014E-2</v>
      </c>
      <c r="N24" s="174">
        <v>4.6748000000000005E-2</v>
      </c>
      <c r="O24" s="175" t="s">
        <v>431</v>
      </c>
      <c r="P24" s="176">
        <f>P23+100</f>
        <v>830</v>
      </c>
      <c r="Q24" s="177">
        <v>602</v>
      </c>
      <c r="R24" s="156"/>
    </row>
    <row r="25" spans="1:18" ht="14.45" customHeight="1" x14ac:dyDescent="0.25">
      <c r="A25" s="311"/>
      <c r="B25" s="311"/>
      <c r="C25" s="312"/>
      <c r="D25" s="350"/>
      <c r="E25" s="313"/>
      <c r="F25" s="313"/>
      <c r="G25" s="351"/>
      <c r="H25" s="193"/>
      <c r="I25" s="193"/>
      <c r="J25" s="193"/>
      <c r="K25" s="173" t="s">
        <v>432</v>
      </c>
      <c r="L25" s="174">
        <v>7.0007000000000014E-2</v>
      </c>
      <c r="M25" s="174">
        <v>0.18791600000000003</v>
      </c>
      <c r="N25" s="174">
        <v>0.12896150000000001</v>
      </c>
      <c r="O25" s="175" t="s">
        <v>432</v>
      </c>
      <c r="P25" s="176">
        <f>P24+100</f>
        <v>930</v>
      </c>
      <c r="Q25" s="177">
        <v>700</v>
      </c>
      <c r="R25" s="156"/>
    </row>
    <row r="26" spans="1:18" ht="14.45" customHeight="1" x14ac:dyDescent="0.25">
      <c r="A26" s="311"/>
      <c r="B26" s="311"/>
      <c r="C26" s="312"/>
      <c r="D26" s="350"/>
      <c r="E26" s="313"/>
      <c r="F26" s="313"/>
      <c r="G26" s="351"/>
      <c r="H26" s="193"/>
      <c r="I26" s="193"/>
      <c r="J26" s="193"/>
      <c r="K26" s="173" t="s">
        <v>433</v>
      </c>
      <c r="L26" s="174">
        <v>0.18791600000000003</v>
      </c>
      <c r="M26" s="174">
        <v>0.99999000000000005</v>
      </c>
      <c r="N26" s="174">
        <v>0.59308000000000005</v>
      </c>
      <c r="O26" s="175" t="s">
        <v>433</v>
      </c>
      <c r="P26" s="176">
        <v>960</v>
      </c>
      <c r="Q26" s="177">
        <v>740</v>
      </c>
      <c r="R26" s="156"/>
    </row>
    <row r="27" spans="1:18" ht="18.600000000000001" customHeight="1" thickBot="1" x14ac:dyDescent="0.3">
      <c r="A27" s="311"/>
      <c r="B27" s="311"/>
      <c r="C27" s="312"/>
      <c r="D27" s="350"/>
      <c r="E27" s="313"/>
      <c r="F27" s="313"/>
      <c r="G27" s="351"/>
      <c r="H27" s="193"/>
      <c r="I27" s="193"/>
      <c r="J27" s="193"/>
      <c r="K27" s="194" t="s">
        <v>674</v>
      </c>
      <c r="L27" s="195">
        <v>1</v>
      </c>
      <c r="M27" s="196">
        <v>1</v>
      </c>
      <c r="N27" s="195">
        <v>1</v>
      </c>
      <c r="O27" s="197" t="s">
        <v>674</v>
      </c>
      <c r="P27" s="198">
        <v>1000</v>
      </c>
      <c r="Q27" s="199">
        <v>870</v>
      </c>
      <c r="R27" s="156"/>
    </row>
    <row r="28" spans="1:18" ht="146.25" customHeight="1" x14ac:dyDescent="0.25">
      <c r="A28" s="311"/>
      <c r="B28" s="311"/>
      <c r="C28" s="312"/>
      <c r="D28" s="350"/>
      <c r="E28" s="313"/>
      <c r="F28" s="313"/>
      <c r="G28" s="351"/>
      <c r="H28" s="193"/>
      <c r="I28" s="193"/>
      <c r="J28" s="193"/>
      <c r="K28" s="193"/>
      <c r="L28" s="193"/>
      <c r="M28" s="193"/>
      <c r="N28" s="193"/>
      <c r="O28" s="193"/>
      <c r="P28" s="193"/>
      <c r="Q28" s="193"/>
      <c r="R28" s="156"/>
    </row>
    <row r="29" spans="1:18" x14ac:dyDescent="0.25">
      <c r="A29" s="159"/>
      <c r="B29" s="159"/>
      <c r="C29" s="160"/>
      <c r="D29" s="161"/>
      <c r="E29" s="161"/>
      <c r="F29" s="161"/>
      <c r="G29" s="200"/>
      <c r="H29" s="193"/>
      <c r="I29" s="193"/>
      <c r="J29" s="193"/>
      <c r="K29" s="193"/>
      <c r="L29" s="193"/>
      <c r="M29" s="193"/>
      <c r="N29" s="193"/>
      <c r="O29" s="193"/>
      <c r="P29" s="193"/>
      <c r="Q29" s="193"/>
      <c r="R29" s="156"/>
    </row>
    <row r="30" spans="1:18" ht="30" customHeight="1" x14ac:dyDescent="0.25">
      <c r="A30" s="201" t="s">
        <v>417</v>
      </c>
      <c r="B30" s="202" t="s">
        <v>422</v>
      </c>
      <c r="C30" s="160"/>
      <c r="D30" s="348" t="s">
        <v>417</v>
      </c>
      <c r="E30" s="349"/>
      <c r="F30" s="203" t="s">
        <v>423</v>
      </c>
      <c r="G30" s="200"/>
      <c r="H30" s="193"/>
      <c r="I30" s="193"/>
      <c r="J30" s="193"/>
      <c r="K30" s="193"/>
      <c r="L30" s="193"/>
      <c r="M30" s="193"/>
      <c r="N30" s="193"/>
      <c r="O30" s="193"/>
      <c r="P30" s="193"/>
      <c r="Q30" s="193"/>
      <c r="R30" s="156"/>
    </row>
    <row r="31" spans="1:18" ht="30" customHeight="1" x14ac:dyDescent="0.25">
      <c r="A31" s="201" t="s">
        <v>675</v>
      </c>
      <c r="B31" s="204">
        <f>$N$17</f>
        <v>4.6000000000000001E-4</v>
      </c>
      <c r="C31" s="160"/>
      <c r="D31" s="348" t="s">
        <v>675</v>
      </c>
      <c r="E31" s="349"/>
      <c r="F31" s="205">
        <f>$N$21</f>
        <v>8.0199999999999998E-4</v>
      </c>
      <c r="G31" s="200"/>
      <c r="H31" s="193"/>
      <c r="I31" s="193"/>
      <c r="J31" s="193"/>
      <c r="K31" s="193"/>
      <c r="L31" s="193"/>
      <c r="M31" s="193"/>
      <c r="N31" s="193"/>
      <c r="O31" s="193"/>
      <c r="P31" s="193"/>
      <c r="Q31" s="193"/>
      <c r="R31" s="156"/>
    </row>
    <row r="32" spans="1:18" x14ac:dyDescent="0.25">
      <c r="A32" s="159"/>
      <c r="B32" s="159"/>
      <c r="C32" s="160"/>
      <c r="D32" s="206"/>
      <c r="E32" s="161"/>
      <c r="F32" s="161"/>
      <c r="G32" s="200"/>
      <c r="H32" s="193"/>
      <c r="I32" s="193"/>
      <c r="J32" s="193"/>
      <c r="K32" s="193"/>
      <c r="L32" s="193"/>
      <c r="M32" s="193"/>
      <c r="N32" s="193"/>
      <c r="O32" s="193"/>
      <c r="P32" s="193"/>
      <c r="Q32" s="193"/>
      <c r="R32" s="156"/>
    </row>
    <row r="33" spans="1:18" x14ac:dyDescent="0.25">
      <c r="A33" s="265" t="s">
        <v>676</v>
      </c>
      <c r="B33" s="265"/>
      <c r="C33" s="265"/>
      <c r="D33" s="265"/>
      <c r="E33" s="265"/>
      <c r="F33" s="265"/>
      <c r="G33" s="265"/>
      <c r="H33" s="265"/>
      <c r="I33" s="265"/>
      <c r="J33" s="265"/>
      <c r="K33" s="265"/>
      <c r="L33" s="265"/>
      <c r="M33" s="265"/>
      <c r="N33" s="265"/>
      <c r="O33" s="265"/>
      <c r="P33" s="265"/>
      <c r="Q33" s="265"/>
      <c r="R33" s="156"/>
    </row>
    <row r="34" spans="1:18" x14ac:dyDescent="0.25">
      <c r="A34" s="315" t="s">
        <v>659</v>
      </c>
      <c r="B34" s="315"/>
      <c r="C34" s="315"/>
      <c r="D34" s="315"/>
      <c r="E34" s="315"/>
      <c r="F34" s="315"/>
      <c r="G34" s="315"/>
      <c r="H34" s="315"/>
      <c r="I34" s="315"/>
      <c r="J34" s="317" t="s">
        <v>660</v>
      </c>
      <c r="K34" s="317"/>
      <c r="L34" s="317"/>
      <c r="M34" s="317"/>
      <c r="N34" s="317"/>
      <c r="O34" s="317"/>
      <c r="P34" s="317"/>
      <c r="Q34" s="317"/>
      <c r="R34" s="156"/>
    </row>
    <row r="35" spans="1:18" ht="120" customHeight="1" x14ac:dyDescent="0.25">
      <c r="A35" s="311" t="s">
        <v>677</v>
      </c>
      <c r="B35" s="311"/>
      <c r="C35" s="311"/>
      <c r="D35" s="311"/>
      <c r="E35" s="311"/>
      <c r="F35" s="311"/>
      <c r="G35" s="311"/>
      <c r="H35" s="311"/>
      <c r="I35" s="312"/>
      <c r="J35" s="313" t="s">
        <v>678</v>
      </c>
      <c r="K35" s="313"/>
      <c r="L35" s="313"/>
      <c r="M35" s="313"/>
      <c r="N35" s="313"/>
      <c r="O35" s="313"/>
      <c r="P35" s="313"/>
      <c r="Q35" s="313"/>
      <c r="R35" s="207"/>
    </row>
    <row r="36" spans="1:18" x14ac:dyDescent="0.25">
      <c r="A36" s="265" t="s">
        <v>679</v>
      </c>
      <c r="B36" s="265"/>
      <c r="C36" s="265"/>
      <c r="D36" s="265"/>
      <c r="E36" s="265"/>
      <c r="F36" s="265"/>
      <c r="G36" s="265"/>
      <c r="H36" s="265"/>
      <c r="I36" s="265"/>
      <c r="J36" s="265"/>
      <c r="K36" s="265"/>
      <c r="L36" s="265"/>
      <c r="M36" s="265"/>
      <c r="N36" s="265"/>
      <c r="O36" s="265"/>
      <c r="P36" s="265"/>
      <c r="Q36" s="265"/>
      <c r="R36" s="41"/>
    </row>
    <row r="37" spans="1:18" ht="79.5" customHeight="1" x14ac:dyDescent="0.25">
      <c r="A37" s="264" t="s">
        <v>697</v>
      </c>
      <c r="B37" s="264"/>
      <c r="C37" s="264"/>
      <c r="D37" s="264"/>
      <c r="E37" s="264"/>
      <c r="F37" s="264"/>
      <c r="G37" s="264"/>
      <c r="H37" s="264"/>
      <c r="I37" s="264"/>
      <c r="J37" s="264"/>
      <c r="K37" s="264"/>
      <c r="L37" s="264"/>
      <c r="M37" s="264"/>
      <c r="N37" s="264"/>
      <c r="O37" s="264"/>
      <c r="P37" s="264"/>
      <c r="Q37" s="264"/>
      <c r="R37" s="41"/>
    </row>
    <row r="38" spans="1:18" x14ac:dyDescent="0.25">
      <c r="A38" s="265" t="s">
        <v>735</v>
      </c>
      <c r="B38" s="265"/>
      <c r="C38" s="265"/>
      <c r="D38" s="265"/>
      <c r="E38" s="265"/>
      <c r="F38" s="265"/>
      <c r="G38" s="265"/>
      <c r="H38" s="265"/>
      <c r="I38" s="265"/>
      <c r="J38" s="265"/>
      <c r="K38" s="265"/>
      <c r="L38" s="265"/>
      <c r="M38" s="265"/>
      <c r="N38" s="265"/>
      <c r="O38" s="265"/>
      <c r="P38" s="265"/>
      <c r="Q38" s="265"/>
      <c r="R38" s="41"/>
    </row>
    <row r="39" spans="1:18" ht="134.25" customHeight="1" x14ac:dyDescent="0.25">
      <c r="A39" s="264" t="s">
        <v>680</v>
      </c>
      <c r="B39" s="264"/>
      <c r="C39" s="264"/>
      <c r="D39" s="264"/>
      <c r="E39" s="264"/>
      <c r="F39" s="264"/>
      <c r="G39" s="264"/>
      <c r="H39" s="264"/>
      <c r="I39" s="264"/>
      <c r="J39" s="264"/>
      <c r="K39" s="264"/>
      <c r="L39" s="264"/>
      <c r="M39" s="264"/>
      <c r="N39" s="264"/>
      <c r="O39" s="264"/>
      <c r="P39" s="264"/>
      <c r="Q39" s="264"/>
      <c r="R39" s="41"/>
    </row>
    <row r="40" spans="1:18" x14ac:dyDescent="0.25">
      <c r="A40" s="265" t="s">
        <v>736</v>
      </c>
      <c r="B40" s="265"/>
      <c r="C40" s="265"/>
      <c r="D40" s="265"/>
      <c r="E40" s="265"/>
      <c r="F40" s="265"/>
      <c r="G40" s="265"/>
      <c r="H40" s="265"/>
      <c r="I40" s="265"/>
      <c r="J40" s="265"/>
      <c r="K40" s="265"/>
      <c r="L40" s="265"/>
      <c r="M40" s="265"/>
      <c r="N40" s="265"/>
      <c r="O40" s="265"/>
      <c r="P40" s="265"/>
      <c r="Q40" s="265"/>
      <c r="R40" s="265"/>
    </row>
    <row r="41" spans="1:18" ht="29.45" customHeight="1" x14ac:dyDescent="0.25">
      <c r="A41" s="266" t="s">
        <v>759</v>
      </c>
      <c r="B41" s="266"/>
      <c r="C41" s="266"/>
      <c r="D41" s="266"/>
      <c r="E41" s="266"/>
      <c r="F41" s="266"/>
      <c r="G41" s="266"/>
      <c r="H41" s="266"/>
      <c r="I41" s="266"/>
      <c r="J41" s="266"/>
      <c r="K41" s="266"/>
      <c r="L41" s="266"/>
      <c r="M41" s="266"/>
      <c r="N41" s="266"/>
      <c r="O41" s="266"/>
      <c r="P41" s="266"/>
      <c r="Q41" s="266"/>
      <c r="R41" s="41"/>
    </row>
    <row r="42" spans="1:18" x14ac:dyDescent="0.25">
      <c r="A42" s="265" t="s">
        <v>737</v>
      </c>
      <c r="B42" s="265"/>
      <c r="C42" s="265"/>
      <c r="D42" s="265"/>
      <c r="E42" s="265"/>
      <c r="F42" s="265"/>
      <c r="G42" s="265"/>
      <c r="H42" s="265"/>
      <c r="I42" s="265"/>
      <c r="J42" s="265"/>
      <c r="K42" s="265"/>
      <c r="L42" s="265"/>
      <c r="M42" s="265"/>
      <c r="N42" s="265"/>
      <c r="O42" s="265"/>
      <c r="P42" s="265"/>
      <c r="Q42" s="265"/>
      <c r="R42" s="265"/>
    </row>
    <row r="43" spans="1:18" ht="28.9" customHeight="1" x14ac:dyDescent="0.25">
      <c r="A43" s="266" t="s">
        <v>681</v>
      </c>
      <c r="B43" s="266"/>
      <c r="C43" s="266"/>
      <c r="D43" s="266"/>
      <c r="E43" s="266"/>
      <c r="F43" s="266"/>
      <c r="G43" s="266"/>
      <c r="H43" s="266"/>
      <c r="I43" s="266"/>
      <c r="J43" s="266"/>
      <c r="K43" s="266"/>
      <c r="L43" s="266"/>
      <c r="M43" s="266"/>
      <c r="N43" s="266"/>
      <c r="O43" s="266"/>
      <c r="P43" s="266"/>
      <c r="Q43" s="266"/>
      <c r="R43" s="41"/>
    </row>
    <row r="44" spans="1:18" x14ac:dyDescent="0.25">
      <c r="A44" s="355" t="s">
        <v>682</v>
      </c>
      <c r="B44" s="355"/>
      <c r="C44" s="355"/>
      <c r="D44" s="355"/>
      <c r="E44" s="355"/>
      <c r="F44" s="355"/>
      <c r="G44" s="355"/>
      <c r="H44" s="355"/>
      <c r="I44" s="355"/>
      <c r="J44" s="355"/>
      <c r="K44" s="355"/>
      <c r="L44" s="355"/>
      <c r="M44" s="355"/>
      <c r="N44" s="355"/>
      <c r="O44" s="355"/>
      <c r="P44" s="355"/>
      <c r="Q44" s="355"/>
      <c r="R44" s="355"/>
    </row>
    <row r="45" spans="1:18" ht="33" customHeight="1" x14ac:dyDescent="0.25">
      <c r="A45" s="340" t="s">
        <v>659</v>
      </c>
      <c r="B45" s="340"/>
      <c r="C45" s="340"/>
      <c r="D45" s="340"/>
      <c r="E45" s="340"/>
      <c r="F45" s="340"/>
      <c r="G45" s="340"/>
      <c r="H45" s="340"/>
      <c r="I45" s="340"/>
      <c r="J45" s="340"/>
      <c r="K45" s="340"/>
      <c r="L45" s="340"/>
      <c r="M45" s="340"/>
      <c r="N45" s="340"/>
      <c r="O45" s="340"/>
      <c r="P45" s="340"/>
      <c r="Q45" s="340"/>
      <c r="R45" s="340"/>
    </row>
    <row r="46" spans="1:18" x14ac:dyDescent="0.25">
      <c r="A46" s="92"/>
      <c r="B46" s="356" t="s">
        <v>412</v>
      </c>
      <c r="C46" s="356"/>
      <c r="D46" s="356" t="s">
        <v>413</v>
      </c>
      <c r="E46" s="356"/>
      <c r="F46" s="356" t="s">
        <v>414</v>
      </c>
      <c r="G46" s="356"/>
      <c r="H46" s="356"/>
      <c r="I46" s="356" t="s">
        <v>738</v>
      </c>
      <c r="J46" s="356"/>
      <c r="K46" s="356"/>
      <c r="L46" s="356"/>
      <c r="M46" s="356" t="s">
        <v>415</v>
      </c>
      <c r="N46" s="356"/>
      <c r="O46" s="356"/>
      <c r="P46" s="356"/>
      <c r="Q46" s="126" t="s">
        <v>416</v>
      </c>
      <c r="R46" s="41"/>
    </row>
    <row r="47" spans="1:18" s="2" customFormat="1" ht="61.15" customHeight="1" x14ac:dyDescent="0.25">
      <c r="A47" s="127" t="s">
        <v>403</v>
      </c>
      <c r="B47" s="127" t="s">
        <v>417</v>
      </c>
      <c r="C47" s="127" t="s">
        <v>418</v>
      </c>
      <c r="D47" s="127" t="s">
        <v>419</v>
      </c>
      <c r="E47" s="127" t="s">
        <v>110</v>
      </c>
      <c r="F47" s="127" t="s">
        <v>683</v>
      </c>
      <c r="G47" s="127" t="s">
        <v>420</v>
      </c>
      <c r="H47" s="127" t="s">
        <v>421</v>
      </c>
      <c r="I47" s="127" t="s">
        <v>684</v>
      </c>
      <c r="J47" s="127" t="s">
        <v>685</v>
      </c>
      <c r="K47" s="127" t="s">
        <v>686</v>
      </c>
      <c r="L47" s="127" t="s">
        <v>687</v>
      </c>
      <c r="M47" s="127" t="s">
        <v>688</v>
      </c>
      <c r="N47" s="127" t="s">
        <v>689</v>
      </c>
      <c r="O47" s="127" t="s">
        <v>690</v>
      </c>
      <c r="P47" s="127" t="s">
        <v>691</v>
      </c>
      <c r="Q47" s="127" t="s">
        <v>692</v>
      </c>
      <c r="R47" s="208"/>
    </row>
    <row r="48" spans="1:18" x14ac:dyDescent="0.25">
      <c r="A48" s="93">
        <v>2030</v>
      </c>
      <c r="B48" s="94" t="str">
        <f>$B$30</f>
        <v>E2</v>
      </c>
      <c r="C48" s="95">
        <f>VLOOKUP($B$48,$K$16:$N$27,4,0)</f>
        <v>4.6000000000000001E-4</v>
      </c>
      <c r="D48" s="96">
        <f>VLOOKUP(CONCATENATE($A48,"-",0),$D$122:$H$140,5,0)</f>
        <v>0.22500000000000001</v>
      </c>
      <c r="E48" s="209">
        <f>1/(1+(EXP((-LN(C48/(1-C48)))-D48)))</f>
        <v>5.7600159383638125E-4</v>
      </c>
      <c r="F48" s="94" t="str">
        <f>VLOOKUP(E48,$L$16:$Q$27,4,1)</f>
        <v>E3</v>
      </c>
      <c r="G48" s="94">
        <f>VLOOKUP(B48,$O$16:$Q$27,2,0)</f>
        <v>100</v>
      </c>
      <c r="H48" s="94">
        <f>VLOOKUP(F48,$O$16:$Q$27,2,0)</f>
        <v>120</v>
      </c>
      <c r="I48" s="94">
        <f>H48-G48</f>
        <v>20</v>
      </c>
      <c r="J48" s="94">
        <f>MAX(I48:I55,0)</f>
        <v>50</v>
      </c>
      <c r="K48" s="94">
        <f>MIN(I48:I55,0)</f>
        <v>0</v>
      </c>
      <c r="L48" s="94">
        <f>IF(ABS(J48)&gt;ABS(K48),J48,K48)</f>
        <v>50</v>
      </c>
      <c r="M48" s="97">
        <v>20</v>
      </c>
      <c r="N48" s="97">
        <f>MAX($M48:$M55,0)</f>
        <v>48</v>
      </c>
      <c r="O48" s="97">
        <f>MIN($M48:$M55,0)</f>
        <v>0</v>
      </c>
      <c r="P48" s="94">
        <f>IF(ABS(N48)&gt;ABS(O48),N48,O48)</f>
        <v>48</v>
      </c>
      <c r="Q48" s="98">
        <f>((($B$8*$L48)+($B$9*$P48))*($B$10/1000000))</f>
        <v>-172800</v>
      </c>
      <c r="R48" s="210"/>
    </row>
    <row r="49" spans="1:18" x14ac:dyDescent="0.25">
      <c r="A49" s="94">
        <v>2031</v>
      </c>
      <c r="B49" s="211" t="s">
        <v>693</v>
      </c>
      <c r="C49" s="211" t="s">
        <v>693</v>
      </c>
      <c r="D49" s="211" t="s">
        <v>693</v>
      </c>
      <c r="E49" s="212" t="s">
        <v>693</v>
      </c>
      <c r="F49" s="211" t="s">
        <v>693</v>
      </c>
      <c r="G49" s="211" t="s">
        <v>693</v>
      </c>
      <c r="H49" s="211" t="s">
        <v>693</v>
      </c>
      <c r="I49" s="94">
        <f>$I$48</f>
        <v>20</v>
      </c>
      <c r="J49" s="211" t="s">
        <v>693</v>
      </c>
      <c r="K49" s="211" t="s">
        <v>693</v>
      </c>
      <c r="L49" s="211" t="s">
        <v>693</v>
      </c>
      <c r="M49" s="97">
        <v>24</v>
      </c>
      <c r="N49" s="211" t="s">
        <v>693</v>
      </c>
      <c r="O49" s="211" t="s">
        <v>693</v>
      </c>
      <c r="P49" s="211" t="s">
        <v>693</v>
      </c>
      <c r="Q49" s="211" t="s">
        <v>693</v>
      </c>
      <c r="R49" s="210"/>
    </row>
    <row r="50" spans="1:18" x14ac:dyDescent="0.25">
      <c r="A50" s="94">
        <v>2032</v>
      </c>
      <c r="B50" s="211" t="s">
        <v>693</v>
      </c>
      <c r="C50" s="211" t="s">
        <v>693</v>
      </c>
      <c r="D50" s="211" t="s">
        <v>693</v>
      </c>
      <c r="E50" s="212" t="s">
        <v>693</v>
      </c>
      <c r="F50" s="211" t="s">
        <v>693</v>
      </c>
      <c r="G50" s="211" t="s">
        <v>693</v>
      </c>
      <c r="H50" s="211" t="s">
        <v>693</v>
      </c>
      <c r="I50" s="94">
        <f>$I$48</f>
        <v>20</v>
      </c>
      <c r="J50" s="211" t="s">
        <v>693</v>
      </c>
      <c r="K50" s="211" t="s">
        <v>693</v>
      </c>
      <c r="L50" s="211" t="s">
        <v>693</v>
      </c>
      <c r="M50" s="97">
        <v>28</v>
      </c>
      <c r="N50" s="211" t="s">
        <v>693</v>
      </c>
      <c r="O50" s="211" t="s">
        <v>693</v>
      </c>
      <c r="P50" s="211" t="s">
        <v>693</v>
      </c>
      <c r="Q50" s="211" t="s">
        <v>693</v>
      </c>
      <c r="R50" s="210"/>
    </row>
    <row r="51" spans="1:18" x14ac:dyDescent="0.25">
      <c r="A51" s="94">
        <v>2033</v>
      </c>
      <c r="B51" s="211" t="s">
        <v>693</v>
      </c>
      <c r="C51" s="211" t="s">
        <v>693</v>
      </c>
      <c r="D51" s="211" t="s">
        <v>693</v>
      </c>
      <c r="E51" s="212" t="s">
        <v>693</v>
      </c>
      <c r="F51" s="211" t="s">
        <v>693</v>
      </c>
      <c r="G51" s="211" t="s">
        <v>693</v>
      </c>
      <c r="H51" s="211" t="s">
        <v>693</v>
      </c>
      <c r="I51" s="94">
        <f>$I$48</f>
        <v>20</v>
      </c>
      <c r="J51" s="211" t="s">
        <v>693</v>
      </c>
      <c r="K51" s="211" t="s">
        <v>693</v>
      </c>
      <c r="L51" s="211" t="s">
        <v>693</v>
      </c>
      <c r="M51" s="97">
        <v>32</v>
      </c>
      <c r="N51" s="211" t="s">
        <v>693</v>
      </c>
      <c r="O51" s="211" t="s">
        <v>693</v>
      </c>
      <c r="P51" s="211" t="s">
        <v>693</v>
      </c>
      <c r="Q51" s="211" t="s">
        <v>693</v>
      </c>
      <c r="R51" s="210"/>
    </row>
    <row r="52" spans="1:18" x14ac:dyDescent="0.25">
      <c r="A52" s="94">
        <v>2034</v>
      </c>
      <c r="B52" s="211" t="s">
        <v>693</v>
      </c>
      <c r="C52" s="211" t="s">
        <v>693</v>
      </c>
      <c r="D52" s="211" t="s">
        <v>693</v>
      </c>
      <c r="E52" s="212" t="s">
        <v>693</v>
      </c>
      <c r="F52" s="211" t="s">
        <v>693</v>
      </c>
      <c r="G52" s="211" t="s">
        <v>693</v>
      </c>
      <c r="H52" s="211" t="s">
        <v>693</v>
      </c>
      <c r="I52" s="94">
        <f>$I$48</f>
        <v>20</v>
      </c>
      <c r="J52" s="211" t="s">
        <v>693</v>
      </c>
      <c r="K52" s="211" t="s">
        <v>693</v>
      </c>
      <c r="L52" s="211" t="s">
        <v>693</v>
      </c>
      <c r="M52" s="97">
        <v>36</v>
      </c>
      <c r="N52" s="211" t="s">
        <v>693</v>
      </c>
      <c r="O52" s="211" t="s">
        <v>693</v>
      </c>
      <c r="P52" s="211" t="s">
        <v>693</v>
      </c>
      <c r="Q52" s="211" t="s">
        <v>693</v>
      </c>
      <c r="R52" s="210"/>
    </row>
    <row r="53" spans="1:18" x14ac:dyDescent="0.25">
      <c r="A53" s="93">
        <v>2035</v>
      </c>
      <c r="B53" s="94" t="str">
        <f>$B$48</f>
        <v>E2</v>
      </c>
      <c r="C53" s="95">
        <f>$C$48</f>
        <v>4.6000000000000001E-4</v>
      </c>
      <c r="D53" s="96">
        <f>VLOOKUP(CONCATENATE($A53,"-",0),$D$122:$H$140,5,0)</f>
        <v>0.27</v>
      </c>
      <c r="E53" s="209">
        <f>1/(1+(EXP((-LN(C53/(1-C53)))-D53)))</f>
        <v>6.0249774101186831E-4</v>
      </c>
      <c r="F53" s="94" t="str">
        <f>VLOOKUP(E53,$L$16:$Q$27,4,1)</f>
        <v>E4</v>
      </c>
      <c r="G53" s="94">
        <f>$G$48</f>
        <v>100</v>
      </c>
      <c r="H53" s="94">
        <f>VLOOKUP(F53,$O$16:$Q$27,2,0)</f>
        <v>150</v>
      </c>
      <c r="I53" s="94">
        <f t="shared" ref="I53:I68" si="0">H53-G53</f>
        <v>50</v>
      </c>
      <c r="J53" s="94">
        <f>MAX(I53:I60,0)</f>
        <v>80</v>
      </c>
      <c r="K53" s="94">
        <f>MIN(I53:I60,0)</f>
        <v>0</v>
      </c>
      <c r="L53" s="94">
        <f>IF(ABS(J53)&gt;ABS(K53),J53,K53)</f>
        <v>80</v>
      </c>
      <c r="M53" s="97">
        <v>40</v>
      </c>
      <c r="N53" s="97">
        <f>MAX($M53:$M60,0)</f>
        <v>56</v>
      </c>
      <c r="O53" s="97">
        <f>MIN($M53:$M60,0)</f>
        <v>0</v>
      </c>
      <c r="P53" s="94">
        <f>IF(ABS(N53)&gt;ABS(O53),N53,O53)</f>
        <v>56</v>
      </c>
      <c r="Q53" s="98">
        <f>((($B$8*$L53)+($B$9*$P53))*($B$10/1000000))</f>
        <v>-248400.00000000003</v>
      </c>
      <c r="R53" s="210"/>
    </row>
    <row r="54" spans="1:18" x14ac:dyDescent="0.25">
      <c r="A54" s="94">
        <v>2036</v>
      </c>
      <c r="B54" s="211" t="s">
        <v>693</v>
      </c>
      <c r="C54" s="211" t="s">
        <v>693</v>
      </c>
      <c r="D54" s="211" t="s">
        <v>693</v>
      </c>
      <c r="E54" s="212" t="s">
        <v>693</v>
      </c>
      <c r="F54" s="211" t="s">
        <v>693</v>
      </c>
      <c r="G54" s="211" t="s">
        <v>693</v>
      </c>
      <c r="H54" s="211" t="s">
        <v>693</v>
      </c>
      <c r="I54" s="94">
        <f>$I$53</f>
        <v>50</v>
      </c>
      <c r="J54" s="211" t="s">
        <v>693</v>
      </c>
      <c r="K54" s="211" t="s">
        <v>693</v>
      </c>
      <c r="L54" s="211" t="s">
        <v>693</v>
      </c>
      <c r="M54" s="97">
        <v>44</v>
      </c>
      <c r="N54" s="211" t="s">
        <v>693</v>
      </c>
      <c r="O54" s="211" t="s">
        <v>693</v>
      </c>
      <c r="P54" s="211" t="s">
        <v>693</v>
      </c>
      <c r="Q54" s="211" t="s">
        <v>693</v>
      </c>
      <c r="R54" s="210"/>
    </row>
    <row r="55" spans="1:18" x14ac:dyDescent="0.25">
      <c r="A55" s="94">
        <v>2037</v>
      </c>
      <c r="B55" s="211" t="s">
        <v>693</v>
      </c>
      <c r="C55" s="211" t="s">
        <v>693</v>
      </c>
      <c r="D55" s="211" t="s">
        <v>693</v>
      </c>
      <c r="E55" s="212" t="s">
        <v>693</v>
      </c>
      <c r="F55" s="211" t="s">
        <v>693</v>
      </c>
      <c r="G55" s="211" t="s">
        <v>693</v>
      </c>
      <c r="H55" s="211" t="s">
        <v>693</v>
      </c>
      <c r="I55" s="94">
        <f t="shared" ref="I55:I57" si="1">$I$53</f>
        <v>50</v>
      </c>
      <c r="J55" s="211" t="s">
        <v>693</v>
      </c>
      <c r="K55" s="211" t="s">
        <v>693</v>
      </c>
      <c r="L55" s="211" t="s">
        <v>693</v>
      </c>
      <c r="M55" s="97">
        <v>48</v>
      </c>
      <c r="N55" s="211" t="s">
        <v>693</v>
      </c>
      <c r="O55" s="211" t="s">
        <v>693</v>
      </c>
      <c r="P55" s="211" t="s">
        <v>693</v>
      </c>
      <c r="Q55" s="211" t="s">
        <v>693</v>
      </c>
      <c r="R55" s="210"/>
    </row>
    <row r="56" spans="1:18" x14ac:dyDescent="0.25">
      <c r="A56" s="94">
        <v>2038</v>
      </c>
      <c r="B56" s="211" t="s">
        <v>693</v>
      </c>
      <c r="C56" s="211" t="s">
        <v>693</v>
      </c>
      <c r="D56" s="211" t="s">
        <v>693</v>
      </c>
      <c r="E56" s="212" t="s">
        <v>693</v>
      </c>
      <c r="F56" s="211" t="s">
        <v>693</v>
      </c>
      <c r="G56" s="211" t="s">
        <v>693</v>
      </c>
      <c r="H56" s="211" t="s">
        <v>693</v>
      </c>
      <c r="I56" s="94">
        <f t="shared" si="1"/>
        <v>50</v>
      </c>
      <c r="J56" s="211" t="s">
        <v>693</v>
      </c>
      <c r="K56" s="211" t="s">
        <v>693</v>
      </c>
      <c r="L56" s="211" t="s">
        <v>693</v>
      </c>
      <c r="M56" s="97">
        <v>52</v>
      </c>
      <c r="N56" s="211" t="s">
        <v>693</v>
      </c>
      <c r="O56" s="211" t="s">
        <v>693</v>
      </c>
      <c r="P56" s="211" t="s">
        <v>693</v>
      </c>
      <c r="Q56" s="211" t="s">
        <v>693</v>
      </c>
      <c r="R56" s="210"/>
    </row>
    <row r="57" spans="1:18" x14ac:dyDescent="0.25">
      <c r="A57" s="94">
        <v>2039</v>
      </c>
      <c r="B57" s="211" t="s">
        <v>693</v>
      </c>
      <c r="C57" s="211" t="s">
        <v>693</v>
      </c>
      <c r="D57" s="211" t="s">
        <v>693</v>
      </c>
      <c r="E57" s="212" t="s">
        <v>693</v>
      </c>
      <c r="F57" s="211" t="s">
        <v>693</v>
      </c>
      <c r="G57" s="211" t="s">
        <v>693</v>
      </c>
      <c r="H57" s="211" t="s">
        <v>693</v>
      </c>
      <c r="I57" s="94">
        <f t="shared" si="1"/>
        <v>50</v>
      </c>
      <c r="J57" s="211" t="s">
        <v>693</v>
      </c>
      <c r="K57" s="211" t="s">
        <v>693</v>
      </c>
      <c r="L57" s="211" t="s">
        <v>693</v>
      </c>
      <c r="M57" s="97">
        <v>56</v>
      </c>
      <c r="N57" s="211" t="s">
        <v>693</v>
      </c>
      <c r="O57" s="211" t="s">
        <v>693</v>
      </c>
      <c r="P57" s="211" t="s">
        <v>693</v>
      </c>
      <c r="Q57" s="211" t="s">
        <v>693</v>
      </c>
      <c r="R57" s="210"/>
    </row>
    <row r="58" spans="1:18" x14ac:dyDescent="0.25">
      <c r="A58" s="93">
        <v>2040</v>
      </c>
      <c r="B58" s="94" t="str">
        <f>$B$48</f>
        <v>E2</v>
      </c>
      <c r="C58" s="95">
        <f>$C$48</f>
        <v>4.6000000000000001E-4</v>
      </c>
      <c r="D58" s="96">
        <f>VLOOKUP(CONCATENATE($A58,"-",0),$D$122:$H$140,5,0)</f>
        <v>0.36</v>
      </c>
      <c r="E58" s="209">
        <f>1/(1+(EXP((-LN(C58/(1-C58)))-D58)))</f>
        <v>6.5920013132654337E-4</v>
      </c>
      <c r="F58" s="94" t="str">
        <f>VLOOKUP(E58,$L$16:$Q$27,4,1)</f>
        <v>E5</v>
      </c>
      <c r="G58" s="94">
        <f>$G$48</f>
        <v>100</v>
      </c>
      <c r="H58" s="94">
        <f>VLOOKUP(F58,$O$16:$Q$27,2,0)</f>
        <v>180</v>
      </c>
      <c r="I58" s="94">
        <f t="shared" si="0"/>
        <v>80</v>
      </c>
      <c r="J58" s="94">
        <f>MAX(I58:I65,0)</f>
        <v>80</v>
      </c>
      <c r="K58" s="94">
        <f>MIN(I58:I65,0)</f>
        <v>0</v>
      </c>
      <c r="L58" s="94">
        <f>IF(ABS(J58)&gt;ABS(K58),J58,K58)</f>
        <v>80</v>
      </c>
      <c r="M58" s="97">
        <v>54</v>
      </c>
      <c r="N58" s="97">
        <f>MAX($M58:$M65,0)</f>
        <v>54</v>
      </c>
      <c r="O58" s="97">
        <f>MIN($M58:$M65,0)</f>
        <v>0</v>
      </c>
      <c r="P58" s="94">
        <f>IF(ABS(N58)&gt;ABS(O58),N58,O58)</f>
        <v>54</v>
      </c>
      <c r="Q58" s="98">
        <f>((($B$8*$L58)+($B$9*$P58))*($B$10/1000000))</f>
        <v>-245700.00000000003</v>
      </c>
      <c r="R58" s="210"/>
    </row>
    <row r="59" spans="1:18" x14ac:dyDescent="0.25">
      <c r="A59" s="94">
        <v>2041</v>
      </c>
      <c r="B59" s="211" t="s">
        <v>693</v>
      </c>
      <c r="C59" s="211" t="s">
        <v>693</v>
      </c>
      <c r="D59" s="211" t="s">
        <v>693</v>
      </c>
      <c r="E59" s="212" t="s">
        <v>693</v>
      </c>
      <c r="F59" s="211" t="s">
        <v>693</v>
      </c>
      <c r="G59" s="211" t="s">
        <v>693</v>
      </c>
      <c r="H59" s="211" t="s">
        <v>693</v>
      </c>
      <c r="I59" s="94">
        <f>$I$58</f>
        <v>80</v>
      </c>
      <c r="J59" s="211" t="s">
        <v>693</v>
      </c>
      <c r="K59" s="211" t="s">
        <v>693</v>
      </c>
      <c r="L59" s="211" t="s">
        <v>693</v>
      </c>
      <c r="M59" s="97">
        <v>52</v>
      </c>
      <c r="N59" s="211" t="s">
        <v>693</v>
      </c>
      <c r="O59" s="211" t="s">
        <v>693</v>
      </c>
      <c r="P59" s="211" t="s">
        <v>693</v>
      </c>
      <c r="Q59" s="211" t="s">
        <v>693</v>
      </c>
      <c r="R59" s="210"/>
    </row>
    <row r="60" spans="1:18" x14ac:dyDescent="0.25">
      <c r="A60" s="94">
        <v>2042</v>
      </c>
      <c r="B60" s="211" t="s">
        <v>693</v>
      </c>
      <c r="C60" s="211" t="s">
        <v>693</v>
      </c>
      <c r="D60" s="211" t="s">
        <v>693</v>
      </c>
      <c r="E60" s="212" t="s">
        <v>693</v>
      </c>
      <c r="F60" s="211" t="s">
        <v>693</v>
      </c>
      <c r="G60" s="211" t="s">
        <v>693</v>
      </c>
      <c r="H60" s="211" t="s">
        <v>693</v>
      </c>
      <c r="I60" s="94">
        <f t="shared" ref="I60:I62" si="2">$I$58</f>
        <v>80</v>
      </c>
      <c r="J60" s="211" t="s">
        <v>693</v>
      </c>
      <c r="K60" s="211" t="s">
        <v>693</v>
      </c>
      <c r="L60" s="211" t="s">
        <v>693</v>
      </c>
      <c r="M60" s="97">
        <v>50</v>
      </c>
      <c r="N60" s="211" t="s">
        <v>693</v>
      </c>
      <c r="O60" s="211" t="s">
        <v>693</v>
      </c>
      <c r="P60" s="211" t="s">
        <v>693</v>
      </c>
      <c r="Q60" s="211" t="s">
        <v>693</v>
      </c>
      <c r="R60" s="210"/>
    </row>
    <row r="61" spans="1:18" x14ac:dyDescent="0.25">
      <c r="A61" s="94">
        <v>2043</v>
      </c>
      <c r="B61" s="211" t="s">
        <v>693</v>
      </c>
      <c r="C61" s="211" t="s">
        <v>693</v>
      </c>
      <c r="D61" s="211" t="s">
        <v>693</v>
      </c>
      <c r="E61" s="212" t="s">
        <v>693</v>
      </c>
      <c r="F61" s="211" t="s">
        <v>693</v>
      </c>
      <c r="G61" s="211" t="s">
        <v>693</v>
      </c>
      <c r="H61" s="211" t="s">
        <v>693</v>
      </c>
      <c r="I61" s="94">
        <f t="shared" si="2"/>
        <v>80</v>
      </c>
      <c r="J61" s="211" t="s">
        <v>693</v>
      </c>
      <c r="K61" s="211" t="s">
        <v>693</v>
      </c>
      <c r="L61" s="211" t="s">
        <v>693</v>
      </c>
      <c r="M61" s="97">
        <v>48</v>
      </c>
      <c r="N61" s="211" t="s">
        <v>693</v>
      </c>
      <c r="O61" s="211" t="s">
        <v>693</v>
      </c>
      <c r="P61" s="211" t="s">
        <v>693</v>
      </c>
      <c r="Q61" s="211" t="s">
        <v>693</v>
      </c>
      <c r="R61" s="210"/>
    </row>
    <row r="62" spans="1:18" x14ac:dyDescent="0.25">
      <c r="A62" s="94">
        <v>2044</v>
      </c>
      <c r="B62" s="211" t="s">
        <v>693</v>
      </c>
      <c r="C62" s="211" t="s">
        <v>693</v>
      </c>
      <c r="D62" s="211" t="s">
        <v>693</v>
      </c>
      <c r="E62" s="212" t="s">
        <v>693</v>
      </c>
      <c r="F62" s="211" t="s">
        <v>693</v>
      </c>
      <c r="G62" s="211" t="s">
        <v>693</v>
      </c>
      <c r="H62" s="211" t="s">
        <v>693</v>
      </c>
      <c r="I62" s="94">
        <f t="shared" si="2"/>
        <v>80</v>
      </c>
      <c r="J62" s="211" t="s">
        <v>693</v>
      </c>
      <c r="K62" s="211" t="s">
        <v>693</v>
      </c>
      <c r="L62" s="211" t="s">
        <v>693</v>
      </c>
      <c r="M62" s="97">
        <v>46</v>
      </c>
      <c r="N62" s="211" t="s">
        <v>693</v>
      </c>
      <c r="O62" s="211" t="s">
        <v>693</v>
      </c>
      <c r="P62" s="211" t="s">
        <v>693</v>
      </c>
      <c r="Q62" s="211" t="s">
        <v>693</v>
      </c>
      <c r="R62" s="210"/>
    </row>
    <row r="63" spans="1:18" x14ac:dyDescent="0.25">
      <c r="A63" s="93">
        <v>2045</v>
      </c>
      <c r="B63" s="94" t="str">
        <f>$B$48</f>
        <v>E2</v>
      </c>
      <c r="C63" s="95">
        <f>$C$48</f>
        <v>4.6000000000000001E-4</v>
      </c>
      <c r="D63" s="96">
        <f>VLOOKUP(CONCATENATE($A63,"-",0),$D$122:$H$140,5,0)</f>
        <v>0.45</v>
      </c>
      <c r="E63" s="209">
        <f>1/(1+(EXP((-LN(C63/(1-C63)))-D63)))</f>
        <v>7.2123505745647055E-4</v>
      </c>
      <c r="F63" s="94" t="str">
        <f>VLOOKUP(E63,$L$16:$Q$27,4,1)</f>
        <v>E5</v>
      </c>
      <c r="G63" s="94">
        <f>$G$48</f>
        <v>100</v>
      </c>
      <c r="H63" s="94">
        <f>VLOOKUP(F63,$O$16:$Q$27,2,0)</f>
        <v>180</v>
      </c>
      <c r="I63" s="94">
        <f t="shared" si="0"/>
        <v>80</v>
      </c>
      <c r="J63" s="94">
        <f>MAX(I63:I70,0)</f>
        <v>530</v>
      </c>
      <c r="K63" s="94">
        <f>MIN(I63:I70,0)</f>
        <v>0</v>
      </c>
      <c r="L63" s="94">
        <f>IF(ABS(J63)&gt;ABS(K63),J63,K63)</f>
        <v>530</v>
      </c>
      <c r="M63" s="97">
        <v>44</v>
      </c>
      <c r="N63" s="97">
        <f>MAX($M63:$M70,0)</f>
        <v>44</v>
      </c>
      <c r="O63" s="97">
        <f>MIN($M63:$M70,0)</f>
        <v>0</v>
      </c>
      <c r="P63" s="94">
        <f>IF(ABS(N63)&gt;ABS(O63),N63,O63)</f>
        <v>44</v>
      </c>
      <c r="Q63" s="98">
        <f>((($B$8*$L63)+($B$9*$P63))*($B$10/1000000))</f>
        <v>-1204200</v>
      </c>
      <c r="R63" s="210"/>
    </row>
    <row r="64" spans="1:18" x14ac:dyDescent="0.25">
      <c r="A64" s="94">
        <v>2046</v>
      </c>
      <c r="B64" s="211" t="s">
        <v>693</v>
      </c>
      <c r="C64" s="211" t="s">
        <v>693</v>
      </c>
      <c r="D64" s="211" t="s">
        <v>693</v>
      </c>
      <c r="E64" s="212" t="s">
        <v>693</v>
      </c>
      <c r="F64" s="211" t="s">
        <v>693</v>
      </c>
      <c r="G64" s="211" t="s">
        <v>693</v>
      </c>
      <c r="H64" s="211" t="s">
        <v>693</v>
      </c>
      <c r="I64" s="94">
        <f>$I$63</f>
        <v>80</v>
      </c>
      <c r="J64" s="211" t="s">
        <v>693</v>
      </c>
      <c r="K64" s="211" t="s">
        <v>693</v>
      </c>
      <c r="L64" s="211" t="s">
        <v>693</v>
      </c>
      <c r="M64" s="97">
        <v>42</v>
      </c>
      <c r="N64" s="211" t="s">
        <v>693</v>
      </c>
      <c r="O64" s="211" t="s">
        <v>693</v>
      </c>
      <c r="P64" s="211" t="s">
        <v>693</v>
      </c>
      <c r="Q64" s="211" t="s">
        <v>693</v>
      </c>
      <c r="R64" s="210"/>
    </row>
    <row r="65" spans="1:36" x14ac:dyDescent="0.25">
      <c r="A65" s="94">
        <v>2047</v>
      </c>
      <c r="B65" s="211" t="s">
        <v>693</v>
      </c>
      <c r="C65" s="211" t="s">
        <v>693</v>
      </c>
      <c r="D65" s="211" t="s">
        <v>693</v>
      </c>
      <c r="E65" s="212" t="s">
        <v>693</v>
      </c>
      <c r="F65" s="211" t="s">
        <v>693</v>
      </c>
      <c r="G65" s="211" t="s">
        <v>693</v>
      </c>
      <c r="H65" s="211" t="s">
        <v>693</v>
      </c>
      <c r="I65" s="94">
        <f t="shared" ref="I65:I67" si="3">$I$63</f>
        <v>80</v>
      </c>
      <c r="J65" s="211" t="s">
        <v>693</v>
      </c>
      <c r="K65" s="211" t="s">
        <v>693</v>
      </c>
      <c r="L65" s="211" t="s">
        <v>693</v>
      </c>
      <c r="M65" s="97">
        <v>40</v>
      </c>
      <c r="N65" s="211" t="s">
        <v>693</v>
      </c>
      <c r="O65" s="211" t="s">
        <v>693</v>
      </c>
      <c r="P65" s="211" t="s">
        <v>693</v>
      </c>
      <c r="Q65" s="211" t="s">
        <v>693</v>
      </c>
      <c r="R65" s="210"/>
    </row>
    <row r="66" spans="1:36" x14ac:dyDescent="0.25">
      <c r="A66" s="94">
        <v>2048</v>
      </c>
      <c r="B66" s="211" t="s">
        <v>693</v>
      </c>
      <c r="C66" s="211" t="s">
        <v>693</v>
      </c>
      <c r="D66" s="211" t="s">
        <v>693</v>
      </c>
      <c r="E66" s="212" t="s">
        <v>693</v>
      </c>
      <c r="F66" s="211" t="s">
        <v>693</v>
      </c>
      <c r="G66" s="211" t="s">
        <v>693</v>
      </c>
      <c r="H66" s="211" t="s">
        <v>693</v>
      </c>
      <c r="I66" s="94">
        <f t="shared" si="3"/>
        <v>80</v>
      </c>
      <c r="J66" s="211" t="s">
        <v>693</v>
      </c>
      <c r="K66" s="211" t="s">
        <v>693</v>
      </c>
      <c r="L66" s="211" t="s">
        <v>693</v>
      </c>
      <c r="M66" s="97">
        <v>38</v>
      </c>
      <c r="N66" s="211" t="s">
        <v>693</v>
      </c>
      <c r="O66" s="211" t="s">
        <v>693</v>
      </c>
      <c r="P66" s="211" t="s">
        <v>693</v>
      </c>
      <c r="Q66" s="211" t="s">
        <v>693</v>
      </c>
      <c r="R66" s="210"/>
    </row>
    <row r="67" spans="1:36" x14ac:dyDescent="0.25">
      <c r="A67" s="94">
        <v>2049</v>
      </c>
      <c r="B67" s="211" t="s">
        <v>693</v>
      </c>
      <c r="C67" s="211" t="s">
        <v>693</v>
      </c>
      <c r="D67" s="211" t="s">
        <v>693</v>
      </c>
      <c r="E67" s="212" t="s">
        <v>693</v>
      </c>
      <c r="F67" s="211" t="s">
        <v>693</v>
      </c>
      <c r="G67" s="211" t="s">
        <v>693</v>
      </c>
      <c r="H67" s="211" t="s">
        <v>693</v>
      </c>
      <c r="I67" s="94">
        <f t="shared" si="3"/>
        <v>80</v>
      </c>
      <c r="J67" s="211" t="s">
        <v>693</v>
      </c>
      <c r="K67" s="211" t="s">
        <v>693</v>
      </c>
      <c r="L67" s="211" t="s">
        <v>693</v>
      </c>
      <c r="M67" s="97">
        <v>36</v>
      </c>
      <c r="N67" s="211" t="s">
        <v>693</v>
      </c>
      <c r="O67" s="211" t="s">
        <v>693</v>
      </c>
      <c r="P67" s="211" t="s">
        <v>693</v>
      </c>
      <c r="Q67" s="211" t="s">
        <v>693</v>
      </c>
      <c r="R67" s="210"/>
    </row>
    <row r="68" spans="1:36" x14ac:dyDescent="0.25">
      <c r="A68" s="93">
        <v>2050</v>
      </c>
      <c r="B68" s="94" t="str">
        <f>$B$48</f>
        <v>E2</v>
      </c>
      <c r="C68" s="95">
        <f>$C$48</f>
        <v>4.6000000000000001E-4</v>
      </c>
      <c r="D68" s="96">
        <f>VLOOKUP(CONCATENATE($A68,"-",0),$D$122:$H$140,5,0)</f>
        <v>1.1100000000000001</v>
      </c>
      <c r="E68" s="209">
        <f>1/(1+(EXP((-LN(C68/(1-C68)))-D68)))</f>
        <v>1.3944998816718651E-3</v>
      </c>
      <c r="F68" s="94" t="str">
        <f>VLOOKUP(E68,$L$16:$Q$27,4,1)</f>
        <v>E7</v>
      </c>
      <c r="G68" s="94">
        <f>$G$48</f>
        <v>100</v>
      </c>
      <c r="H68" s="94">
        <f>VLOOKUP(F68,$O$16:$Q$27,2,0)</f>
        <v>630</v>
      </c>
      <c r="I68" s="94">
        <f t="shared" si="0"/>
        <v>530</v>
      </c>
      <c r="J68" s="94">
        <f>MAX(I68:I75,0)</f>
        <v>530</v>
      </c>
      <c r="K68" s="94">
        <f>MIN(I68:I75,0)</f>
        <v>0</v>
      </c>
      <c r="L68" s="94">
        <f>IF(ABS(J68)&gt;ABS(K68),J68,K68)</f>
        <v>530</v>
      </c>
      <c r="M68" s="97">
        <v>34</v>
      </c>
      <c r="N68" s="97">
        <f>MAX($M68:$M75,0)</f>
        <v>34</v>
      </c>
      <c r="O68" s="97">
        <f>MIN($M68:$M75,0)</f>
        <v>0</v>
      </c>
      <c r="P68" s="94">
        <f>IF(ABS(N68)&gt;ABS(O68),N68,O68)</f>
        <v>34</v>
      </c>
      <c r="Q68" s="98">
        <f>((($B$8*$L68)+($B$9*$P68))*($B$10/1000000))</f>
        <v>-1190700</v>
      </c>
      <c r="R68" s="210"/>
    </row>
    <row r="69" spans="1:36" x14ac:dyDescent="0.25">
      <c r="A69" s="94">
        <v>2051</v>
      </c>
      <c r="B69" s="211" t="s">
        <v>693</v>
      </c>
      <c r="C69" s="211" t="s">
        <v>693</v>
      </c>
      <c r="D69" s="211" t="s">
        <v>693</v>
      </c>
      <c r="E69" s="212" t="s">
        <v>693</v>
      </c>
      <c r="F69" s="211" t="s">
        <v>693</v>
      </c>
      <c r="G69" s="211" t="s">
        <v>693</v>
      </c>
      <c r="H69" s="211" t="s">
        <v>693</v>
      </c>
      <c r="I69" s="94">
        <f>$I$68</f>
        <v>530</v>
      </c>
      <c r="J69" s="211" t="s">
        <v>693</v>
      </c>
      <c r="K69" s="211" t="s">
        <v>693</v>
      </c>
      <c r="L69" s="211" t="s">
        <v>693</v>
      </c>
      <c r="M69" s="97">
        <v>32</v>
      </c>
      <c r="N69" s="211" t="s">
        <v>693</v>
      </c>
      <c r="O69" s="211" t="s">
        <v>693</v>
      </c>
      <c r="P69" s="211" t="s">
        <v>693</v>
      </c>
      <c r="Q69" s="211" t="s">
        <v>693</v>
      </c>
      <c r="R69" s="210"/>
    </row>
    <row r="70" spans="1:36" x14ac:dyDescent="0.25">
      <c r="A70" s="94">
        <v>2052</v>
      </c>
      <c r="B70" s="211" t="s">
        <v>693</v>
      </c>
      <c r="C70" s="211" t="s">
        <v>693</v>
      </c>
      <c r="D70" s="211" t="s">
        <v>693</v>
      </c>
      <c r="E70" s="212" t="s">
        <v>693</v>
      </c>
      <c r="F70" s="211" t="s">
        <v>693</v>
      </c>
      <c r="G70" s="211" t="s">
        <v>693</v>
      </c>
      <c r="H70" s="211" t="s">
        <v>693</v>
      </c>
      <c r="I70" s="94">
        <f>$I$68</f>
        <v>530</v>
      </c>
      <c r="J70" s="211" t="s">
        <v>693</v>
      </c>
      <c r="K70" s="211" t="s">
        <v>693</v>
      </c>
      <c r="L70" s="211" t="s">
        <v>693</v>
      </c>
      <c r="M70" s="97">
        <v>30</v>
      </c>
      <c r="N70" s="211" t="s">
        <v>693</v>
      </c>
      <c r="O70" s="211" t="s">
        <v>693</v>
      </c>
      <c r="P70" s="211" t="s">
        <v>693</v>
      </c>
      <c r="Q70" s="211" t="s">
        <v>693</v>
      </c>
      <c r="R70" s="210"/>
    </row>
    <row r="71" spans="1:36" x14ac:dyDescent="0.25">
      <c r="A71" s="94">
        <v>2053</v>
      </c>
      <c r="B71" s="211" t="s">
        <v>693</v>
      </c>
      <c r="C71" s="211" t="s">
        <v>693</v>
      </c>
      <c r="D71" s="211" t="s">
        <v>693</v>
      </c>
      <c r="E71" s="211" t="s">
        <v>693</v>
      </c>
      <c r="F71" s="211" t="s">
        <v>693</v>
      </c>
      <c r="G71" s="211" t="s">
        <v>693</v>
      </c>
      <c r="H71" s="211" t="s">
        <v>693</v>
      </c>
      <c r="I71" s="94">
        <f>$I$68</f>
        <v>530</v>
      </c>
      <c r="J71" s="211" t="s">
        <v>693</v>
      </c>
      <c r="K71" s="211" t="s">
        <v>693</v>
      </c>
      <c r="L71" s="211" t="s">
        <v>693</v>
      </c>
      <c r="M71" s="97">
        <v>28</v>
      </c>
      <c r="N71" s="211" t="s">
        <v>693</v>
      </c>
      <c r="O71" s="211" t="s">
        <v>693</v>
      </c>
      <c r="P71" s="211" t="s">
        <v>693</v>
      </c>
      <c r="Q71" s="211" t="s">
        <v>693</v>
      </c>
      <c r="R71" s="210"/>
    </row>
    <row r="72" spans="1:36" x14ac:dyDescent="0.25">
      <c r="A72" s="94">
        <v>2054</v>
      </c>
      <c r="B72" s="211" t="s">
        <v>693</v>
      </c>
      <c r="C72" s="211" t="s">
        <v>693</v>
      </c>
      <c r="D72" s="211" t="s">
        <v>693</v>
      </c>
      <c r="E72" s="212" t="s">
        <v>693</v>
      </c>
      <c r="F72" s="211" t="s">
        <v>693</v>
      </c>
      <c r="G72" s="211" t="s">
        <v>693</v>
      </c>
      <c r="H72" s="211" t="s">
        <v>693</v>
      </c>
      <c r="I72" s="94">
        <f>$I$68</f>
        <v>530</v>
      </c>
      <c r="J72" s="211" t="s">
        <v>693</v>
      </c>
      <c r="K72" s="211" t="s">
        <v>693</v>
      </c>
      <c r="L72" s="211" t="s">
        <v>693</v>
      </c>
      <c r="M72" s="97">
        <f>$M$71</f>
        <v>28</v>
      </c>
      <c r="N72" s="211" t="s">
        <v>693</v>
      </c>
      <c r="O72" s="211" t="s">
        <v>693</v>
      </c>
      <c r="P72" s="211" t="s">
        <v>693</v>
      </c>
      <c r="Q72" s="211" t="s">
        <v>693</v>
      </c>
      <c r="R72" s="210"/>
    </row>
    <row r="73" spans="1:36" x14ac:dyDescent="0.25">
      <c r="A73" s="94">
        <v>2055</v>
      </c>
      <c r="B73" s="211" t="s">
        <v>693</v>
      </c>
      <c r="C73" s="211" t="s">
        <v>693</v>
      </c>
      <c r="D73" s="211" t="s">
        <v>693</v>
      </c>
      <c r="E73" s="212" t="s">
        <v>693</v>
      </c>
      <c r="F73" s="211" t="s">
        <v>693</v>
      </c>
      <c r="G73" s="211" t="s">
        <v>693</v>
      </c>
      <c r="H73" s="211" t="s">
        <v>693</v>
      </c>
      <c r="I73" s="94">
        <f t="shared" ref="I73:I75" si="4">$I$68</f>
        <v>530</v>
      </c>
      <c r="J73" s="211" t="s">
        <v>693</v>
      </c>
      <c r="K73" s="211" t="s">
        <v>693</v>
      </c>
      <c r="L73" s="211" t="s">
        <v>693</v>
      </c>
      <c r="M73" s="97">
        <f t="shared" ref="M73:M75" si="5">$M$71</f>
        <v>28</v>
      </c>
      <c r="N73" s="211" t="s">
        <v>693</v>
      </c>
      <c r="O73" s="211" t="s">
        <v>693</v>
      </c>
      <c r="P73" s="211" t="s">
        <v>693</v>
      </c>
      <c r="Q73" s="211" t="s">
        <v>693</v>
      </c>
      <c r="R73" s="210"/>
    </row>
    <row r="74" spans="1:36" x14ac:dyDescent="0.25">
      <c r="A74" s="94">
        <v>2056</v>
      </c>
      <c r="B74" s="211" t="s">
        <v>693</v>
      </c>
      <c r="C74" s="211" t="s">
        <v>693</v>
      </c>
      <c r="D74" s="211" t="s">
        <v>693</v>
      </c>
      <c r="E74" s="211" t="s">
        <v>693</v>
      </c>
      <c r="F74" s="211" t="s">
        <v>693</v>
      </c>
      <c r="G74" s="211" t="s">
        <v>693</v>
      </c>
      <c r="H74" s="211" t="s">
        <v>693</v>
      </c>
      <c r="I74" s="94">
        <f t="shared" si="4"/>
        <v>530</v>
      </c>
      <c r="J74" s="211" t="s">
        <v>693</v>
      </c>
      <c r="K74" s="211" t="s">
        <v>693</v>
      </c>
      <c r="L74" s="211" t="s">
        <v>693</v>
      </c>
      <c r="M74" s="97">
        <f t="shared" si="5"/>
        <v>28</v>
      </c>
      <c r="N74" s="211" t="s">
        <v>693</v>
      </c>
      <c r="O74" s="211" t="s">
        <v>693</v>
      </c>
      <c r="P74" s="211" t="s">
        <v>693</v>
      </c>
      <c r="Q74" s="211" t="s">
        <v>693</v>
      </c>
      <c r="R74" s="210"/>
    </row>
    <row r="75" spans="1:36" x14ac:dyDescent="0.25">
      <c r="A75" s="94">
        <v>2057</v>
      </c>
      <c r="B75" s="211" t="s">
        <v>693</v>
      </c>
      <c r="C75" s="211" t="s">
        <v>693</v>
      </c>
      <c r="D75" s="211" t="s">
        <v>693</v>
      </c>
      <c r="E75" s="211" t="s">
        <v>693</v>
      </c>
      <c r="F75" s="211" t="s">
        <v>693</v>
      </c>
      <c r="G75" s="211" t="s">
        <v>693</v>
      </c>
      <c r="H75" s="211" t="s">
        <v>693</v>
      </c>
      <c r="I75" s="94">
        <f t="shared" si="4"/>
        <v>530</v>
      </c>
      <c r="J75" s="211" t="s">
        <v>693</v>
      </c>
      <c r="K75" s="211" t="s">
        <v>693</v>
      </c>
      <c r="L75" s="211" t="s">
        <v>693</v>
      </c>
      <c r="M75" s="97">
        <f t="shared" si="5"/>
        <v>28</v>
      </c>
      <c r="N75" s="211" t="s">
        <v>693</v>
      </c>
      <c r="O75" s="211" t="s">
        <v>693</v>
      </c>
      <c r="P75" s="211" t="s">
        <v>693</v>
      </c>
      <c r="Q75" s="211" t="s">
        <v>693</v>
      </c>
      <c r="R75" s="210"/>
    </row>
    <row r="76" spans="1:36" x14ac:dyDescent="0.25">
      <c r="A76" s="265"/>
      <c r="B76" s="265"/>
      <c r="C76" s="265"/>
      <c r="D76" s="265"/>
      <c r="E76" s="265"/>
      <c r="F76" s="265"/>
      <c r="G76" s="265"/>
      <c r="H76" s="265"/>
      <c r="I76" s="265"/>
      <c r="J76" s="265"/>
      <c r="K76" s="265"/>
      <c r="L76" s="265"/>
      <c r="M76" s="265"/>
      <c r="N76" s="265"/>
      <c r="O76" s="265"/>
      <c r="P76" s="265"/>
      <c r="Q76" s="265"/>
      <c r="R76" s="265"/>
    </row>
    <row r="77" spans="1:36" ht="36" customHeight="1" x14ac:dyDescent="0.25">
      <c r="A77" s="341" t="s">
        <v>660</v>
      </c>
      <c r="B77" s="341"/>
      <c r="C77" s="341"/>
      <c r="D77" s="341"/>
      <c r="E77" s="341"/>
      <c r="F77" s="341"/>
      <c r="G77" s="341"/>
      <c r="H77" s="341"/>
      <c r="I77" s="341"/>
      <c r="J77" s="341"/>
      <c r="K77" s="341"/>
      <c r="L77" s="341"/>
      <c r="M77" s="341"/>
      <c r="N77" s="341"/>
      <c r="O77" s="341"/>
      <c r="P77" s="341"/>
      <c r="Q77" s="341"/>
      <c r="R77" s="341"/>
      <c r="AJ77" s="99"/>
    </row>
    <row r="78" spans="1:36" x14ac:dyDescent="0.25">
      <c r="A78" s="92"/>
      <c r="B78" s="356" t="s">
        <v>412</v>
      </c>
      <c r="C78" s="356"/>
      <c r="D78" s="356" t="s">
        <v>413</v>
      </c>
      <c r="E78" s="356"/>
      <c r="F78" s="356" t="s">
        <v>414</v>
      </c>
      <c r="G78" s="356"/>
      <c r="H78" s="356"/>
      <c r="I78" s="356" t="s">
        <v>738</v>
      </c>
      <c r="J78" s="356"/>
      <c r="K78" s="356"/>
      <c r="L78" s="356"/>
      <c r="M78" s="356" t="s">
        <v>415</v>
      </c>
      <c r="N78" s="356"/>
      <c r="O78" s="356"/>
      <c r="P78" s="356"/>
      <c r="Q78" s="126" t="s">
        <v>416</v>
      </c>
      <c r="R78" s="41"/>
      <c r="AJ78" s="99"/>
    </row>
    <row r="79" spans="1:36" ht="60" x14ac:dyDescent="0.25">
      <c r="A79" s="127" t="s">
        <v>403</v>
      </c>
      <c r="B79" s="127" t="s">
        <v>417</v>
      </c>
      <c r="C79" s="127" t="s">
        <v>418</v>
      </c>
      <c r="D79" s="127" t="s">
        <v>419</v>
      </c>
      <c r="E79" s="127" t="s">
        <v>110</v>
      </c>
      <c r="F79" s="127" t="s">
        <v>683</v>
      </c>
      <c r="G79" s="127" t="s">
        <v>420</v>
      </c>
      <c r="H79" s="127" t="s">
        <v>421</v>
      </c>
      <c r="I79" s="127" t="s">
        <v>684</v>
      </c>
      <c r="J79" s="127" t="s">
        <v>685</v>
      </c>
      <c r="K79" s="127" t="s">
        <v>686</v>
      </c>
      <c r="L79" s="127" t="s">
        <v>687</v>
      </c>
      <c r="M79" s="127" t="s">
        <v>688</v>
      </c>
      <c r="N79" s="127" t="s">
        <v>689</v>
      </c>
      <c r="O79" s="127" t="s">
        <v>690</v>
      </c>
      <c r="P79" s="127" t="s">
        <v>691</v>
      </c>
      <c r="Q79" s="127" t="s">
        <v>692</v>
      </c>
      <c r="R79" s="208"/>
      <c r="AJ79" s="99"/>
    </row>
    <row r="80" spans="1:36" x14ac:dyDescent="0.25">
      <c r="A80" s="93">
        <v>2030</v>
      </c>
      <c r="B80" s="213" t="str">
        <f>$F$30</f>
        <v>E6</v>
      </c>
      <c r="C80" s="95">
        <f>VLOOKUP($B$80,$K$16:$N$27,4,0)</f>
        <v>8.0199999999999998E-4</v>
      </c>
      <c r="D80" s="96">
        <f>VLOOKUP(CONCATENATE($A80,"-",0),$D$141:$H$158,5,0)</f>
        <v>0.1</v>
      </c>
      <c r="E80" s="209">
        <f>1/(1+(EXP((-LN(C80/(1-C80)))-D80)))</f>
        <v>8.8627232181752143E-4</v>
      </c>
      <c r="F80" s="94" t="str">
        <f>VLOOKUP(E80,$L$16:$Q$27,4,1)</f>
        <v>E7</v>
      </c>
      <c r="G80" s="94">
        <f>VLOOKUP(B80,$O$16:$Q$27,2,0)</f>
        <v>430</v>
      </c>
      <c r="H80" s="94">
        <f>VLOOKUP(F80,$O$16:$Q$27,2,0)</f>
        <v>630</v>
      </c>
      <c r="I80" s="94">
        <f>H80-G80</f>
        <v>200</v>
      </c>
      <c r="J80" s="94">
        <f>MAX(I80:I90,0)</f>
        <v>200</v>
      </c>
      <c r="K80" s="94">
        <f>MIN(I80:I90,0)</f>
        <v>-250</v>
      </c>
      <c r="L80" s="94">
        <f>IF(ABS(J80)&gt;ABS(K80),J80,K80)</f>
        <v>-250</v>
      </c>
      <c r="M80" s="97">
        <v>30</v>
      </c>
      <c r="N80" s="97">
        <f>MAX($M80:$M87,0)</f>
        <v>58</v>
      </c>
      <c r="O80" s="97">
        <f>MIN($M80:$M87,0)</f>
        <v>0</v>
      </c>
      <c r="P80" s="94">
        <f>IF(ABS(N80)&gt;ABS(O80),N80,O80)</f>
        <v>58</v>
      </c>
      <c r="Q80" s="98">
        <f>((($L$8*$L80)+($L$9*$P80))*($L$10/1000000))</f>
        <v>442000</v>
      </c>
      <c r="R80" s="210"/>
      <c r="AJ80" s="99"/>
    </row>
    <row r="81" spans="1:36" x14ac:dyDescent="0.25">
      <c r="A81" s="94">
        <v>2031</v>
      </c>
      <c r="B81" s="211" t="s">
        <v>693</v>
      </c>
      <c r="C81" s="211" t="s">
        <v>693</v>
      </c>
      <c r="D81" s="211" t="s">
        <v>693</v>
      </c>
      <c r="E81" s="212" t="s">
        <v>693</v>
      </c>
      <c r="F81" s="211" t="s">
        <v>693</v>
      </c>
      <c r="G81" s="211" t="s">
        <v>693</v>
      </c>
      <c r="H81" s="211" t="s">
        <v>693</v>
      </c>
      <c r="I81" s="94">
        <f>$I$80</f>
        <v>200</v>
      </c>
      <c r="J81" s="211" t="s">
        <v>693</v>
      </c>
      <c r="K81" s="211" t="s">
        <v>693</v>
      </c>
      <c r="L81" s="211" t="s">
        <v>693</v>
      </c>
      <c r="M81" s="97">
        <v>34</v>
      </c>
      <c r="N81" s="211" t="s">
        <v>693</v>
      </c>
      <c r="O81" s="211" t="s">
        <v>693</v>
      </c>
      <c r="P81" s="211" t="s">
        <v>693</v>
      </c>
      <c r="Q81" s="211" t="s">
        <v>693</v>
      </c>
      <c r="R81" s="210"/>
      <c r="AJ81" s="99"/>
    </row>
    <row r="82" spans="1:36" x14ac:dyDescent="0.25">
      <c r="A82" s="94">
        <v>2032</v>
      </c>
      <c r="B82" s="211" t="s">
        <v>693</v>
      </c>
      <c r="C82" s="211" t="s">
        <v>693</v>
      </c>
      <c r="D82" s="211" t="s">
        <v>693</v>
      </c>
      <c r="E82" s="212" t="s">
        <v>693</v>
      </c>
      <c r="F82" s="211" t="s">
        <v>693</v>
      </c>
      <c r="G82" s="211" t="s">
        <v>693</v>
      </c>
      <c r="H82" s="211" t="s">
        <v>693</v>
      </c>
      <c r="I82" s="94">
        <f>$I$80</f>
        <v>200</v>
      </c>
      <c r="J82" s="211" t="s">
        <v>693</v>
      </c>
      <c r="K82" s="211" t="s">
        <v>693</v>
      </c>
      <c r="L82" s="211" t="s">
        <v>693</v>
      </c>
      <c r="M82" s="97">
        <v>38</v>
      </c>
      <c r="N82" s="211" t="s">
        <v>693</v>
      </c>
      <c r="O82" s="211" t="s">
        <v>693</v>
      </c>
      <c r="P82" s="211" t="s">
        <v>693</v>
      </c>
      <c r="Q82" s="211" t="s">
        <v>693</v>
      </c>
      <c r="R82" s="210"/>
      <c r="AJ82" s="99"/>
    </row>
    <row r="83" spans="1:36" x14ac:dyDescent="0.25">
      <c r="A83" s="94">
        <v>2033</v>
      </c>
      <c r="B83" s="211" t="s">
        <v>693</v>
      </c>
      <c r="C83" s="211" t="s">
        <v>693</v>
      </c>
      <c r="D83" s="211" t="s">
        <v>693</v>
      </c>
      <c r="E83" s="212" t="s">
        <v>693</v>
      </c>
      <c r="F83" s="211" t="s">
        <v>693</v>
      </c>
      <c r="G83" s="211" t="s">
        <v>693</v>
      </c>
      <c r="H83" s="211" t="s">
        <v>693</v>
      </c>
      <c r="I83" s="94">
        <f>$I$80</f>
        <v>200</v>
      </c>
      <c r="J83" s="211" t="s">
        <v>693</v>
      </c>
      <c r="K83" s="211" t="s">
        <v>693</v>
      </c>
      <c r="L83" s="211" t="s">
        <v>693</v>
      </c>
      <c r="M83" s="97">
        <v>42</v>
      </c>
      <c r="N83" s="211" t="s">
        <v>693</v>
      </c>
      <c r="O83" s="211" t="s">
        <v>693</v>
      </c>
      <c r="P83" s="211" t="s">
        <v>693</v>
      </c>
      <c r="Q83" s="211" t="s">
        <v>693</v>
      </c>
      <c r="R83" s="210"/>
      <c r="AJ83" s="99"/>
    </row>
    <row r="84" spans="1:36" x14ac:dyDescent="0.25">
      <c r="A84" s="94">
        <v>2034</v>
      </c>
      <c r="B84" s="211" t="s">
        <v>693</v>
      </c>
      <c r="C84" s="211" t="s">
        <v>693</v>
      </c>
      <c r="D84" s="211" t="s">
        <v>693</v>
      </c>
      <c r="E84" s="212" t="s">
        <v>693</v>
      </c>
      <c r="F84" s="211" t="s">
        <v>693</v>
      </c>
      <c r="G84" s="211" t="s">
        <v>693</v>
      </c>
      <c r="H84" s="211" t="s">
        <v>693</v>
      </c>
      <c r="I84" s="94">
        <f>$I$80</f>
        <v>200</v>
      </c>
      <c r="J84" s="211" t="s">
        <v>693</v>
      </c>
      <c r="K84" s="211" t="s">
        <v>693</v>
      </c>
      <c r="L84" s="211" t="s">
        <v>693</v>
      </c>
      <c r="M84" s="97">
        <v>46</v>
      </c>
      <c r="N84" s="211" t="s">
        <v>693</v>
      </c>
      <c r="O84" s="211" t="s">
        <v>693</v>
      </c>
      <c r="P84" s="211" t="s">
        <v>693</v>
      </c>
      <c r="Q84" s="211" t="s">
        <v>693</v>
      </c>
      <c r="R84" s="210"/>
      <c r="AJ84" s="99"/>
    </row>
    <row r="85" spans="1:36" x14ac:dyDescent="0.25">
      <c r="A85" s="93">
        <v>2035</v>
      </c>
      <c r="B85" s="94" t="str">
        <f>$B$80</f>
        <v>E6</v>
      </c>
      <c r="C85" s="95">
        <f>VLOOKUP($B$80,$K$16:$N$27,4,0)</f>
        <v>8.0199999999999998E-4</v>
      </c>
      <c r="D85" s="96">
        <f>VLOOKUP(CONCATENATE($A85,"-",0),$D$141:$H$158,5,0)</f>
        <v>0.01</v>
      </c>
      <c r="E85" s="209">
        <f>1/(1+(EXP((-LN(C85/(1-C85)))-D85)))</f>
        <v>8.1005370477908842E-4</v>
      </c>
      <c r="F85" s="94" t="str">
        <f>VLOOKUP(E85,$L$16:$Q$27,4,1)</f>
        <v>E6</v>
      </c>
      <c r="G85" s="94">
        <f>VLOOKUP(B85,$O$16:$Q$27,2,0)</f>
        <v>430</v>
      </c>
      <c r="H85" s="94">
        <f>VLOOKUP(F85,$O$16:$Q$27,2,0)</f>
        <v>430</v>
      </c>
      <c r="I85" s="94">
        <f>H85-G85</f>
        <v>0</v>
      </c>
      <c r="J85" s="94">
        <f>MAX(I85:I95,0)</f>
        <v>0</v>
      </c>
      <c r="K85" s="94">
        <f>MIN(I85:I95,0)</f>
        <v>-280</v>
      </c>
      <c r="L85" s="94">
        <f>IF(ABS(J85)&gt;ABS(K85),J85,K85)</f>
        <v>-280</v>
      </c>
      <c r="M85" s="97">
        <v>50</v>
      </c>
      <c r="N85" s="97">
        <f>MAX($M85:$M92,0)</f>
        <v>66</v>
      </c>
      <c r="O85" s="97">
        <f>MIN($M85:$M92,0)</f>
        <v>0</v>
      </c>
      <c r="P85" s="94">
        <f>IF(ABS(N85)&gt;ABS(O85),N85,O85)</f>
        <v>66</v>
      </c>
      <c r="Q85" s="98">
        <f>((($L$8*$L85)+($L$9*$P85))*($L$10/1000000))</f>
        <v>494000</v>
      </c>
      <c r="R85" s="210"/>
      <c r="AJ85" s="99"/>
    </row>
    <row r="86" spans="1:36" x14ac:dyDescent="0.25">
      <c r="A86" s="94">
        <v>2036</v>
      </c>
      <c r="B86" s="211" t="s">
        <v>693</v>
      </c>
      <c r="C86" s="211" t="s">
        <v>693</v>
      </c>
      <c r="D86" s="211" t="s">
        <v>693</v>
      </c>
      <c r="E86" s="212" t="s">
        <v>693</v>
      </c>
      <c r="F86" s="211" t="s">
        <v>693</v>
      </c>
      <c r="G86" s="211" t="s">
        <v>693</v>
      </c>
      <c r="H86" s="211" t="s">
        <v>693</v>
      </c>
      <c r="I86" s="94">
        <f>$I$85</f>
        <v>0</v>
      </c>
      <c r="J86" s="211" t="s">
        <v>693</v>
      </c>
      <c r="K86" s="211" t="s">
        <v>693</v>
      </c>
      <c r="L86" s="211" t="s">
        <v>693</v>
      </c>
      <c r="M86" s="97">
        <v>54</v>
      </c>
      <c r="N86" s="211" t="s">
        <v>693</v>
      </c>
      <c r="O86" s="211" t="s">
        <v>693</v>
      </c>
      <c r="P86" s="211" t="s">
        <v>693</v>
      </c>
      <c r="Q86" s="211" t="s">
        <v>693</v>
      </c>
      <c r="R86" s="210"/>
      <c r="AJ86" s="99"/>
    </row>
    <row r="87" spans="1:36" x14ac:dyDescent="0.25">
      <c r="A87" s="94">
        <v>2037</v>
      </c>
      <c r="B87" s="211" t="s">
        <v>693</v>
      </c>
      <c r="C87" s="211" t="s">
        <v>693</v>
      </c>
      <c r="D87" s="211" t="s">
        <v>693</v>
      </c>
      <c r="E87" s="212" t="s">
        <v>693</v>
      </c>
      <c r="F87" s="211" t="s">
        <v>693</v>
      </c>
      <c r="G87" s="211" t="s">
        <v>693</v>
      </c>
      <c r="H87" s="211" t="s">
        <v>693</v>
      </c>
      <c r="I87" s="94">
        <f t="shared" ref="I87:I89" si="6">$I$85</f>
        <v>0</v>
      </c>
      <c r="J87" s="211" t="s">
        <v>693</v>
      </c>
      <c r="K87" s="211" t="s">
        <v>693</v>
      </c>
      <c r="L87" s="211" t="s">
        <v>693</v>
      </c>
      <c r="M87" s="97">
        <v>58</v>
      </c>
      <c r="N87" s="211" t="s">
        <v>693</v>
      </c>
      <c r="O87" s="211" t="s">
        <v>693</v>
      </c>
      <c r="P87" s="211" t="s">
        <v>693</v>
      </c>
      <c r="Q87" s="211" t="s">
        <v>693</v>
      </c>
      <c r="R87" s="210"/>
      <c r="AJ87" s="99"/>
    </row>
    <row r="88" spans="1:36" x14ac:dyDescent="0.25">
      <c r="A88" s="94">
        <v>2038</v>
      </c>
      <c r="B88" s="211" t="s">
        <v>693</v>
      </c>
      <c r="C88" s="211" t="s">
        <v>693</v>
      </c>
      <c r="D88" s="211" t="s">
        <v>693</v>
      </c>
      <c r="E88" s="212" t="s">
        <v>693</v>
      </c>
      <c r="F88" s="211" t="s">
        <v>693</v>
      </c>
      <c r="G88" s="211" t="s">
        <v>693</v>
      </c>
      <c r="H88" s="211" t="s">
        <v>693</v>
      </c>
      <c r="I88" s="94">
        <f t="shared" si="6"/>
        <v>0</v>
      </c>
      <c r="J88" s="211" t="s">
        <v>693</v>
      </c>
      <c r="K88" s="211" t="s">
        <v>693</v>
      </c>
      <c r="L88" s="211" t="s">
        <v>693</v>
      </c>
      <c r="M88" s="97">
        <v>62</v>
      </c>
      <c r="N88" s="211" t="s">
        <v>693</v>
      </c>
      <c r="O88" s="211" t="s">
        <v>693</v>
      </c>
      <c r="P88" s="211" t="s">
        <v>693</v>
      </c>
      <c r="Q88" s="211" t="s">
        <v>693</v>
      </c>
      <c r="R88" s="210"/>
      <c r="AJ88" s="99"/>
    </row>
    <row r="89" spans="1:36" x14ac:dyDescent="0.25">
      <c r="A89" s="94">
        <v>2039</v>
      </c>
      <c r="B89" s="211" t="s">
        <v>693</v>
      </c>
      <c r="C89" s="211" t="s">
        <v>693</v>
      </c>
      <c r="D89" s="211" t="s">
        <v>693</v>
      </c>
      <c r="E89" s="212" t="s">
        <v>693</v>
      </c>
      <c r="F89" s="211" t="s">
        <v>693</v>
      </c>
      <c r="G89" s="211" t="s">
        <v>693</v>
      </c>
      <c r="H89" s="211" t="s">
        <v>693</v>
      </c>
      <c r="I89" s="94">
        <f t="shared" si="6"/>
        <v>0</v>
      </c>
      <c r="J89" s="211" t="s">
        <v>693</v>
      </c>
      <c r="K89" s="211" t="s">
        <v>693</v>
      </c>
      <c r="L89" s="211" t="s">
        <v>693</v>
      </c>
      <c r="M89" s="97">
        <v>66</v>
      </c>
      <c r="N89" s="211" t="s">
        <v>693</v>
      </c>
      <c r="O89" s="211" t="s">
        <v>693</v>
      </c>
      <c r="P89" s="211" t="s">
        <v>693</v>
      </c>
      <c r="Q89" s="211" t="s">
        <v>693</v>
      </c>
      <c r="R89" s="210"/>
      <c r="AJ89" s="99"/>
    </row>
    <row r="90" spans="1:36" x14ac:dyDescent="0.25">
      <c r="A90" s="93">
        <v>2040</v>
      </c>
      <c r="B90" s="94" t="str">
        <f>$B$80</f>
        <v>E6</v>
      </c>
      <c r="C90" s="95">
        <f>VLOOKUP($B$80,$K$16:$N$27,4,0)</f>
        <v>8.0199999999999998E-4</v>
      </c>
      <c r="D90" s="96">
        <f>VLOOKUP(CONCATENATE($A90,"-",0),$D$141:$H$158,5,0)</f>
        <v>-0.15</v>
      </c>
      <c r="E90" s="209">
        <f>1/(1+(EXP((-LN(C90/(1-C90)))-D90)))</f>
        <v>6.9036491927883877E-4</v>
      </c>
      <c r="F90" s="94" t="str">
        <f>VLOOKUP(E90,$L$16:$Q$27,4,1)</f>
        <v>E5</v>
      </c>
      <c r="G90" s="94">
        <f>VLOOKUP(B90,$O$16:$Q$27,2,0)</f>
        <v>430</v>
      </c>
      <c r="H90" s="94">
        <f>VLOOKUP(F90,$O$16:$Q$27,2,0)</f>
        <v>180</v>
      </c>
      <c r="I90" s="94">
        <f t="shared" ref="I90" si="7">H90-G90</f>
        <v>-250</v>
      </c>
      <c r="J90" s="94">
        <f>MAX(I90:I100,0)</f>
        <v>0</v>
      </c>
      <c r="K90" s="94">
        <f>MIN(I90:I100,0)</f>
        <v>-310</v>
      </c>
      <c r="L90" s="94">
        <f>IF(ABS(J90)&gt;ABS(K90),J90,K90)</f>
        <v>-310</v>
      </c>
      <c r="M90" s="97">
        <v>64</v>
      </c>
      <c r="N90" s="97">
        <f>MAX($M90:$M97,0)</f>
        <v>64</v>
      </c>
      <c r="O90" s="97">
        <f>MIN($M90:$M97,0)</f>
        <v>0</v>
      </c>
      <c r="P90" s="94">
        <f>IF(ABS(N90)&gt;ABS(O90),N90,O90)</f>
        <v>64</v>
      </c>
      <c r="Q90" s="98">
        <f>((($L$8*$L90)+($L$9*$P90))*($L$10/1000000))</f>
        <v>556000</v>
      </c>
      <c r="R90" s="210"/>
      <c r="AJ90" s="99"/>
    </row>
    <row r="91" spans="1:36" x14ac:dyDescent="0.25">
      <c r="A91" s="94">
        <v>2041</v>
      </c>
      <c r="B91" s="211" t="s">
        <v>693</v>
      </c>
      <c r="C91" s="211" t="s">
        <v>693</v>
      </c>
      <c r="D91" s="211" t="s">
        <v>693</v>
      </c>
      <c r="E91" s="212" t="s">
        <v>693</v>
      </c>
      <c r="F91" s="211" t="s">
        <v>693</v>
      </c>
      <c r="G91" s="211" t="s">
        <v>693</v>
      </c>
      <c r="H91" s="211" t="s">
        <v>693</v>
      </c>
      <c r="I91" s="94">
        <f>$I$90</f>
        <v>-250</v>
      </c>
      <c r="J91" s="211" t="s">
        <v>693</v>
      </c>
      <c r="K91" s="211" t="s">
        <v>693</v>
      </c>
      <c r="L91" s="211" t="s">
        <v>693</v>
      </c>
      <c r="M91" s="97">
        <v>62</v>
      </c>
      <c r="N91" s="211" t="s">
        <v>693</v>
      </c>
      <c r="O91" s="211" t="s">
        <v>693</v>
      </c>
      <c r="P91" s="211" t="s">
        <v>693</v>
      </c>
      <c r="Q91" s="211" t="s">
        <v>693</v>
      </c>
      <c r="R91" s="210"/>
      <c r="AJ91" s="99"/>
    </row>
    <row r="92" spans="1:36" x14ac:dyDescent="0.25">
      <c r="A92" s="94">
        <v>2042</v>
      </c>
      <c r="B92" s="211" t="s">
        <v>693</v>
      </c>
      <c r="C92" s="211" t="s">
        <v>693</v>
      </c>
      <c r="D92" s="211" t="s">
        <v>693</v>
      </c>
      <c r="E92" s="212" t="s">
        <v>693</v>
      </c>
      <c r="F92" s="211" t="s">
        <v>693</v>
      </c>
      <c r="G92" s="211" t="s">
        <v>693</v>
      </c>
      <c r="H92" s="211" t="s">
        <v>693</v>
      </c>
      <c r="I92" s="94">
        <f t="shared" ref="I92:I94" si="8">$I$90</f>
        <v>-250</v>
      </c>
      <c r="J92" s="211" t="s">
        <v>693</v>
      </c>
      <c r="K92" s="211" t="s">
        <v>693</v>
      </c>
      <c r="L92" s="211" t="s">
        <v>693</v>
      </c>
      <c r="M92" s="97">
        <v>60</v>
      </c>
      <c r="N92" s="211" t="s">
        <v>693</v>
      </c>
      <c r="O92" s="211" t="s">
        <v>693</v>
      </c>
      <c r="P92" s="211" t="s">
        <v>693</v>
      </c>
      <c r="Q92" s="211" t="s">
        <v>693</v>
      </c>
      <c r="R92" s="210"/>
      <c r="AJ92" s="99"/>
    </row>
    <row r="93" spans="1:36" x14ac:dyDescent="0.25">
      <c r="A93" s="94">
        <v>2043</v>
      </c>
      <c r="B93" s="211" t="s">
        <v>693</v>
      </c>
      <c r="C93" s="211" t="s">
        <v>693</v>
      </c>
      <c r="D93" s="211" t="s">
        <v>693</v>
      </c>
      <c r="E93" s="212" t="s">
        <v>693</v>
      </c>
      <c r="F93" s="211" t="s">
        <v>693</v>
      </c>
      <c r="G93" s="211" t="s">
        <v>693</v>
      </c>
      <c r="H93" s="211" t="s">
        <v>693</v>
      </c>
      <c r="I93" s="94">
        <f t="shared" si="8"/>
        <v>-250</v>
      </c>
      <c r="J93" s="211" t="s">
        <v>693</v>
      </c>
      <c r="K93" s="211" t="s">
        <v>693</v>
      </c>
      <c r="L93" s="211" t="s">
        <v>693</v>
      </c>
      <c r="M93" s="97">
        <v>58</v>
      </c>
      <c r="N93" s="211" t="s">
        <v>693</v>
      </c>
      <c r="O93" s="211" t="s">
        <v>693</v>
      </c>
      <c r="P93" s="211" t="s">
        <v>693</v>
      </c>
      <c r="Q93" s="211" t="s">
        <v>693</v>
      </c>
      <c r="R93" s="210"/>
      <c r="AJ93" s="99"/>
    </row>
    <row r="94" spans="1:36" x14ac:dyDescent="0.25">
      <c r="A94" s="94">
        <v>2044</v>
      </c>
      <c r="B94" s="211" t="s">
        <v>693</v>
      </c>
      <c r="C94" s="211" t="s">
        <v>693</v>
      </c>
      <c r="D94" s="211" t="s">
        <v>693</v>
      </c>
      <c r="E94" s="212" t="s">
        <v>693</v>
      </c>
      <c r="F94" s="211" t="s">
        <v>693</v>
      </c>
      <c r="G94" s="211" t="s">
        <v>693</v>
      </c>
      <c r="H94" s="211" t="s">
        <v>693</v>
      </c>
      <c r="I94" s="94">
        <f t="shared" si="8"/>
        <v>-250</v>
      </c>
      <c r="J94" s="211" t="s">
        <v>693</v>
      </c>
      <c r="K94" s="211" t="s">
        <v>693</v>
      </c>
      <c r="L94" s="211" t="s">
        <v>693</v>
      </c>
      <c r="M94" s="97">
        <v>56</v>
      </c>
      <c r="N94" s="211" t="s">
        <v>693</v>
      </c>
      <c r="O94" s="211" t="s">
        <v>693</v>
      </c>
      <c r="P94" s="211" t="s">
        <v>693</v>
      </c>
      <c r="Q94" s="211" t="s">
        <v>693</v>
      </c>
      <c r="R94" s="210"/>
      <c r="AJ94" s="99"/>
    </row>
    <row r="95" spans="1:36" x14ac:dyDescent="0.25">
      <c r="A95" s="93">
        <v>2045</v>
      </c>
      <c r="B95" s="94" t="str">
        <f>$B$80</f>
        <v>E6</v>
      </c>
      <c r="C95" s="95">
        <f>VLOOKUP($B$80,$K$16:$N$27,4,0)</f>
        <v>8.0199999999999998E-4</v>
      </c>
      <c r="D95" s="96">
        <f>VLOOKUP(CONCATENATE($A95,"-",0),$D$141:$H$158,5,0)</f>
        <v>-0.25</v>
      </c>
      <c r="E95" s="209">
        <f>1/(1+(EXP((-LN(C95/(1-C95)))-D95)))</f>
        <v>6.2470905251615309E-4</v>
      </c>
      <c r="F95" s="94" t="str">
        <f>VLOOKUP(E95,$L$16:$Q$27,4,1)</f>
        <v>E4</v>
      </c>
      <c r="G95" s="94">
        <f>VLOOKUP(B95,$O$16:$Q$27,2,0)</f>
        <v>430</v>
      </c>
      <c r="H95" s="94">
        <f>VLOOKUP(F95,$O$16:$Q$27,2,0)</f>
        <v>150</v>
      </c>
      <c r="I95" s="94">
        <f t="shared" ref="I95" si="9">H95-G95</f>
        <v>-280</v>
      </c>
      <c r="J95" s="94">
        <f>MAX(I95:I103,0)</f>
        <v>0</v>
      </c>
      <c r="K95" s="94">
        <f>MIN(I95:I103,0)</f>
        <v>-310</v>
      </c>
      <c r="L95" s="94">
        <f>IF(ABS(J95)&gt;ABS(K95),J95,K95)</f>
        <v>-310</v>
      </c>
      <c r="M95" s="97">
        <v>54</v>
      </c>
      <c r="N95" s="97">
        <f>MAX($M95:$M102,0)</f>
        <v>54</v>
      </c>
      <c r="O95" s="97">
        <f>MIN($M95:$M102,0)</f>
        <v>0</v>
      </c>
      <c r="P95" s="94">
        <f>IF(ABS(N95)&gt;ABS(O95),N95,O95)</f>
        <v>54</v>
      </c>
      <c r="Q95" s="98">
        <f>((($L$8*$L95)+($L$9*$P95))*($L$10/1000000))</f>
        <v>566000</v>
      </c>
      <c r="R95" s="210"/>
      <c r="AJ95" s="99"/>
    </row>
    <row r="96" spans="1:36" x14ac:dyDescent="0.25">
      <c r="A96" s="94">
        <v>2046</v>
      </c>
      <c r="B96" s="211" t="s">
        <v>693</v>
      </c>
      <c r="C96" s="211" t="s">
        <v>693</v>
      </c>
      <c r="D96" s="211" t="s">
        <v>693</v>
      </c>
      <c r="E96" s="212" t="s">
        <v>693</v>
      </c>
      <c r="F96" s="211" t="s">
        <v>693</v>
      </c>
      <c r="G96" s="211" t="s">
        <v>693</v>
      </c>
      <c r="H96" s="211" t="s">
        <v>693</v>
      </c>
      <c r="I96" s="94">
        <f>$I$95</f>
        <v>-280</v>
      </c>
      <c r="J96" s="211" t="s">
        <v>693</v>
      </c>
      <c r="K96" s="211" t="s">
        <v>693</v>
      </c>
      <c r="L96" s="211" t="s">
        <v>693</v>
      </c>
      <c r="M96" s="97">
        <v>52</v>
      </c>
      <c r="N96" s="211" t="s">
        <v>693</v>
      </c>
      <c r="O96" s="211" t="s">
        <v>693</v>
      </c>
      <c r="P96" s="211" t="s">
        <v>693</v>
      </c>
      <c r="Q96" s="211" t="s">
        <v>693</v>
      </c>
      <c r="R96" s="210"/>
      <c r="AJ96" s="99"/>
    </row>
    <row r="97" spans="1:36" x14ac:dyDescent="0.25">
      <c r="A97" s="94">
        <v>2047</v>
      </c>
      <c r="B97" s="211" t="s">
        <v>693</v>
      </c>
      <c r="C97" s="211" t="s">
        <v>693</v>
      </c>
      <c r="D97" s="211" t="s">
        <v>693</v>
      </c>
      <c r="E97" s="212" t="s">
        <v>693</v>
      </c>
      <c r="F97" s="211" t="s">
        <v>693</v>
      </c>
      <c r="G97" s="211" t="s">
        <v>693</v>
      </c>
      <c r="H97" s="211" t="s">
        <v>693</v>
      </c>
      <c r="I97" s="94">
        <f t="shared" ref="I97:I99" si="10">$I$95</f>
        <v>-280</v>
      </c>
      <c r="J97" s="211" t="s">
        <v>693</v>
      </c>
      <c r="K97" s="211" t="s">
        <v>693</v>
      </c>
      <c r="L97" s="211" t="s">
        <v>693</v>
      </c>
      <c r="M97" s="97">
        <v>50</v>
      </c>
      <c r="N97" s="211" t="s">
        <v>693</v>
      </c>
      <c r="O97" s="211" t="s">
        <v>693</v>
      </c>
      <c r="P97" s="211" t="s">
        <v>693</v>
      </c>
      <c r="Q97" s="211" t="s">
        <v>693</v>
      </c>
      <c r="R97" s="210"/>
      <c r="AJ97" s="99"/>
    </row>
    <row r="98" spans="1:36" x14ac:dyDescent="0.25">
      <c r="A98" s="94">
        <v>2048</v>
      </c>
      <c r="B98" s="211" t="s">
        <v>693</v>
      </c>
      <c r="C98" s="211" t="s">
        <v>693</v>
      </c>
      <c r="D98" s="211" t="s">
        <v>693</v>
      </c>
      <c r="E98" s="212" t="s">
        <v>693</v>
      </c>
      <c r="F98" s="211" t="s">
        <v>693</v>
      </c>
      <c r="G98" s="211" t="s">
        <v>693</v>
      </c>
      <c r="H98" s="211" t="s">
        <v>693</v>
      </c>
      <c r="I98" s="94">
        <f t="shared" si="10"/>
        <v>-280</v>
      </c>
      <c r="J98" s="211" t="s">
        <v>693</v>
      </c>
      <c r="K98" s="211" t="s">
        <v>693</v>
      </c>
      <c r="L98" s="211" t="s">
        <v>693</v>
      </c>
      <c r="M98" s="97">
        <v>48</v>
      </c>
      <c r="N98" s="211" t="s">
        <v>693</v>
      </c>
      <c r="O98" s="211" t="s">
        <v>693</v>
      </c>
      <c r="P98" s="211" t="s">
        <v>693</v>
      </c>
      <c r="Q98" s="211" t="s">
        <v>693</v>
      </c>
      <c r="R98" s="210"/>
      <c r="AJ98" s="99"/>
    </row>
    <row r="99" spans="1:36" x14ac:dyDescent="0.25">
      <c r="A99" s="94">
        <v>2049</v>
      </c>
      <c r="B99" s="211" t="s">
        <v>693</v>
      </c>
      <c r="C99" s="211" t="s">
        <v>693</v>
      </c>
      <c r="D99" s="211" t="s">
        <v>693</v>
      </c>
      <c r="E99" s="212" t="s">
        <v>693</v>
      </c>
      <c r="F99" s="211" t="s">
        <v>693</v>
      </c>
      <c r="G99" s="211" t="s">
        <v>693</v>
      </c>
      <c r="H99" s="211" t="s">
        <v>693</v>
      </c>
      <c r="I99" s="94">
        <f t="shared" si="10"/>
        <v>-280</v>
      </c>
      <c r="J99" s="211" t="s">
        <v>693</v>
      </c>
      <c r="K99" s="211" t="s">
        <v>693</v>
      </c>
      <c r="L99" s="211" t="s">
        <v>693</v>
      </c>
      <c r="M99" s="97">
        <v>46</v>
      </c>
      <c r="N99" s="211" t="s">
        <v>693</v>
      </c>
      <c r="O99" s="211" t="s">
        <v>693</v>
      </c>
      <c r="P99" s="211" t="s">
        <v>693</v>
      </c>
      <c r="Q99" s="211" t="s">
        <v>693</v>
      </c>
      <c r="R99" s="210"/>
      <c r="AJ99" s="99"/>
    </row>
    <row r="100" spans="1:36" x14ac:dyDescent="0.25">
      <c r="A100" s="93">
        <v>2050</v>
      </c>
      <c r="B100" s="94" t="str">
        <f>$B$80</f>
        <v>E6</v>
      </c>
      <c r="C100" s="95">
        <f>VLOOKUP($B$80,$K$16:$N$27,4,0)</f>
        <v>8.0199999999999998E-4</v>
      </c>
      <c r="D100" s="96">
        <f>VLOOKUP(CONCATENATE($A100,"-",0),$D$141:$H$158,5,0)</f>
        <v>-0.4</v>
      </c>
      <c r="E100" s="209">
        <f>1/(1+(EXP((-LN(C100/(1-C100)))-D100)))</f>
        <v>5.3773885686128565E-4</v>
      </c>
      <c r="F100" s="94" t="str">
        <f>VLOOKUP(E100,$L$16:$Q$27,4,1)</f>
        <v>E3</v>
      </c>
      <c r="G100" s="94">
        <f>VLOOKUP(B100,$O$16:$Q$27,2,0)</f>
        <v>430</v>
      </c>
      <c r="H100" s="94">
        <f>VLOOKUP(F100,$O$16:$Q$27,2,0)</f>
        <v>120</v>
      </c>
      <c r="I100" s="94">
        <f t="shared" ref="I100" si="11">H100-G100</f>
        <v>-310</v>
      </c>
      <c r="J100" s="94">
        <f>MAX(I100:I110,0)</f>
        <v>0</v>
      </c>
      <c r="K100" s="94">
        <f>MIN(I100:I110,0)</f>
        <v>-310</v>
      </c>
      <c r="L100" s="94">
        <f>IF(ABS(J100)&gt;ABS(K100),J100,K100)</f>
        <v>-310</v>
      </c>
      <c r="M100" s="97">
        <v>44</v>
      </c>
      <c r="N100" s="97">
        <f>MAX($O100:$O110,0)</f>
        <v>0</v>
      </c>
      <c r="O100" s="97">
        <f>MIN($M100:$M107,0)</f>
        <v>0</v>
      </c>
      <c r="P100" s="94">
        <v>34</v>
      </c>
      <c r="Q100" s="98">
        <f>((($L$8*$L100)+($L$9*$P100))*($L$10/1000000))</f>
        <v>586000</v>
      </c>
      <c r="R100" s="210"/>
      <c r="AJ100" s="99"/>
    </row>
    <row r="101" spans="1:36" x14ac:dyDescent="0.25">
      <c r="A101" s="94">
        <v>2051</v>
      </c>
      <c r="B101" s="211" t="s">
        <v>693</v>
      </c>
      <c r="C101" s="211" t="s">
        <v>693</v>
      </c>
      <c r="D101" s="211" t="s">
        <v>693</v>
      </c>
      <c r="E101" s="212" t="s">
        <v>693</v>
      </c>
      <c r="F101" s="211" t="s">
        <v>693</v>
      </c>
      <c r="G101" s="211" t="s">
        <v>693</v>
      </c>
      <c r="H101" s="211" t="s">
        <v>693</v>
      </c>
      <c r="I101" s="94">
        <f>$I$100</f>
        <v>-310</v>
      </c>
      <c r="J101" s="211" t="s">
        <v>693</v>
      </c>
      <c r="K101" s="211" t="s">
        <v>693</v>
      </c>
      <c r="L101" s="211" t="s">
        <v>693</v>
      </c>
      <c r="M101" s="97">
        <v>42</v>
      </c>
      <c r="N101" s="211" t="s">
        <v>693</v>
      </c>
      <c r="O101" s="211" t="s">
        <v>693</v>
      </c>
      <c r="P101" s="211" t="s">
        <v>693</v>
      </c>
      <c r="Q101" s="211" t="s">
        <v>693</v>
      </c>
      <c r="R101" s="210"/>
      <c r="AJ101" s="99"/>
    </row>
    <row r="102" spans="1:36" x14ac:dyDescent="0.25">
      <c r="A102" s="94">
        <v>2052</v>
      </c>
      <c r="B102" s="211" t="s">
        <v>693</v>
      </c>
      <c r="C102" s="211" t="s">
        <v>693</v>
      </c>
      <c r="D102" s="211" t="s">
        <v>693</v>
      </c>
      <c r="E102" s="212" t="s">
        <v>693</v>
      </c>
      <c r="F102" s="211" t="s">
        <v>693</v>
      </c>
      <c r="G102" s="211" t="s">
        <v>693</v>
      </c>
      <c r="H102" s="211" t="s">
        <v>693</v>
      </c>
      <c r="I102" s="94">
        <f>$I$100</f>
        <v>-310</v>
      </c>
      <c r="J102" s="211" t="s">
        <v>693</v>
      </c>
      <c r="K102" s="211" t="s">
        <v>693</v>
      </c>
      <c r="L102" s="211" t="s">
        <v>693</v>
      </c>
      <c r="M102" s="97">
        <v>40</v>
      </c>
      <c r="N102" s="211" t="s">
        <v>693</v>
      </c>
      <c r="O102" s="211" t="s">
        <v>693</v>
      </c>
      <c r="P102" s="211" t="s">
        <v>693</v>
      </c>
      <c r="Q102" s="211" t="s">
        <v>693</v>
      </c>
      <c r="R102" s="210"/>
      <c r="AJ102" s="99"/>
    </row>
    <row r="103" spans="1:36" x14ac:dyDescent="0.25">
      <c r="A103" s="94">
        <v>2053</v>
      </c>
      <c r="B103" s="211" t="s">
        <v>693</v>
      </c>
      <c r="C103" s="211" t="s">
        <v>693</v>
      </c>
      <c r="D103" s="211" t="s">
        <v>693</v>
      </c>
      <c r="E103" s="212" t="s">
        <v>693</v>
      </c>
      <c r="F103" s="211" t="s">
        <v>693</v>
      </c>
      <c r="G103" s="211" t="s">
        <v>693</v>
      </c>
      <c r="H103" s="211" t="s">
        <v>693</v>
      </c>
      <c r="I103" s="94">
        <f>$I$100</f>
        <v>-310</v>
      </c>
      <c r="J103" s="211" t="s">
        <v>693</v>
      </c>
      <c r="K103" s="211" t="s">
        <v>693</v>
      </c>
      <c r="L103" s="211" t="s">
        <v>693</v>
      </c>
      <c r="M103" s="97">
        <v>38</v>
      </c>
      <c r="N103" s="211" t="s">
        <v>693</v>
      </c>
      <c r="O103" s="211" t="s">
        <v>693</v>
      </c>
      <c r="P103" s="211" t="s">
        <v>693</v>
      </c>
      <c r="Q103" s="211" t="s">
        <v>693</v>
      </c>
      <c r="R103" s="210"/>
      <c r="AJ103" s="99"/>
    </row>
    <row r="104" spans="1:36" x14ac:dyDescent="0.25">
      <c r="A104" s="94">
        <v>2054</v>
      </c>
      <c r="B104" s="211" t="s">
        <v>693</v>
      </c>
      <c r="C104" s="211" t="s">
        <v>693</v>
      </c>
      <c r="D104" s="211" t="s">
        <v>693</v>
      </c>
      <c r="E104" s="212" t="s">
        <v>693</v>
      </c>
      <c r="F104" s="211" t="s">
        <v>693</v>
      </c>
      <c r="G104" s="211" t="s">
        <v>693</v>
      </c>
      <c r="H104" s="211" t="s">
        <v>693</v>
      </c>
      <c r="I104" s="94">
        <f>$I$103</f>
        <v>-310</v>
      </c>
      <c r="J104" s="211" t="s">
        <v>693</v>
      </c>
      <c r="K104" s="211" t="s">
        <v>693</v>
      </c>
      <c r="L104" s="211" t="s">
        <v>693</v>
      </c>
      <c r="M104" s="97">
        <f>$M$103</f>
        <v>38</v>
      </c>
      <c r="N104" s="211" t="s">
        <v>693</v>
      </c>
      <c r="O104" s="211" t="s">
        <v>693</v>
      </c>
      <c r="P104" s="211" t="s">
        <v>693</v>
      </c>
      <c r="Q104" s="211" t="s">
        <v>693</v>
      </c>
      <c r="R104" s="210"/>
      <c r="AJ104" s="99"/>
    </row>
    <row r="105" spans="1:36" x14ac:dyDescent="0.25">
      <c r="A105" s="94">
        <v>2055</v>
      </c>
      <c r="B105" s="211" t="s">
        <v>693</v>
      </c>
      <c r="C105" s="211" t="s">
        <v>693</v>
      </c>
      <c r="D105" s="211" t="s">
        <v>693</v>
      </c>
      <c r="E105" s="212" t="s">
        <v>693</v>
      </c>
      <c r="F105" s="211" t="s">
        <v>693</v>
      </c>
      <c r="G105" s="211" t="s">
        <v>693</v>
      </c>
      <c r="H105" s="211" t="s">
        <v>693</v>
      </c>
      <c r="I105" s="94">
        <f t="shared" ref="I105:I110" si="12">$I$103</f>
        <v>-310</v>
      </c>
      <c r="J105" s="211" t="s">
        <v>693</v>
      </c>
      <c r="K105" s="211" t="s">
        <v>693</v>
      </c>
      <c r="L105" s="211" t="s">
        <v>693</v>
      </c>
      <c r="M105" s="97">
        <f t="shared" ref="M105:M110" si="13">$M$103</f>
        <v>38</v>
      </c>
      <c r="N105" s="211" t="s">
        <v>693</v>
      </c>
      <c r="O105" s="211" t="s">
        <v>693</v>
      </c>
      <c r="P105" s="211" t="s">
        <v>693</v>
      </c>
      <c r="Q105" s="211" t="s">
        <v>693</v>
      </c>
      <c r="R105" s="210"/>
      <c r="AJ105" s="99"/>
    </row>
    <row r="106" spans="1:36" x14ac:dyDescent="0.25">
      <c r="A106" s="94">
        <v>2056</v>
      </c>
      <c r="B106" s="211" t="s">
        <v>693</v>
      </c>
      <c r="C106" s="211" t="s">
        <v>693</v>
      </c>
      <c r="D106" s="211" t="s">
        <v>693</v>
      </c>
      <c r="E106" s="212" t="s">
        <v>693</v>
      </c>
      <c r="F106" s="211" t="s">
        <v>693</v>
      </c>
      <c r="G106" s="211" t="s">
        <v>693</v>
      </c>
      <c r="H106" s="211" t="s">
        <v>693</v>
      </c>
      <c r="I106" s="94">
        <f t="shared" si="12"/>
        <v>-310</v>
      </c>
      <c r="J106" s="211" t="s">
        <v>693</v>
      </c>
      <c r="K106" s="211" t="s">
        <v>693</v>
      </c>
      <c r="L106" s="211" t="s">
        <v>693</v>
      </c>
      <c r="M106" s="97">
        <f t="shared" si="13"/>
        <v>38</v>
      </c>
      <c r="N106" s="211" t="s">
        <v>693</v>
      </c>
      <c r="O106" s="211" t="s">
        <v>693</v>
      </c>
      <c r="P106" s="211" t="s">
        <v>693</v>
      </c>
      <c r="Q106" s="211" t="s">
        <v>693</v>
      </c>
      <c r="R106" s="210"/>
      <c r="AJ106" s="99"/>
    </row>
    <row r="107" spans="1:36" x14ac:dyDescent="0.25">
      <c r="A107" s="94">
        <v>2057</v>
      </c>
      <c r="B107" s="211" t="s">
        <v>693</v>
      </c>
      <c r="C107" s="211" t="s">
        <v>693</v>
      </c>
      <c r="D107" s="211" t="s">
        <v>693</v>
      </c>
      <c r="E107" s="212" t="s">
        <v>693</v>
      </c>
      <c r="F107" s="211" t="s">
        <v>693</v>
      </c>
      <c r="G107" s="211" t="s">
        <v>693</v>
      </c>
      <c r="H107" s="211" t="s">
        <v>693</v>
      </c>
      <c r="I107" s="94">
        <f t="shared" si="12"/>
        <v>-310</v>
      </c>
      <c r="J107" s="211" t="s">
        <v>693</v>
      </c>
      <c r="K107" s="211" t="s">
        <v>693</v>
      </c>
      <c r="L107" s="211" t="s">
        <v>693</v>
      </c>
      <c r="M107" s="97">
        <f t="shared" si="13"/>
        <v>38</v>
      </c>
      <c r="N107" s="211" t="s">
        <v>693</v>
      </c>
      <c r="O107" s="211" t="s">
        <v>693</v>
      </c>
      <c r="P107" s="211" t="s">
        <v>693</v>
      </c>
      <c r="Q107" s="211" t="s">
        <v>693</v>
      </c>
      <c r="R107" s="210"/>
      <c r="AJ107" s="99"/>
    </row>
    <row r="108" spans="1:36" x14ac:dyDescent="0.25">
      <c r="A108" s="94">
        <v>2058</v>
      </c>
      <c r="B108" s="211" t="s">
        <v>693</v>
      </c>
      <c r="C108" s="211" t="s">
        <v>693</v>
      </c>
      <c r="D108" s="211" t="s">
        <v>693</v>
      </c>
      <c r="E108" s="212" t="s">
        <v>693</v>
      </c>
      <c r="F108" s="211" t="s">
        <v>693</v>
      </c>
      <c r="G108" s="211" t="s">
        <v>693</v>
      </c>
      <c r="H108" s="211" t="s">
        <v>693</v>
      </c>
      <c r="I108" s="94">
        <f t="shared" si="12"/>
        <v>-310</v>
      </c>
      <c r="J108" s="211" t="s">
        <v>693</v>
      </c>
      <c r="K108" s="211" t="s">
        <v>693</v>
      </c>
      <c r="L108" s="211" t="s">
        <v>693</v>
      </c>
      <c r="M108" s="97">
        <f t="shared" si="13"/>
        <v>38</v>
      </c>
      <c r="N108" s="211" t="s">
        <v>693</v>
      </c>
      <c r="O108" s="211" t="s">
        <v>693</v>
      </c>
      <c r="P108" s="211" t="s">
        <v>693</v>
      </c>
      <c r="Q108" s="211" t="s">
        <v>693</v>
      </c>
      <c r="R108" s="210"/>
      <c r="AJ108" s="99"/>
    </row>
    <row r="109" spans="1:36" x14ac:dyDescent="0.25">
      <c r="A109" s="94">
        <v>2059</v>
      </c>
      <c r="B109" s="211" t="s">
        <v>693</v>
      </c>
      <c r="C109" s="211" t="s">
        <v>693</v>
      </c>
      <c r="D109" s="211" t="s">
        <v>693</v>
      </c>
      <c r="E109" s="212" t="s">
        <v>693</v>
      </c>
      <c r="F109" s="211" t="s">
        <v>693</v>
      </c>
      <c r="G109" s="211" t="s">
        <v>693</v>
      </c>
      <c r="H109" s="211" t="s">
        <v>693</v>
      </c>
      <c r="I109" s="94">
        <f t="shared" si="12"/>
        <v>-310</v>
      </c>
      <c r="J109" s="211" t="s">
        <v>693</v>
      </c>
      <c r="K109" s="211" t="s">
        <v>693</v>
      </c>
      <c r="L109" s="211" t="s">
        <v>693</v>
      </c>
      <c r="M109" s="97">
        <f t="shared" si="13"/>
        <v>38</v>
      </c>
      <c r="N109" s="211" t="s">
        <v>693</v>
      </c>
      <c r="O109" s="211" t="s">
        <v>693</v>
      </c>
      <c r="P109" s="211" t="s">
        <v>693</v>
      </c>
      <c r="Q109" s="211" t="s">
        <v>693</v>
      </c>
      <c r="R109" s="210"/>
      <c r="AJ109" s="99"/>
    </row>
    <row r="110" spans="1:36" x14ac:dyDescent="0.25">
      <c r="A110" s="94">
        <v>2060</v>
      </c>
      <c r="B110" s="211" t="s">
        <v>693</v>
      </c>
      <c r="C110" s="211" t="s">
        <v>693</v>
      </c>
      <c r="D110" s="211" t="s">
        <v>693</v>
      </c>
      <c r="E110" s="212" t="s">
        <v>693</v>
      </c>
      <c r="F110" s="211" t="s">
        <v>693</v>
      </c>
      <c r="G110" s="211" t="s">
        <v>693</v>
      </c>
      <c r="H110" s="211" t="s">
        <v>693</v>
      </c>
      <c r="I110" s="94">
        <f t="shared" si="12"/>
        <v>-310</v>
      </c>
      <c r="J110" s="211" t="s">
        <v>693</v>
      </c>
      <c r="K110" s="211" t="s">
        <v>693</v>
      </c>
      <c r="L110" s="211" t="s">
        <v>693</v>
      </c>
      <c r="M110" s="97">
        <f t="shared" si="13"/>
        <v>38</v>
      </c>
      <c r="N110" s="211" t="s">
        <v>693</v>
      </c>
      <c r="O110" s="211" t="s">
        <v>693</v>
      </c>
      <c r="P110" s="211" t="s">
        <v>693</v>
      </c>
      <c r="Q110" s="211" t="s">
        <v>693</v>
      </c>
      <c r="R110" s="210"/>
      <c r="AJ110" s="99"/>
    </row>
    <row r="111" spans="1:36" x14ac:dyDescent="0.25">
      <c r="A111" s="156"/>
      <c r="B111" s="156"/>
      <c r="C111" s="156"/>
      <c r="D111" s="156"/>
      <c r="E111" s="156"/>
      <c r="F111" s="156"/>
      <c r="G111" s="156"/>
      <c r="H111" s="156" t="s">
        <v>236</v>
      </c>
      <c r="I111" s="156"/>
      <c r="J111" s="156"/>
      <c r="K111" s="156"/>
      <c r="L111" s="156"/>
      <c r="M111" s="41"/>
      <c r="N111" s="41"/>
      <c r="O111" s="41"/>
      <c r="P111" s="41"/>
      <c r="Q111" s="41"/>
      <c r="R111" s="41"/>
    </row>
    <row r="112" spans="1:36" ht="92.45" customHeight="1" x14ac:dyDescent="0.25">
      <c r="A112" s="264" t="s">
        <v>694</v>
      </c>
      <c r="B112" s="264"/>
      <c r="C112" s="264"/>
      <c r="D112" s="264"/>
      <c r="E112" s="264"/>
      <c r="F112" s="264"/>
      <c r="G112" s="264"/>
      <c r="H112" s="264"/>
      <c r="I112" s="264"/>
      <c r="J112" s="264"/>
      <c r="K112" s="264"/>
      <c r="L112" s="264"/>
      <c r="M112" s="264"/>
      <c r="N112" s="264"/>
      <c r="O112" s="264"/>
      <c r="P112" s="264"/>
      <c r="Q112" s="264"/>
      <c r="R112" s="41"/>
    </row>
    <row r="113" spans="1:36" ht="45" x14ac:dyDescent="0.25">
      <c r="A113" s="31" t="s">
        <v>182</v>
      </c>
      <c r="B113" s="31" t="s">
        <v>37</v>
      </c>
      <c r="C113" s="31" t="s">
        <v>183</v>
      </c>
      <c r="D113" s="31" t="s">
        <v>33</v>
      </c>
      <c r="E113" s="31" t="s">
        <v>120</v>
      </c>
      <c r="F113" s="31" t="s">
        <v>153</v>
      </c>
      <c r="G113" s="31" t="s">
        <v>154</v>
      </c>
      <c r="H113" s="31" t="s">
        <v>155</v>
      </c>
      <c r="I113" s="31" t="s">
        <v>156</v>
      </c>
      <c r="J113" s="31" t="s">
        <v>157</v>
      </c>
      <c r="K113" s="31" t="s">
        <v>117</v>
      </c>
      <c r="L113" s="31" t="s">
        <v>46</v>
      </c>
      <c r="M113" s="31" t="s">
        <v>571</v>
      </c>
      <c r="N113" s="9"/>
      <c r="O113" s="9"/>
      <c r="P113" s="9"/>
      <c r="Q113" s="9"/>
      <c r="R113" s="41"/>
    </row>
    <row r="114" spans="1:36" x14ac:dyDescent="0.25">
      <c r="A114" s="32" t="s">
        <v>117</v>
      </c>
      <c r="B114" s="32" t="s">
        <v>117</v>
      </c>
      <c r="C114" s="32" t="s">
        <v>117</v>
      </c>
      <c r="D114" s="32" t="s">
        <v>117</v>
      </c>
      <c r="E114" s="32" t="s">
        <v>117</v>
      </c>
      <c r="F114" s="32" t="s">
        <v>117</v>
      </c>
      <c r="G114" s="32" t="s">
        <v>117</v>
      </c>
      <c r="H114" s="32" t="s">
        <v>117</v>
      </c>
      <c r="I114" s="32" t="s">
        <v>117</v>
      </c>
      <c r="J114" s="32" t="s">
        <v>117</v>
      </c>
      <c r="K114" s="32" t="s">
        <v>117</v>
      </c>
      <c r="L114" s="32" t="s">
        <v>117</v>
      </c>
      <c r="M114" s="32"/>
      <c r="N114" s="9"/>
      <c r="O114" s="9"/>
      <c r="P114" s="9"/>
      <c r="Q114" s="9"/>
      <c r="R114" s="41"/>
    </row>
    <row r="115" spans="1:36" x14ac:dyDescent="0.25">
      <c r="A115" s="214" t="s">
        <v>68</v>
      </c>
      <c r="B115" s="214" t="s">
        <v>202</v>
      </c>
      <c r="C115" s="214">
        <v>2</v>
      </c>
      <c r="D115" s="214">
        <v>1</v>
      </c>
      <c r="E115" s="215">
        <v>2689670</v>
      </c>
      <c r="F115" s="215">
        <f>Q48</f>
        <v>-172800</v>
      </c>
      <c r="G115" s="215">
        <f>Q53</f>
        <v>-248400.00000000003</v>
      </c>
      <c r="H115" s="215">
        <f>Q58</f>
        <v>-245700.00000000003</v>
      </c>
      <c r="I115" s="215">
        <f>Q63</f>
        <v>-1204200</v>
      </c>
      <c r="J115" s="215">
        <v>-68000</v>
      </c>
      <c r="K115" s="214" t="s">
        <v>117</v>
      </c>
      <c r="L115" s="214">
        <f>8</f>
        <v>8</v>
      </c>
      <c r="M115" s="214">
        <v>0</v>
      </c>
      <c r="N115" s="9"/>
      <c r="O115" s="9"/>
      <c r="P115" s="9"/>
      <c r="Q115" s="9"/>
      <c r="R115" s="41"/>
    </row>
    <row r="116" spans="1:36" x14ac:dyDescent="0.25">
      <c r="A116" s="32" t="s">
        <v>117</v>
      </c>
      <c r="B116" s="32" t="s">
        <v>117</v>
      </c>
      <c r="C116" s="32" t="s">
        <v>117</v>
      </c>
      <c r="D116" s="32" t="s">
        <v>117</v>
      </c>
      <c r="E116" s="216" t="s">
        <v>117</v>
      </c>
      <c r="F116" s="216" t="s">
        <v>117</v>
      </c>
      <c r="G116" s="216" t="s">
        <v>117</v>
      </c>
      <c r="H116" s="216" t="s">
        <v>117</v>
      </c>
      <c r="I116" s="216" t="s">
        <v>117</v>
      </c>
      <c r="J116" s="216" t="s">
        <v>117</v>
      </c>
      <c r="K116" s="32" t="s">
        <v>117</v>
      </c>
      <c r="L116" s="32" t="s">
        <v>117</v>
      </c>
      <c r="M116" s="32"/>
      <c r="N116" s="9"/>
      <c r="O116" s="9"/>
      <c r="P116" s="9"/>
      <c r="Q116" s="9"/>
      <c r="R116" s="41"/>
    </row>
    <row r="117" spans="1:36" x14ac:dyDescent="0.25">
      <c r="A117" s="217" t="s">
        <v>62</v>
      </c>
      <c r="B117" s="217" t="s">
        <v>203</v>
      </c>
      <c r="C117" s="217">
        <v>4</v>
      </c>
      <c r="D117" s="217">
        <v>1</v>
      </c>
      <c r="E117" s="218">
        <v>6724175</v>
      </c>
      <c r="F117" s="218">
        <f>Q80</f>
        <v>442000</v>
      </c>
      <c r="G117" s="218">
        <f>Q85</f>
        <v>494000</v>
      </c>
      <c r="H117" s="218">
        <f>Q90</f>
        <v>556000</v>
      </c>
      <c r="I117" s="218">
        <f>Q95</f>
        <v>566000</v>
      </c>
      <c r="J117" s="218">
        <f>Q100</f>
        <v>586000</v>
      </c>
      <c r="K117" s="217" t="s">
        <v>117</v>
      </c>
      <c r="L117" s="217">
        <v>11</v>
      </c>
      <c r="M117" s="217">
        <v>0</v>
      </c>
      <c r="N117" s="9"/>
      <c r="O117" s="9"/>
      <c r="P117" s="9"/>
      <c r="Q117" s="9"/>
      <c r="R117" s="41"/>
    </row>
    <row r="118" spans="1:36" x14ac:dyDescent="0.25">
      <c r="A118" s="32" t="s">
        <v>117</v>
      </c>
      <c r="B118" s="32" t="s">
        <v>117</v>
      </c>
      <c r="C118" s="32" t="s">
        <v>117</v>
      </c>
      <c r="D118" s="32" t="s">
        <v>117</v>
      </c>
      <c r="E118" s="32" t="s">
        <v>117</v>
      </c>
      <c r="F118" s="32" t="s">
        <v>117</v>
      </c>
      <c r="G118" s="32" t="s">
        <v>117</v>
      </c>
      <c r="H118" s="32" t="s">
        <v>117</v>
      </c>
      <c r="I118" s="32" t="s">
        <v>117</v>
      </c>
      <c r="J118" s="32" t="s">
        <v>117</v>
      </c>
      <c r="K118" s="32" t="s">
        <v>117</v>
      </c>
      <c r="L118" s="32" t="s">
        <v>117</v>
      </c>
      <c r="M118" s="32"/>
      <c r="N118" s="9"/>
      <c r="O118" s="9"/>
      <c r="P118" s="9"/>
      <c r="Q118" s="9"/>
      <c r="R118" s="41"/>
    </row>
    <row r="119" spans="1:36" x14ac:dyDescent="0.25">
      <c r="A119" s="9"/>
      <c r="B119" s="9"/>
      <c r="C119" s="9"/>
      <c r="D119" s="9"/>
      <c r="E119" s="9"/>
      <c r="F119" s="9"/>
      <c r="G119" s="9"/>
      <c r="H119" s="9"/>
      <c r="I119" s="9"/>
      <c r="J119" s="9"/>
      <c r="K119" s="9"/>
      <c r="L119" s="9"/>
      <c r="M119" s="9"/>
      <c r="N119" s="9"/>
      <c r="O119" s="9"/>
      <c r="P119" s="9"/>
      <c r="Q119" s="9"/>
      <c r="R119" s="41"/>
    </row>
    <row r="120" spans="1:36" x14ac:dyDescent="0.25">
      <c r="A120" s="265" t="s">
        <v>233</v>
      </c>
      <c r="B120" s="265"/>
      <c r="C120" s="265"/>
      <c r="D120" s="265"/>
      <c r="E120" s="265"/>
      <c r="F120" s="265"/>
      <c r="G120" s="265"/>
      <c r="H120" s="265"/>
      <c r="I120" s="265"/>
      <c r="J120" s="265"/>
      <c r="K120" s="265"/>
      <c r="L120" s="265"/>
      <c r="M120" s="265"/>
      <c r="N120" s="265"/>
      <c r="O120" s="265"/>
      <c r="P120" s="265"/>
      <c r="Q120" s="265"/>
      <c r="R120" s="265"/>
      <c r="AJ120" s="99"/>
    </row>
    <row r="121" spans="1:36" ht="37.9" customHeight="1" x14ac:dyDescent="0.25">
      <c r="A121" s="264" t="s">
        <v>698</v>
      </c>
      <c r="B121" s="264"/>
      <c r="C121" s="264"/>
      <c r="D121" s="264"/>
      <c r="E121" s="264"/>
      <c r="F121" s="264"/>
      <c r="G121" s="264"/>
      <c r="H121" s="264"/>
      <c r="I121" s="264"/>
      <c r="J121" s="264"/>
      <c r="K121" s="219"/>
      <c r="L121" s="219"/>
      <c r="M121" s="219"/>
      <c r="N121" s="219"/>
      <c r="O121" s="219"/>
      <c r="P121" s="219"/>
      <c r="Q121" s="219"/>
      <c r="R121" s="210"/>
    </row>
    <row r="122" spans="1:36" ht="30" x14ac:dyDescent="0.25">
      <c r="A122" s="101" t="s">
        <v>35</v>
      </c>
      <c r="B122" s="101" t="s">
        <v>403</v>
      </c>
      <c r="C122" s="101" t="s">
        <v>404</v>
      </c>
      <c r="D122" s="101" t="s">
        <v>424</v>
      </c>
      <c r="E122" s="101" t="s">
        <v>45</v>
      </c>
      <c r="F122" s="101" t="s">
        <v>115</v>
      </c>
      <c r="G122" s="101" t="s">
        <v>3</v>
      </c>
      <c r="H122" s="101" t="s">
        <v>116</v>
      </c>
      <c r="I122" s="219"/>
      <c r="J122" s="219"/>
      <c r="K122" s="219"/>
      <c r="L122" s="219"/>
      <c r="M122" s="219"/>
      <c r="N122" s="219"/>
      <c r="O122" s="219"/>
      <c r="P122" s="219"/>
      <c r="Q122" s="219"/>
      <c r="R122" s="210"/>
    </row>
    <row r="123" spans="1:36" x14ac:dyDescent="0.25">
      <c r="A123" s="220" t="s">
        <v>117</v>
      </c>
      <c r="B123" s="220" t="s">
        <v>117</v>
      </c>
      <c r="C123" s="220" t="s">
        <v>117</v>
      </c>
      <c r="D123" s="220" t="s">
        <v>117</v>
      </c>
      <c r="E123" s="220" t="s">
        <v>117</v>
      </c>
      <c r="F123" s="220" t="s">
        <v>117</v>
      </c>
      <c r="G123" s="220" t="s">
        <v>117</v>
      </c>
      <c r="H123" s="220" t="s">
        <v>117</v>
      </c>
      <c r="I123" s="219"/>
      <c r="J123" s="219"/>
      <c r="K123" s="219"/>
      <c r="L123" s="219"/>
      <c r="M123" s="219"/>
      <c r="N123" s="219"/>
      <c r="O123" s="219"/>
      <c r="P123" s="219"/>
      <c r="Q123" s="219"/>
      <c r="R123" s="210"/>
    </row>
    <row r="124" spans="1:36" x14ac:dyDescent="0.25">
      <c r="A124" s="214" t="s">
        <v>234</v>
      </c>
      <c r="B124" s="214">
        <v>2030</v>
      </c>
      <c r="C124" s="214">
        <v>0</v>
      </c>
      <c r="D124" s="214" t="str">
        <f t="shared" ref="D124:D127" si="14">_xlfn.CONCAT(B124,"-",C124)</f>
        <v>2030-0</v>
      </c>
      <c r="E124" s="214" t="s">
        <v>202</v>
      </c>
      <c r="F124" s="214">
        <v>2</v>
      </c>
      <c r="G124" s="214" t="s">
        <v>68</v>
      </c>
      <c r="H124" s="221">
        <v>0.22500000000000001</v>
      </c>
      <c r="I124" s="219"/>
      <c r="J124" s="219"/>
      <c r="K124" s="219"/>
      <c r="L124" s="219"/>
      <c r="M124" s="219"/>
      <c r="N124" s="219"/>
      <c r="O124" s="219"/>
      <c r="P124" s="219"/>
      <c r="Q124" s="219"/>
      <c r="R124" s="210"/>
    </row>
    <row r="125" spans="1:36" x14ac:dyDescent="0.25">
      <c r="A125" s="214" t="s">
        <v>234</v>
      </c>
      <c r="B125" s="214">
        <v>2030</v>
      </c>
      <c r="C125" s="214">
        <v>1</v>
      </c>
      <c r="D125" s="214" t="str">
        <f t="shared" si="14"/>
        <v>2030-1</v>
      </c>
      <c r="E125" s="214" t="s">
        <v>202</v>
      </c>
      <c r="F125" s="214">
        <v>2</v>
      </c>
      <c r="G125" s="214" t="s">
        <v>68</v>
      </c>
      <c r="H125" s="221">
        <v>0.23</v>
      </c>
      <c r="I125" s="219"/>
      <c r="J125" s="219"/>
      <c r="K125" s="219"/>
      <c r="L125" s="219"/>
      <c r="M125" s="219"/>
      <c r="N125" s="219"/>
      <c r="O125" s="219"/>
      <c r="P125" s="219"/>
      <c r="Q125" s="219"/>
      <c r="R125" s="210"/>
    </row>
    <row r="126" spans="1:36" x14ac:dyDescent="0.25">
      <c r="A126" s="214" t="s">
        <v>234</v>
      </c>
      <c r="B126" s="214">
        <v>2030</v>
      </c>
      <c r="C126" s="214">
        <v>2</v>
      </c>
      <c r="D126" s="214" t="str">
        <f t="shared" si="14"/>
        <v>2030-2</v>
      </c>
      <c r="E126" s="214" t="s">
        <v>202</v>
      </c>
      <c r="F126" s="214">
        <v>2</v>
      </c>
      <c r="G126" s="214" t="s">
        <v>68</v>
      </c>
      <c r="H126" s="221">
        <v>0.24</v>
      </c>
      <c r="I126" s="219"/>
      <c r="J126" s="219"/>
      <c r="K126" s="219"/>
      <c r="L126" s="219"/>
      <c r="M126" s="219"/>
      <c r="N126" s="219"/>
      <c r="O126" s="219"/>
      <c r="P126" s="219"/>
      <c r="Q126" s="219"/>
      <c r="R126" s="210"/>
    </row>
    <row r="127" spans="1:36" x14ac:dyDescent="0.25">
      <c r="A127" s="214" t="s">
        <v>234</v>
      </c>
      <c r="B127" s="214">
        <v>2030</v>
      </c>
      <c r="C127" s="214">
        <v>3</v>
      </c>
      <c r="D127" s="214" t="str">
        <f t="shared" si="14"/>
        <v>2030-3</v>
      </c>
      <c r="E127" s="214" t="s">
        <v>202</v>
      </c>
      <c r="F127" s="214">
        <v>2</v>
      </c>
      <c r="G127" s="214" t="s">
        <v>68</v>
      </c>
      <c r="H127" s="221">
        <v>0.25</v>
      </c>
      <c r="I127" s="219"/>
      <c r="J127" s="219"/>
      <c r="K127" s="219"/>
      <c r="L127" s="219"/>
      <c r="M127" s="219"/>
      <c r="N127" s="219"/>
      <c r="O127" s="219"/>
      <c r="P127" s="219"/>
      <c r="Q127" s="219"/>
      <c r="R127" s="210"/>
    </row>
    <row r="128" spans="1:36" x14ac:dyDescent="0.25">
      <c r="A128" s="214" t="s">
        <v>117</v>
      </c>
      <c r="B128" s="214" t="s">
        <v>117</v>
      </c>
      <c r="C128" s="214" t="s">
        <v>117</v>
      </c>
      <c r="D128" s="214" t="s">
        <v>117</v>
      </c>
      <c r="E128" s="214" t="s">
        <v>202</v>
      </c>
      <c r="F128" s="214" t="s">
        <v>117</v>
      </c>
      <c r="G128" s="214" t="s">
        <v>117</v>
      </c>
      <c r="H128" s="214" t="s">
        <v>117</v>
      </c>
      <c r="I128" s="219"/>
      <c r="J128" s="219"/>
      <c r="K128" s="219"/>
      <c r="L128" s="219"/>
      <c r="M128" s="219"/>
      <c r="N128" s="219"/>
      <c r="O128" s="219"/>
      <c r="P128" s="219"/>
      <c r="Q128" s="219"/>
      <c r="R128" s="210"/>
    </row>
    <row r="129" spans="1:18" x14ac:dyDescent="0.25">
      <c r="A129" s="214" t="s">
        <v>234</v>
      </c>
      <c r="B129" s="214">
        <v>2030</v>
      </c>
      <c r="C129" s="214">
        <v>22</v>
      </c>
      <c r="D129" s="214" t="str">
        <f t="shared" ref="D129:D131" si="15">_xlfn.CONCAT(B129,"-",C129)</f>
        <v>2030-22</v>
      </c>
      <c r="E129" s="214" t="s">
        <v>202</v>
      </c>
      <c r="F129" s="214">
        <v>2</v>
      </c>
      <c r="G129" s="214" t="s">
        <v>68</v>
      </c>
      <c r="H129" s="221">
        <v>1.1200000000000001</v>
      </c>
      <c r="I129" s="219"/>
      <c r="J129" s="219"/>
      <c r="K129" s="219"/>
      <c r="L129" s="219"/>
      <c r="M129" s="219"/>
      <c r="N129" s="219"/>
      <c r="O129" s="219"/>
      <c r="P129" s="219"/>
      <c r="Q129" s="219"/>
      <c r="R129" s="210"/>
    </row>
    <row r="130" spans="1:18" x14ac:dyDescent="0.25">
      <c r="A130" s="214" t="s">
        <v>234</v>
      </c>
      <c r="B130" s="214">
        <v>2030</v>
      </c>
      <c r="C130" s="214">
        <v>23</v>
      </c>
      <c r="D130" s="214" t="str">
        <f t="shared" si="15"/>
        <v>2030-23</v>
      </c>
      <c r="E130" s="214" t="s">
        <v>202</v>
      </c>
      <c r="F130" s="214">
        <v>2</v>
      </c>
      <c r="G130" s="214" t="s">
        <v>68</v>
      </c>
      <c r="H130" s="221">
        <v>1.1299999999999999</v>
      </c>
      <c r="I130" s="219"/>
      <c r="J130" s="219"/>
      <c r="K130" s="219"/>
      <c r="L130" s="219"/>
      <c r="M130" s="219"/>
      <c r="N130" s="219"/>
      <c r="O130" s="219"/>
      <c r="P130" s="219"/>
      <c r="Q130" s="219"/>
      <c r="R130" s="210"/>
    </row>
    <row r="131" spans="1:18" x14ac:dyDescent="0.25">
      <c r="A131" s="214" t="s">
        <v>234</v>
      </c>
      <c r="B131" s="214">
        <v>2035</v>
      </c>
      <c r="C131" s="214">
        <v>0</v>
      </c>
      <c r="D131" s="214" t="str">
        <f t="shared" si="15"/>
        <v>2035-0</v>
      </c>
      <c r="E131" s="214" t="s">
        <v>202</v>
      </c>
      <c r="F131" s="214">
        <v>2</v>
      </c>
      <c r="G131" s="214" t="s">
        <v>68</v>
      </c>
      <c r="H131" s="221">
        <v>0.27</v>
      </c>
      <c r="I131" s="219"/>
      <c r="J131" s="219"/>
      <c r="K131" s="219"/>
      <c r="L131" s="219"/>
      <c r="M131" s="219"/>
      <c r="N131" s="219"/>
      <c r="O131" s="219"/>
      <c r="P131" s="219"/>
      <c r="Q131" s="219"/>
      <c r="R131" s="210"/>
    </row>
    <row r="132" spans="1:18" x14ac:dyDescent="0.25">
      <c r="A132" s="214" t="s">
        <v>117</v>
      </c>
      <c r="B132" s="214" t="s">
        <v>117</v>
      </c>
      <c r="C132" s="214" t="s">
        <v>117</v>
      </c>
      <c r="D132" s="214" t="s">
        <v>117</v>
      </c>
      <c r="E132" s="214" t="s">
        <v>202</v>
      </c>
      <c r="F132" s="214" t="s">
        <v>117</v>
      </c>
      <c r="G132" s="214" t="s">
        <v>117</v>
      </c>
      <c r="H132" s="214" t="s">
        <v>117</v>
      </c>
      <c r="I132" s="219"/>
      <c r="J132" s="219"/>
      <c r="K132" s="219"/>
      <c r="L132" s="219"/>
      <c r="M132" s="219"/>
      <c r="N132" s="219"/>
      <c r="O132" s="219"/>
      <c r="P132" s="219"/>
      <c r="Q132" s="219"/>
      <c r="R132" s="210"/>
    </row>
    <row r="133" spans="1:18" x14ac:dyDescent="0.25">
      <c r="A133" s="214" t="s">
        <v>234</v>
      </c>
      <c r="B133" s="214">
        <v>2040</v>
      </c>
      <c r="C133" s="214">
        <v>0</v>
      </c>
      <c r="D133" s="214" t="str">
        <f t="shared" ref="D133" si="16">_xlfn.CONCAT(B133,"-",C133)</f>
        <v>2040-0</v>
      </c>
      <c r="E133" s="214" t="s">
        <v>202</v>
      </c>
      <c r="F133" s="214">
        <v>2</v>
      </c>
      <c r="G133" s="214" t="s">
        <v>68</v>
      </c>
      <c r="H133" s="221">
        <v>0.36</v>
      </c>
      <c r="I133" s="219"/>
      <c r="J133" s="219"/>
      <c r="K133" s="219"/>
      <c r="L133" s="219"/>
      <c r="M133" s="219"/>
      <c r="N133" s="219"/>
      <c r="O133" s="219"/>
      <c r="P133" s="219"/>
      <c r="Q133" s="219"/>
      <c r="R133" s="210"/>
    </row>
    <row r="134" spans="1:18" x14ac:dyDescent="0.25">
      <c r="A134" s="214" t="s">
        <v>117</v>
      </c>
      <c r="B134" s="214" t="s">
        <v>117</v>
      </c>
      <c r="C134" s="214" t="s">
        <v>117</v>
      </c>
      <c r="D134" s="214" t="s">
        <v>117</v>
      </c>
      <c r="E134" s="214" t="s">
        <v>202</v>
      </c>
      <c r="F134" s="214" t="s">
        <v>117</v>
      </c>
      <c r="G134" s="214" t="s">
        <v>117</v>
      </c>
      <c r="H134" s="214" t="s">
        <v>117</v>
      </c>
      <c r="I134" s="219"/>
      <c r="J134" s="219"/>
      <c r="K134" s="219"/>
      <c r="L134" s="219"/>
      <c r="M134" s="219"/>
      <c r="N134" s="219"/>
      <c r="O134" s="219"/>
      <c r="P134" s="219"/>
      <c r="Q134" s="219"/>
      <c r="R134" s="210"/>
    </row>
    <row r="135" spans="1:18" x14ac:dyDescent="0.25">
      <c r="A135" s="214" t="s">
        <v>234</v>
      </c>
      <c r="B135" s="214">
        <v>2045</v>
      </c>
      <c r="C135" s="214">
        <v>0</v>
      </c>
      <c r="D135" s="214" t="str">
        <f t="shared" ref="D135" si="17">_xlfn.CONCAT(B135,"-",C135)</f>
        <v>2045-0</v>
      </c>
      <c r="E135" s="214" t="s">
        <v>202</v>
      </c>
      <c r="F135" s="214">
        <v>2</v>
      </c>
      <c r="G135" s="214" t="s">
        <v>68</v>
      </c>
      <c r="H135" s="221">
        <v>0.45</v>
      </c>
      <c r="I135" s="219"/>
      <c r="J135" s="219"/>
      <c r="K135" s="219"/>
      <c r="L135" s="219"/>
      <c r="M135" s="219"/>
      <c r="N135" s="219"/>
      <c r="O135" s="219"/>
      <c r="P135" s="219"/>
      <c r="Q135" s="219"/>
      <c r="R135" s="210"/>
    </row>
    <row r="136" spans="1:18" x14ac:dyDescent="0.25">
      <c r="A136" s="214" t="s">
        <v>117</v>
      </c>
      <c r="B136" s="214" t="s">
        <v>117</v>
      </c>
      <c r="C136" s="214" t="s">
        <v>117</v>
      </c>
      <c r="D136" s="214" t="s">
        <v>117</v>
      </c>
      <c r="E136" s="214" t="s">
        <v>202</v>
      </c>
      <c r="F136" s="214" t="s">
        <v>117</v>
      </c>
      <c r="G136" s="214" t="s">
        <v>117</v>
      </c>
      <c r="H136" s="214" t="s">
        <v>117</v>
      </c>
      <c r="I136" s="219"/>
      <c r="J136" s="219"/>
      <c r="K136" s="219"/>
      <c r="L136" s="219"/>
      <c r="M136" s="219"/>
      <c r="N136" s="219"/>
      <c r="O136" s="219"/>
      <c r="P136" s="219"/>
      <c r="Q136" s="219"/>
      <c r="R136" s="210"/>
    </row>
    <row r="137" spans="1:18" x14ac:dyDescent="0.25">
      <c r="A137" s="214" t="s">
        <v>234</v>
      </c>
      <c r="B137" s="214">
        <v>2050</v>
      </c>
      <c r="C137" s="214">
        <v>0</v>
      </c>
      <c r="D137" s="214" t="str">
        <f t="shared" ref="D137:D139" si="18">_xlfn.CONCAT(B137,"-",C137)</f>
        <v>2050-0</v>
      </c>
      <c r="E137" s="214" t="s">
        <v>202</v>
      </c>
      <c r="F137" s="214">
        <v>2</v>
      </c>
      <c r="G137" s="214" t="s">
        <v>68</v>
      </c>
      <c r="H137" s="221">
        <v>1.1100000000000001</v>
      </c>
      <c r="I137" s="219"/>
      <c r="J137" s="219"/>
      <c r="K137" s="219"/>
      <c r="L137" s="219"/>
      <c r="M137" s="219"/>
      <c r="N137" s="219"/>
      <c r="O137" s="219"/>
      <c r="P137" s="219"/>
      <c r="Q137" s="219"/>
      <c r="R137" s="210"/>
    </row>
    <row r="138" spans="1:18" x14ac:dyDescent="0.25">
      <c r="A138" s="214" t="s">
        <v>234</v>
      </c>
      <c r="B138" s="214">
        <v>2050</v>
      </c>
      <c r="C138" s="214">
        <v>1</v>
      </c>
      <c r="D138" s="214" t="str">
        <f t="shared" si="18"/>
        <v>2050-1</v>
      </c>
      <c r="E138" s="214" t="s">
        <v>202</v>
      </c>
      <c r="F138" s="214">
        <v>2</v>
      </c>
      <c r="G138" s="214" t="s">
        <v>68</v>
      </c>
      <c r="H138" s="221">
        <v>1.1200000000000001</v>
      </c>
      <c r="I138" s="219"/>
      <c r="J138" s="219"/>
      <c r="K138" s="219"/>
      <c r="L138" s="219"/>
      <c r="M138" s="219"/>
      <c r="N138" s="219"/>
      <c r="O138" s="219"/>
      <c r="P138" s="219"/>
      <c r="Q138" s="219"/>
      <c r="R138" s="210"/>
    </row>
    <row r="139" spans="1:18" x14ac:dyDescent="0.25">
      <c r="A139" s="214" t="s">
        <v>234</v>
      </c>
      <c r="B139" s="214">
        <v>2050</v>
      </c>
      <c r="C139" s="214">
        <v>2</v>
      </c>
      <c r="D139" s="214" t="str">
        <f t="shared" si="18"/>
        <v>2050-2</v>
      </c>
      <c r="E139" s="214" t="s">
        <v>202</v>
      </c>
      <c r="F139" s="214">
        <v>2</v>
      </c>
      <c r="G139" s="214" t="s">
        <v>68</v>
      </c>
      <c r="H139" s="221">
        <v>1.1299999999999999</v>
      </c>
      <c r="I139" s="219"/>
      <c r="J139" s="219"/>
      <c r="K139" s="219"/>
      <c r="L139" s="219"/>
      <c r="M139" s="219"/>
      <c r="N139" s="219"/>
      <c r="O139" s="219"/>
      <c r="P139" s="219"/>
      <c r="Q139" s="219"/>
      <c r="R139" s="210"/>
    </row>
    <row r="140" spans="1:18" x14ac:dyDescent="0.25">
      <c r="A140" s="32" t="s">
        <v>117</v>
      </c>
      <c r="B140" s="32" t="s">
        <v>117</v>
      </c>
      <c r="C140" s="32" t="s">
        <v>117</v>
      </c>
      <c r="D140" s="32" t="s">
        <v>117</v>
      </c>
      <c r="E140" s="32" t="s">
        <v>117</v>
      </c>
      <c r="F140" s="32" t="s">
        <v>117</v>
      </c>
      <c r="G140" s="32" t="s">
        <v>117</v>
      </c>
      <c r="H140" s="32" t="s">
        <v>117</v>
      </c>
      <c r="I140" s="219"/>
      <c r="J140" s="219"/>
      <c r="K140" s="219"/>
      <c r="L140" s="219"/>
      <c r="M140" s="219"/>
      <c r="N140" s="219"/>
      <c r="O140" s="219"/>
      <c r="P140" s="219"/>
      <c r="Q140" s="219"/>
      <c r="R140" s="210"/>
    </row>
    <row r="141" spans="1:18" x14ac:dyDescent="0.25">
      <c r="A141" s="217" t="s">
        <v>234</v>
      </c>
      <c r="B141" s="217">
        <v>2030</v>
      </c>
      <c r="C141" s="217">
        <v>0</v>
      </c>
      <c r="D141" s="217" t="str">
        <f>_xlfn.CONCAT(B141,"-",C141)</f>
        <v>2030-0</v>
      </c>
      <c r="E141" s="217" t="s">
        <v>203</v>
      </c>
      <c r="F141" s="217">
        <v>4</v>
      </c>
      <c r="G141" s="217" t="s">
        <v>62</v>
      </c>
      <c r="H141" s="222">
        <v>0.1</v>
      </c>
      <c r="I141" s="219"/>
      <c r="J141" s="219"/>
      <c r="K141" s="219"/>
      <c r="L141" s="219"/>
      <c r="M141" s="219"/>
      <c r="N141" s="219"/>
      <c r="O141" s="219"/>
      <c r="P141" s="219"/>
      <c r="Q141" s="219"/>
      <c r="R141" s="210"/>
    </row>
    <row r="142" spans="1:18" x14ac:dyDescent="0.25">
      <c r="A142" s="217" t="s">
        <v>234</v>
      </c>
      <c r="B142" s="217">
        <v>2030</v>
      </c>
      <c r="C142" s="217">
        <v>1</v>
      </c>
      <c r="D142" s="217" t="str">
        <f t="shared" ref="D142:D150" si="19">_xlfn.CONCAT(B142,"-",C142)</f>
        <v>2030-1</v>
      </c>
      <c r="E142" s="217" t="s">
        <v>203</v>
      </c>
      <c r="F142" s="217">
        <v>4</v>
      </c>
      <c r="G142" s="217" t="s">
        <v>62</v>
      </c>
      <c r="H142" s="222">
        <v>0.05</v>
      </c>
      <c r="I142" s="219"/>
      <c r="J142" s="219"/>
      <c r="K142" s="219"/>
      <c r="L142" s="219"/>
      <c r="M142" s="219"/>
      <c r="N142" s="219"/>
      <c r="O142" s="219"/>
      <c r="P142" s="219"/>
      <c r="Q142" s="219"/>
      <c r="R142" s="210"/>
    </row>
    <row r="143" spans="1:18" x14ac:dyDescent="0.25">
      <c r="A143" s="217" t="s">
        <v>234</v>
      </c>
      <c r="B143" s="217">
        <v>2030</v>
      </c>
      <c r="C143" s="217">
        <v>2</v>
      </c>
      <c r="D143" s="217" t="str">
        <f t="shared" si="19"/>
        <v>2030-2</v>
      </c>
      <c r="E143" s="217" t="s">
        <v>203</v>
      </c>
      <c r="F143" s="217">
        <v>4</v>
      </c>
      <c r="G143" s="217" t="s">
        <v>62</v>
      </c>
      <c r="H143" s="222">
        <v>2.5000000000000001E-2</v>
      </c>
      <c r="I143" s="219"/>
      <c r="J143" s="219"/>
      <c r="K143" s="219"/>
      <c r="L143" s="219"/>
      <c r="M143" s="219"/>
      <c r="N143" s="219"/>
      <c r="O143" s="219"/>
      <c r="P143" s="219"/>
      <c r="Q143" s="219"/>
      <c r="R143" s="210"/>
    </row>
    <row r="144" spans="1:18" x14ac:dyDescent="0.25">
      <c r="A144" s="217" t="s">
        <v>234</v>
      </c>
      <c r="B144" s="217">
        <v>2030</v>
      </c>
      <c r="C144" s="217">
        <v>3</v>
      </c>
      <c r="D144" s="217" t="str">
        <f t="shared" si="19"/>
        <v>2030-3</v>
      </c>
      <c r="E144" s="217" t="s">
        <v>203</v>
      </c>
      <c r="F144" s="217">
        <v>4</v>
      </c>
      <c r="G144" s="217" t="s">
        <v>62</v>
      </c>
      <c r="H144" s="222">
        <v>0.02</v>
      </c>
      <c r="I144" s="219"/>
      <c r="J144" s="219"/>
      <c r="K144" s="219"/>
      <c r="L144" s="219"/>
      <c r="M144" s="219"/>
      <c r="N144" s="219"/>
      <c r="O144" s="219"/>
      <c r="P144" s="219"/>
      <c r="Q144" s="219"/>
      <c r="R144" s="210"/>
    </row>
    <row r="145" spans="1:18" x14ac:dyDescent="0.25">
      <c r="A145" s="217" t="s">
        <v>117</v>
      </c>
      <c r="B145" s="217" t="s">
        <v>117</v>
      </c>
      <c r="C145" s="217" t="s">
        <v>117</v>
      </c>
      <c r="D145" s="217" t="s">
        <v>117</v>
      </c>
      <c r="E145" s="217" t="s">
        <v>203</v>
      </c>
      <c r="F145" s="217" t="s">
        <v>117</v>
      </c>
      <c r="G145" s="217" t="s">
        <v>117</v>
      </c>
      <c r="H145" s="217" t="s">
        <v>117</v>
      </c>
      <c r="I145" s="219"/>
      <c r="J145" s="219"/>
      <c r="K145" s="219"/>
      <c r="L145" s="219"/>
      <c r="M145" s="219"/>
      <c r="N145" s="219"/>
      <c r="O145" s="219"/>
      <c r="P145" s="219"/>
      <c r="Q145" s="219"/>
      <c r="R145" s="210"/>
    </row>
    <row r="146" spans="1:18" x14ac:dyDescent="0.25">
      <c r="A146" s="217" t="s">
        <v>234</v>
      </c>
      <c r="B146" s="217">
        <v>2030</v>
      </c>
      <c r="C146" s="217">
        <v>22</v>
      </c>
      <c r="D146" s="217" t="str">
        <f t="shared" si="19"/>
        <v>2030-22</v>
      </c>
      <c r="E146" s="217" t="s">
        <v>203</v>
      </c>
      <c r="F146" s="217">
        <v>4</v>
      </c>
      <c r="G146" s="217" t="s">
        <v>62</v>
      </c>
      <c r="H146" s="222">
        <v>-0.41</v>
      </c>
      <c r="I146" s="219"/>
      <c r="J146" s="219"/>
      <c r="K146" s="219"/>
      <c r="L146" s="219"/>
      <c r="M146" s="219"/>
      <c r="N146" s="219"/>
      <c r="O146" s="219"/>
      <c r="P146" s="219"/>
      <c r="Q146" s="219"/>
      <c r="R146" s="210"/>
    </row>
    <row r="147" spans="1:18" x14ac:dyDescent="0.25">
      <c r="A147" s="217" t="s">
        <v>234</v>
      </c>
      <c r="B147" s="217">
        <v>2030</v>
      </c>
      <c r="C147" s="217">
        <v>23</v>
      </c>
      <c r="D147" s="217" t="str">
        <f t="shared" si="19"/>
        <v>2030-23</v>
      </c>
      <c r="E147" s="217" t="s">
        <v>203</v>
      </c>
      <c r="F147" s="217">
        <v>4</v>
      </c>
      <c r="G147" s="217" t="s">
        <v>62</v>
      </c>
      <c r="H147" s="222">
        <v>-0.41599999999999998</v>
      </c>
      <c r="I147" s="219"/>
      <c r="J147" s="219"/>
      <c r="K147" s="219"/>
      <c r="L147" s="219"/>
      <c r="M147" s="219"/>
      <c r="N147" s="219"/>
      <c r="O147" s="219"/>
      <c r="P147" s="219"/>
      <c r="Q147" s="219"/>
      <c r="R147" s="210"/>
    </row>
    <row r="148" spans="1:18" x14ac:dyDescent="0.25">
      <c r="A148" s="217" t="s">
        <v>234</v>
      </c>
      <c r="B148" s="217">
        <v>2035</v>
      </c>
      <c r="C148" s="217">
        <v>0</v>
      </c>
      <c r="D148" s="217" t="str">
        <f t="shared" si="19"/>
        <v>2035-0</v>
      </c>
      <c r="E148" s="217" t="s">
        <v>203</v>
      </c>
      <c r="F148" s="217">
        <v>4</v>
      </c>
      <c r="G148" s="217" t="s">
        <v>62</v>
      </c>
      <c r="H148" s="222">
        <v>0.01</v>
      </c>
      <c r="I148" s="219"/>
      <c r="J148" s="219"/>
      <c r="K148" s="219"/>
      <c r="L148" s="219"/>
      <c r="M148" s="219"/>
      <c r="N148" s="219"/>
      <c r="O148" s="219"/>
      <c r="P148" s="219"/>
      <c r="Q148" s="219"/>
      <c r="R148" s="210"/>
    </row>
    <row r="149" spans="1:18" x14ac:dyDescent="0.25">
      <c r="A149" s="217" t="s">
        <v>117</v>
      </c>
      <c r="B149" s="217" t="s">
        <v>117</v>
      </c>
      <c r="C149" s="217" t="s">
        <v>117</v>
      </c>
      <c r="D149" s="217" t="s">
        <v>117</v>
      </c>
      <c r="E149" s="217" t="s">
        <v>203</v>
      </c>
      <c r="F149" s="217" t="s">
        <v>117</v>
      </c>
      <c r="G149" s="217" t="s">
        <v>117</v>
      </c>
      <c r="H149" s="217" t="s">
        <v>117</v>
      </c>
      <c r="I149" s="219"/>
      <c r="J149" s="219"/>
      <c r="K149" s="219"/>
      <c r="L149" s="219"/>
      <c r="M149" s="219"/>
      <c r="N149" s="219"/>
      <c r="O149" s="219"/>
      <c r="P149" s="219"/>
      <c r="Q149" s="219"/>
      <c r="R149" s="210"/>
    </row>
    <row r="150" spans="1:18" x14ac:dyDescent="0.25">
      <c r="A150" s="217" t="s">
        <v>234</v>
      </c>
      <c r="B150" s="217">
        <v>2040</v>
      </c>
      <c r="C150" s="217">
        <v>0</v>
      </c>
      <c r="D150" s="217" t="str">
        <f t="shared" si="19"/>
        <v>2040-0</v>
      </c>
      <c r="E150" s="217" t="s">
        <v>203</v>
      </c>
      <c r="F150" s="217">
        <v>4</v>
      </c>
      <c r="G150" s="217" t="s">
        <v>62</v>
      </c>
      <c r="H150" s="222">
        <v>-0.15</v>
      </c>
      <c r="I150" s="219"/>
      <c r="J150" s="219"/>
      <c r="K150" s="219"/>
      <c r="L150" s="219"/>
      <c r="M150" s="219"/>
      <c r="N150" s="219"/>
      <c r="O150" s="219"/>
      <c r="P150" s="219"/>
      <c r="Q150" s="219"/>
      <c r="R150" s="210"/>
    </row>
    <row r="151" spans="1:18" x14ac:dyDescent="0.25">
      <c r="A151" s="217" t="s">
        <v>117</v>
      </c>
      <c r="B151" s="217" t="s">
        <v>117</v>
      </c>
      <c r="C151" s="217" t="s">
        <v>117</v>
      </c>
      <c r="D151" s="217" t="s">
        <v>117</v>
      </c>
      <c r="E151" s="217" t="s">
        <v>203</v>
      </c>
      <c r="F151" s="217" t="s">
        <v>117</v>
      </c>
      <c r="G151" s="217" t="s">
        <v>117</v>
      </c>
      <c r="H151" s="217" t="s">
        <v>117</v>
      </c>
      <c r="I151" s="219"/>
      <c r="J151" s="219"/>
      <c r="K151" s="219"/>
      <c r="L151" s="219"/>
      <c r="M151" s="219"/>
      <c r="N151" s="219"/>
      <c r="O151" s="219"/>
      <c r="P151" s="219"/>
      <c r="Q151" s="219"/>
      <c r="R151" s="210"/>
    </row>
    <row r="152" spans="1:18" x14ac:dyDescent="0.25">
      <c r="A152" s="217" t="s">
        <v>234</v>
      </c>
      <c r="B152" s="217">
        <v>2045</v>
      </c>
      <c r="C152" s="217">
        <v>0</v>
      </c>
      <c r="D152" s="217" t="str">
        <f t="shared" ref="D152:D157" si="20">_xlfn.CONCAT(B152,"-",C152)</f>
        <v>2045-0</v>
      </c>
      <c r="E152" s="217" t="s">
        <v>203</v>
      </c>
      <c r="F152" s="217">
        <v>4</v>
      </c>
      <c r="G152" s="217" t="s">
        <v>62</v>
      </c>
      <c r="H152" s="222">
        <v>-0.25</v>
      </c>
      <c r="I152" s="219"/>
      <c r="J152" s="219"/>
      <c r="K152" s="219"/>
      <c r="L152" s="219"/>
      <c r="M152" s="219"/>
      <c r="N152" s="219"/>
      <c r="O152" s="219"/>
      <c r="P152" s="219"/>
      <c r="Q152" s="219"/>
      <c r="R152" s="210"/>
    </row>
    <row r="153" spans="1:18" x14ac:dyDescent="0.25">
      <c r="A153" s="217" t="s">
        <v>117</v>
      </c>
      <c r="B153" s="217" t="s">
        <v>117</v>
      </c>
      <c r="C153" s="217" t="s">
        <v>117</v>
      </c>
      <c r="D153" s="217" t="s">
        <v>117</v>
      </c>
      <c r="E153" s="217" t="s">
        <v>203</v>
      </c>
      <c r="F153" s="217" t="s">
        <v>117</v>
      </c>
      <c r="G153" s="217" t="s">
        <v>117</v>
      </c>
      <c r="H153" s="217" t="s">
        <v>117</v>
      </c>
      <c r="I153" s="219"/>
      <c r="J153" s="219"/>
      <c r="K153" s="219"/>
      <c r="L153" s="219"/>
      <c r="M153" s="219"/>
      <c r="N153" s="219"/>
      <c r="O153" s="219"/>
      <c r="P153" s="219"/>
      <c r="Q153" s="219"/>
      <c r="R153" s="210"/>
    </row>
    <row r="154" spans="1:18" x14ac:dyDescent="0.25">
      <c r="A154" s="217" t="s">
        <v>234</v>
      </c>
      <c r="B154" s="217">
        <v>2050</v>
      </c>
      <c r="C154" s="217">
        <v>0</v>
      </c>
      <c r="D154" s="217" t="str">
        <f t="shared" si="20"/>
        <v>2050-0</v>
      </c>
      <c r="E154" s="217" t="s">
        <v>203</v>
      </c>
      <c r="F154" s="217">
        <v>4</v>
      </c>
      <c r="G154" s="217" t="s">
        <v>62</v>
      </c>
      <c r="H154" s="222">
        <v>-0.4</v>
      </c>
      <c r="I154" s="219"/>
      <c r="J154" s="219"/>
      <c r="K154" s="219"/>
      <c r="L154" s="219"/>
      <c r="M154" s="219"/>
      <c r="N154" s="219"/>
      <c r="O154" s="219"/>
      <c r="P154" s="219"/>
      <c r="Q154" s="219"/>
      <c r="R154" s="210"/>
    </row>
    <row r="155" spans="1:18" x14ac:dyDescent="0.25">
      <c r="A155" s="217" t="s">
        <v>234</v>
      </c>
      <c r="B155" s="217">
        <v>2050</v>
      </c>
      <c r="C155" s="217">
        <v>1</v>
      </c>
      <c r="D155" s="217" t="str">
        <f t="shared" si="20"/>
        <v>2050-1</v>
      </c>
      <c r="E155" s="217" t="s">
        <v>203</v>
      </c>
      <c r="F155" s="217">
        <v>4</v>
      </c>
      <c r="G155" s="217" t="s">
        <v>62</v>
      </c>
      <c r="H155" s="222">
        <v>-0.40500000000000003</v>
      </c>
      <c r="I155" s="219"/>
      <c r="J155" s="219"/>
      <c r="K155" s="219"/>
      <c r="L155" s="219"/>
      <c r="M155" s="219"/>
      <c r="N155" s="219"/>
      <c r="O155" s="219"/>
      <c r="P155" s="219"/>
      <c r="Q155" s="219"/>
      <c r="R155" s="210"/>
    </row>
    <row r="156" spans="1:18" x14ac:dyDescent="0.25">
      <c r="A156" s="217" t="s">
        <v>234</v>
      </c>
      <c r="B156" s="217">
        <v>2050</v>
      </c>
      <c r="C156" s="217">
        <v>2</v>
      </c>
      <c r="D156" s="217" t="str">
        <f t="shared" si="20"/>
        <v>2050-2</v>
      </c>
      <c r="E156" s="217" t="s">
        <v>203</v>
      </c>
      <c r="F156" s="217">
        <v>4</v>
      </c>
      <c r="G156" s="217" t="s">
        <v>62</v>
      </c>
      <c r="H156" s="222">
        <v>-0.40600000000000003</v>
      </c>
      <c r="I156" s="219"/>
      <c r="J156" s="219"/>
      <c r="K156" s="219"/>
      <c r="L156" s="219"/>
      <c r="M156" s="219"/>
      <c r="N156" s="219"/>
      <c r="O156" s="219"/>
      <c r="P156" s="219"/>
      <c r="Q156" s="219"/>
      <c r="R156" s="210"/>
    </row>
    <row r="157" spans="1:18" x14ac:dyDescent="0.25">
      <c r="A157" s="217" t="s">
        <v>234</v>
      </c>
      <c r="B157" s="217">
        <v>2050</v>
      </c>
      <c r="C157" s="217">
        <v>3</v>
      </c>
      <c r="D157" s="217" t="str">
        <f t="shared" si="20"/>
        <v>2050-3</v>
      </c>
      <c r="E157" s="217" t="s">
        <v>203</v>
      </c>
      <c r="F157" s="217">
        <v>4</v>
      </c>
      <c r="G157" s="217" t="s">
        <v>62</v>
      </c>
      <c r="H157" s="222">
        <v>-0.40699999999999997</v>
      </c>
      <c r="I157" s="219"/>
      <c r="J157" s="219"/>
      <c r="K157" s="219"/>
      <c r="L157" s="219"/>
      <c r="M157" s="219"/>
      <c r="N157" s="219"/>
      <c r="O157" s="219"/>
      <c r="P157" s="219"/>
      <c r="Q157" s="219"/>
      <c r="R157" s="210"/>
    </row>
    <row r="158" spans="1:18" x14ac:dyDescent="0.25">
      <c r="A158" s="32" t="s">
        <v>117</v>
      </c>
      <c r="B158" s="32" t="s">
        <v>117</v>
      </c>
      <c r="C158" s="32" t="s">
        <v>117</v>
      </c>
      <c r="D158" s="32" t="s">
        <v>117</v>
      </c>
      <c r="E158" s="32" t="s">
        <v>117</v>
      </c>
      <c r="F158" s="32" t="s">
        <v>117</v>
      </c>
      <c r="G158" s="32" t="s">
        <v>117</v>
      </c>
      <c r="H158" s="32" t="s">
        <v>117</v>
      </c>
      <c r="I158" s="219"/>
      <c r="J158" s="219"/>
      <c r="K158" s="219"/>
      <c r="L158" s="219"/>
      <c r="M158" s="219"/>
      <c r="N158" s="219"/>
      <c r="O158" s="219"/>
      <c r="P158" s="219"/>
      <c r="Q158" s="219"/>
      <c r="R158" s="210"/>
    </row>
    <row r="159" spans="1:18" x14ac:dyDescent="0.25">
      <c r="A159" s="219"/>
      <c r="B159" s="219"/>
      <c r="C159" s="219"/>
      <c r="D159" s="219"/>
      <c r="E159" s="219"/>
      <c r="F159" s="219"/>
      <c r="G159" s="219"/>
      <c r="H159" s="219"/>
      <c r="I159" s="219"/>
      <c r="J159" s="219"/>
      <c r="K159" s="219"/>
      <c r="L159" s="219"/>
      <c r="M159" s="219"/>
      <c r="N159" s="219"/>
      <c r="O159" s="219"/>
      <c r="P159" s="219"/>
      <c r="Q159" s="219"/>
      <c r="R159" s="210"/>
    </row>
    <row r="160" spans="1:18" x14ac:dyDescent="0.25">
      <c r="A160" s="210"/>
      <c r="B160" s="210"/>
      <c r="C160" s="210"/>
      <c r="D160" s="210"/>
      <c r="E160" s="210"/>
      <c r="F160" s="210"/>
      <c r="G160" s="210"/>
      <c r="H160" s="210"/>
      <c r="I160" s="210"/>
      <c r="J160" s="210"/>
      <c r="K160" s="210"/>
      <c r="L160" s="210"/>
      <c r="M160" s="210"/>
      <c r="N160" s="210"/>
      <c r="O160" s="210"/>
      <c r="P160" s="210"/>
      <c r="Q160" s="210"/>
      <c r="R160" s="210"/>
    </row>
  </sheetData>
  <mergeCells count="71">
    <mergeCell ref="A112:Q112"/>
    <mergeCell ref="A120:R120"/>
    <mergeCell ref="A121:J121"/>
    <mergeCell ref="A76:R76"/>
    <mergeCell ref="A77:R77"/>
    <mergeCell ref="B78:C78"/>
    <mergeCell ref="D78:E78"/>
    <mergeCell ref="F78:H78"/>
    <mergeCell ref="I78:L78"/>
    <mergeCell ref="M78:P78"/>
    <mergeCell ref="A33:Q33"/>
    <mergeCell ref="A44:R44"/>
    <mergeCell ref="A45:R45"/>
    <mergeCell ref="B46:C46"/>
    <mergeCell ref="D46:E46"/>
    <mergeCell ref="F46:H46"/>
    <mergeCell ref="I46:L46"/>
    <mergeCell ref="M46:P46"/>
    <mergeCell ref="A43:Q43"/>
    <mergeCell ref="A34:I34"/>
    <mergeCell ref="J34:Q34"/>
    <mergeCell ref="A35:I35"/>
    <mergeCell ref="J35:Q35"/>
    <mergeCell ref="A36:Q36"/>
    <mergeCell ref="A37:Q37"/>
    <mergeCell ref="A38:Q38"/>
    <mergeCell ref="A39:Q39"/>
    <mergeCell ref="A40:R40"/>
    <mergeCell ref="A41:Q41"/>
    <mergeCell ref="A42:R42"/>
    <mergeCell ref="L14:L15"/>
    <mergeCell ref="M14:M15"/>
    <mergeCell ref="N14:N15"/>
    <mergeCell ref="O14:O15"/>
    <mergeCell ref="D31:E31"/>
    <mergeCell ref="A15:C28"/>
    <mergeCell ref="D15:G28"/>
    <mergeCell ref="D30:E30"/>
    <mergeCell ref="P14:P15"/>
    <mergeCell ref="H13:H15"/>
    <mergeCell ref="I13:I15"/>
    <mergeCell ref="J13:J15"/>
    <mergeCell ref="K13:N13"/>
    <mergeCell ref="O13:Q13"/>
    <mergeCell ref="Q14:Q15"/>
    <mergeCell ref="K14:K15"/>
    <mergeCell ref="C9:F9"/>
    <mergeCell ref="J9:K9"/>
    <mergeCell ref="M9:P9"/>
    <mergeCell ref="C10:F10"/>
    <mergeCell ref="J10:K10"/>
    <mergeCell ref="M10:P10"/>
    <mergeCell ref="A11:Q11"/>
    <mergeCell ref="A12:C12"/>
    <mergeCell ref="D12:G12"/>
    <mergeCell ref="H12:J12"/>
    <mergeCell ref="K12:Q12"/>
    <mergeCell ref="J6:P6"/>
    <mergeCell ref="C7:F7"/>
    <mergeCell ref="J7:K7"/>
    <mergeCell ref="M7:P7"/>
    <mergeCell ref="C8:F8"/>
    <mergeCell ref="J8:K8"/>
    <mergeCell ref="M8:P8"/>
    <mergeCell ref="A5:I5"/>
    <mergeCell ref="J5:Q5"/>
    <mergeCell ref="A1:Q1"/>
    <mergeCell ref="A2:Q2"/>
    <mergeCell ref="A3:Q3"/>
    <mergeCell ref="A4:I4"/>
    <mergeCell ref="J4:Q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6C10F-EC19-4EB9-AC23-7BA9061BE192}">
  <sheetPr>
    <tabColor theme="9" tint="-0.249977111117893"/>
  </sheetPr>
  <dimension ref="A1:P194"/>
  <sheetViews>
    <sheetView workbookViewId="0">
      <selection sqref="A1:O1"/>
    </sheetView>
  </sheetViews>
  <sheetFormatPr baseColWidth="10" defaultColWidth="8.85546875" defaultRowHeight="15" x14ac:dyDescent="0.25"/>
  <cols>
    <col min="1" max="1" width="20.7109375" customWidth="1"/>
    <col min="2" max="15" width="14.28515625" customWidth="1"/>
    <col min="16" max="16" width="3.5703125" customWidth="1"/>
  </cols>
  <sheetData>
    <row r="1" spans="1:16" x14ac:dyDescent="0.25">
      <c r="A1" s="265" t="s">
        <v>375</v>
      </c>
      <c r="B1" s="265"/>
      <c r="C1" s="265"/>
      <c r="D1" s="265"/>
      <c r="E1" s="265"/>
      <c r="F1" s="265"/>
      <c r="G1" s="265"/>
      <c r="H1" s="265"/>
      <c r="I1" s="265"/>
      <c r="J1" s="265"/>
      <c r="K1" s="265"/>
      <c r="L1" s="265"/>
      <c r="M1" s="265"/>
      <c r="N1" s="265"/>
      <c r="O1" s="265"/>
      <c r="P1" s="41"/>
    </row>
    <row r="2" spans="1:16" ht="15" customHeight="1" x14ac:dyDescent="0.25">
      <c r="A2" s="266" t="s">
        <v>764</v>
      </c>
      <c r="B2" s="266"/>
      <c r="C2" s="266"/>
      <c r="D2" s="266"/>
      <c r="E2" s="266"/>
      <c r="F2" s="266"/>
      <c r="G2" s="266"/>
      <c r="H2" s="266"/>
      <c r="I2" s="266"/>
      <c r="J2" s="266"/>
      <c r="K2" s="266"/>
      <c r="L2" s="266"/>
      <c r="M2" s="266"/>
      <c r="N2" s="266"/>
      <c r="O2" s="266"/>
      <c r="P2" s="41"/>
    </row>
    <row r="3" spans="1:16" ht="15" customHeight="1" x14ac:dyDescent="0.25">
      <c r="A3" s="266"/>
      <c r="B3" s="266"/>
      <c r="C3" s="266"/>
      <c r="D3" s="266"/>
      <c r="E3" s="266"/>
      <c r="F3" s="266"/>
      <c r="G3" s="266"/>
      <c r="H3" s="266"/>
      <c r="I3" s="266"/>
      <c r="J3" s="266"/>
      <c r="K3" s="266"/>
      <c r="L3" s="266"/>
      <c r="M3" s="266"/>
      <c r="N3" s="266"/>
      <c r="O3" s="266"/>
      <c r="P3" s="41"/>
    </row>
    <row r="4" spans="1:16" ht="15" customHeight="1" x14ac:dyDescent="0.25">
      <c r="A4" s="266"/>
      <c r="B4" s="266"/>
      <c r="C4" s="266"/>
      <c r="D4" s="266"/>
      <c r="E4" s="266"/>
      <c r="F4" s="266"/>
      <c r="G4" s="266"/>
      <c r="H4" s="266"/>
      <c r="I4" s="266"/>
      <c r="J4" s="266"/>
      <c r="K4" s="266"/>
      <c r="L4" s="266"/>
      <c r="M4" s="266"/>
      <c r="N4" s="266"/>
      <c r="O4" s="266"/>
      <c r="P4" s="41"/>
    </row>
    <row r="5" spans="1:16" ht="15" customHeight="1" x14ac:dyDescent="0.25">
      <c r="A5" s="266"/>
      <c r="B5" s="266"/>
      <c r="C5" s="266"/>
      <c r="D5" s="266"/>
      <c r="E5" s="266"/>
      <c r="F5" s="266"/>
      <c r="G5" s="266"/>
      <c r="H5" s="266"/>
      <c r="I5" s="266"/>
      <c r="J5" s="266"/>
      <c r="K5" s="266"/>
      <c r="L5" s="266"/>
      <c r="M5" s="266"/>
      <c r="N5" s="266"/>
      <c r="O5" s="266"/>
      <c r="P5" s="41"/>
    </row>
    <row r="6" spans="1:16" ht="15" customHeight="1" x14ac:dyDescent="0.25">
      <c r="A6" s="266"/>
      <c r="B6" s="266"/>
      <c r="C6" s="266"/>
      <c r="D6" s="266"/>
      <c r="E6" s="266"/>
      <c r="F6" s="266"/>
      <c r="G6" s="266"/>
      <c r="H6" s="266"/>
      <c r="I6" s="266"/>
      <c r="J6" s="266"/>
      <c r="K6" s="266"/>
      <c r="L6" s="266"/>
      <c r="M6" s="266"/>
      <c r="N6" s="266"/>
      <c r="O6" s="266"/>
      <c r="P6" s="41"/>
    </row>
    <row r="7" spans="1:16" ht="15" customHeight="1" x14ac:dyDescent="0.25">
      <c r="A7" s="266"/>
      <c r="B7" s="266"/>
      <c r="C7" s="266"/>
      <c r="D7" s="266"/>
      <c r="E7" s="266"/>
      <c r="F7" s="266"/>
      <c r="G7" s="266"/>
      <c r="H7" s="266"/>
      <c r="I7" s="266"/>
      <c r="J7" s="266"/>
      <c r="K7" s="266"/>
      <c r="L7" s="266"/>
      <c r="M7" s="266"/>
      <c r="N7" s="266"/>
      <c r="O7" s="266"/>
      <c r="P7" s="41"/>
    </row>
    <row r="8" spans="1:16" ht="15" customHeight="1" x14ac:dyDescent="0.25">
      <c r="A8" s="266"/>
      <c r="B8" s="266"/>
      <c r="C8" s="266"/>
      <c r="D8" s="266"/>
      <c r="E8" s="266"/>
      <c r="F8" s="266"/>
      <c r="G8" s="266"/>
      <c r="H8" s="266"/>
      <c r="I8" s="266"/>
      <c r="J8" s="266"/>
      <c r="K8" s="266"/>
      <c r="L8" s="266"/>
      <c r="M8" s="266"/>
      <c r="N8" s="266"/>
      <c r="O8" s="266"/>
      <c r="P8" s="41"/>
    </row>
    <row r="9" spans="1:16" ht="15" customHeight="1" x14ac:dyDescent="0.25">
      <c r="A9" s="266"/>
      <c r="B9" s="266"/>
      <c r="C9" s="266"/>
      <c r="D9" s="266"/>
      <c r="E9" s="266"/>
      <c r="F9" s="266"/>
      <c r="G9" s="266"/>
      <c r="H9" s="266"/>
      <c r="I9" s="266"/>
      <c r="J9" s="266"/>
      <c r="K9" s="266"/>
      <c r="L9" s="266"/>
      <c r="M9" s="266"/>
      <c r="N9" s="266"/>
      <c r="O9" s="266"/>
      <c r="P9" s="41"/>
    </row>
    <row r="10" spans="1:16" ht="15" customHeight="1" x14ac:dyDescent="0.25">
      <c r="A10" s="266"/>
      <c r="B10" s="266"/>
      <c r="C10" s="266"/>
      <c r="D10" s="266"/>
      <c r="E10" s="266"/>
      <c r="F10" s="266"/>
      <c r="G10" s="266"/>
      <c r="H10" s="266"/>
      <c r="I10" s="266"/>
      <c r="J10" s="266"/>
      <c r="K10" s="266"/>
      <c r="L10" s="266"/>
      <c r="M10" s="266"/>
      <c r="N10" s="266"/>
      <c r="O10" s="266"/>
      <c r="P10" s="41"/>
    </row>
    <row r="11" spans="1:16" ht="15" customHeight="1" x14ac:dyDescent="0.25">
      <c r="A11" s="266"/>
      <c r="B11" s="266"/>
      <c r="C11" s="266"/>
      <c r="D11" s="266"/>
      <c r="E11" s="266"/>
      <c r="F11" s="266"/>
      <c r="G11" s="266"/>
      <c r="H11" s="266"/>
      <c r="I11" s="266"/>
      <c r="J11" s="266"/>
      <c r="K11" s="266"/>
      <c r="L11" s="266"/>
      <c r="M11" s="266"/>
      <c r="N11" s="266"/>
      <c r="O11" s="266"/>
      <c r="P11" s="41"/>
    </row>
    <row r="12" spans="1:16" ht="15" customHeight="1" x14ac:dyDescent="0.25">
      <c r="A12" s="266"/>
      <c r="B12" s="266"/>
      <c r="C12" s="266"/>
      <c r="D12" s="266"/>
      <c r="E12" s="266"/>
      <c r="F12" s="266"/>
      <c r="G12" s="266"/>
      <c r="H12" s="266"/>
      <c r="I12" s="266"/>
      <c r="J12" s="266"/>
      <c r="K12" s="266"/>
      <c r="L12" s="266"/>
      <c r="M12" s="266"/>
      <c r="N12" s="266"/>
      <c r="O12" s="266"/>
      <c r="P12" s="41"/>
    </row>
    <row r="13" spans="1:16" ht="15" customHeight="1" x14ac:dyDescent="0.25">
      <c r="A13" s="266"/>
      <c r="B13" s="266"/>
      <c r="C13" s="266"/>
      <c r="D13" s="266"/>
      <c r="E13" s="266"/>
      <c r="F13" s="266"/>
      <c r="G13" s="266"/>
      <c r="H13" s="266"/>
      <c r="I13" s="266"/>
      <c r="J13" s="266"/>
      <c r="K13" s="266"/>
      <c r="L13" s="266"/>
      <c r="M13" s="266"/>
      <c r="N13" s="266"/>
      <c r="O13" s="266"/>
      <c r="P13" s="41"/>
    </row>
    <row r="14" spans="1:16" ht="15" customHeight="1" x14ac:dyDescent="0.25">
      <c r="A14" s="266"/>
      <c r="B14" s="266"/>
      <c r="C14" s="266"/>
      <c r="D14" s="266"/>
      <c r="E14" s="266"/>
      <c r="F14" s="266"/>
      <c r="G14" s="266"/>
      <c r="H14" s="266"/>
      <c r="I14" s="266"/>
      <c r="J14" s="266"/>
      <c r="K14" s="266"/>
      <c r="L14" s="266"/>
      <c r="M14" s="266"/>
      <c r="N14" s="266"/>
      <c r="O14" s="266"/>
      <c r="P14" s="41"/>
    </row>
    <row r="15" spans="1:16" x14ac:dyDescent="0.25">
      <c r="A15" s="265" t="s">
        <v>321</v>
      </c>
      <c r="B15" s="265"/>
      <c r="C15" s="265"/>
      <c r="D15" s="265"/>
      <c r="E15" s="265"/>
      <c r="F15" s="265"/>
      <c r="G15" s="265"/>
      <c r="H15" s="265"/>
      <c r="I15" s="265"/>
      <c r="J15" s="265"/>
      <c r="K15" s="265"/>
      <c r="L15" s="265"/>
      <c r="M15" s="265"/>
      <c r="N15" s="265"/>
      <c r="O15" s="265"/>
      <c r="P15" s="41"/>
    </row>
    <row r="16" spans="1:16" ht="15.75" customHeight="1" x14ac:dyDescent="0.25">
      <c r="A16" s="264" t="s">
        <v>322</v>
      </c>
      <c r="B16" s="264"/>
      <c r="C16" s="264"/>
      <c r="D16" s="264"/>
      <c r="E16" s="264"/>
      <c r="F16" s="264"/>
      <c r="G16" s="264"/>
      <c r="H16" s="264"/>
      <c r="I16" s="264"/>
      <c r="J16" s="264"/>
      <c r="K16" s="264"/>
      <c r="L16" s="264"/>
      <c r="M16" s="264"/>
      <c r="N16" s="264"/>
      <c r="O16" s="264"/>
      <c r="P16" s="41"/>
    </row>
    <row r="17" spans="1:16" ht="15.75" customHeight="1" x14ac:dyDescent="0.25">
      <c r="A17" s="264"/>
      <c r="B17" s="264"/>
      <c r="C17" s="264"/>
      <c r="D17" s="264"/>
      <c r="E17" s="264"/>
      <c r="F17" s="264"/>
      <c r="G17" s="264"/>
      <c r="H17" s="264"/>
      <c r="I17" s="264"/>
      <c r="J17" s="264"/>
      <c r="K17" s="264"/>
      <c r="L17" s="264"/>
      <c r="M17" s="264"/>
      <c r="N17" s="264"/>
      <c r="O17" s="264"/>
      <c r="P17" s="41"/>
    </row>
    <row r="18" spans="1:16" ht="15.75" customHeight="1" x14ac:dyDescent="0.25">
      <c r="A18" s="264"/>
      <c r="B18" s="264"/>
      <c r="C18" s="264"/>
      <c r="D18" s="264"/>
      <c r="E18" s="264"/>
      <c r="F18" s="264"/>
      <c r="G18" s="264"/>
      <c r="H18" s="264"/>
      <c r="I18" s="264"/>
      <c r="J18" s="264"/>
      <c r="K18" s="264"/>
      <c r="L18" s="264"/>
      <c r="M18" s="264"/>
      <c r="N18" s="264"/>
      <c r="O18" s="264"/>
      <c r="P18" s="41"/>
    </row>
    <row r="19" spans="1:16" ht="15.75" customHeight="1" x14ac:dyDescent="0.25">
      <c r="A19" s="70" t="s">
        <v>323</v>
      </c>
      <c r="B19" s="66"/>
      <c r="C19" s="66"/>
      <c r="D19" s="66"/>
      <c r="E19" s="66"/>
      <c r="F19" s="66"/>
      <c r="G19" s="66"/>
      <c r="H19" s="66"/>
      <c r="I19" s="66"/>
      <c r="J19" s="66"/>
      <c r="K19" s="66"/>
      <c r="L19" s="66"/>
      <c r="M19" s="66"/>
      <c r="N19" s="66"/>
      <c r="O19" s="66"/>
      <c r="P19" s="41"/>
    </row>
    <row r="20" spans="1:16" ht="15.75" customHeight="1" x14ac:dyDescent="0.25">
      <c r="A20" s="66" t="s">
        <v>324</v>
      </c>
      <c r="B20" s="71" t="s">
        <v>325</v>
      </c>
      <c r="C20" s="66"/>
      <c r="D20" s="66"/>
      <c r="E20" s="66"/>
      <c r="F20" s="66"/>
      <c r="G20" s="66"/>
      <c r="H20" s="66"/>
      <c r="I20" s="66"/>
      <c r="J20" s="66"/>
      <c r="K20" s="66"/>
      <c r="L20" s="66"/>
      <c r="M20" s="66"/>
      <c r="N20" s="66"/>
      <c r="O20" s="66"/>
      <c r="P20" s="41"/>
    </row>
    <row r="21" spans="1:16" ht="15.75" customHeight="1" x14ac:dyDescent="0.25">
      <c r="A21" s="66" t="s">
        <v>326</v>
      </c>
      <c r="B21" s="359" t="s">
        <v>739</v>
      </c>
      <c r="C21" s="359"/>
      <c r="D21" s="359"/>
      <c r="E21" s="359"/>
      <c r="F21" s="359"/>
      <c r="G21" s="359"/>
      <c r="H21" s="359"/>
      <c r="I21" s="359"/>
      <c r="J21" s="359"/>
      <c r="K21" s="359"/>
      <c r="L21" s="359"/>
      <c r="M21" s="359"/>
      <c r="N21" s="359"/>
      <c r="O21" s="359"/>
      <c r="P21" s="41"/>
    </row>
    <row r="22" spans="1:16" ht="15.75" customHeight="1" x14ac:dyDescent="0.25">
      <c r="A22" s="66"/>
      <c r="B22" s="359"/>
      <c r="C22" s="359"/>
      <c r="D22" s="359"/>
      <c r="E22" s="359"/>
      <c r="F22" s="359"/>
      <c r="G22" s="359"/>
      <c r="H22" s="359"/>
      <c r="I22" s="359"/>
      <c r="J22" s="359"/>
      <c r="K22" s="359"/>
      <c r="L22" s="359"/>
      <c r="M22" s="359"/>
      <c r="N22" s="359"/>
      <c r="O22" s="359"/>
      <c r="P22" s="41"/>
    </row>
    <row r="23" spans="1:16" ht="30" customHeight="1" x14ac:dyDescent="0.25">
      <c r="A23" s="357" t="s">
        <v>327</v>
      </c>
      <c r="B23" s="358" t="s">
        <v>36</v>
      </c>
      <c r="C23" s="358" t="s">
        <v>328</v>
      </c>
      <c r="D23" s="358"/>
      <c r="E23" s="358"/>
      <c r="F23" s="358" t="s">
        <v>329</v>
      </c>
      <c r="G23" s="358"/>
      <c r="H23" s="358"/>
      <c r="I23" s="358"/>
      <c r="J23" s="358"/>
      <c r="K23" s="358"/>
      <c r="L23" s="358"/>
      <c r="M23" s="358"/>
      <c r="N23" s="358"/>
      <c r="O23" s="358"/>
      <c r="P23" s="41"/>
    </row>
    <row r="24" spans="1:16" x14ac:dyDescent="0.25">
      <c r="A24" s="357"/>
      <c r="B24" s="358"/>
      <c r="C24" s="10" t="s">
        <v>330</v>
      </c>
      <c r="D24" s="10" t="s">
        <v>331</v>
      </c>
      <c r="E24" s="10" t="s">
        <v>332</v>
      </c>
      <c r="F24" s="10" t="s">
        <v>333</v>
      </c>
      <c r="G24" s="10" t="s">
        <v>334</v>
      </c>
      <c r="H24" s="10" t="s">
        <v>335</v>
      </c>
      <c r="I24" s="10" t="s">
        <v>336</v>
      </c>
      <c r="J24" s="10" t="s">
        <v>337</v>
      </c>
      <c r="K24" s="10" t="s">
        <v>338</v>
      </c>
      <c r="L24" s="10" t="s">
        <v>339</v>
      </c>
      <c r="M24" s="10" t="s">
        <v>340</v>
      </c>
      <c r="N24" s="10" t="s">
        <v>341</v>
      </c>
      <c r="O24" s="10" t="s">
        <v>342</v>
      </c>
      <c r="P24" s="41"/>
    </row>
    <row r="25" spans="1:16" x14ac:dyDescent="0.25">
      <c r="A25" s="11" t="s">
        <v>343</v>
      </c>
      <c r="B25" s="12">
        <v>0.44</v>
      </c>
      <c r="C25" s="72"/>
      <c r="D25" s="72"/>
      <c r="E25" s="72"/>
      <c r="F25" s="12">
        <v>0.43</v>
      </c>
      <c r="G25" s="12">
        <v>0.82</v>
      </c>
      <c r="H25" s="12">
        <v>0.79</v>
      </c>
      <c r="I25" s="12">
        <v>0.56000000000000005</v>
      </c>
      <c r="J25" s="12">
        <v>0.65</v>
      </c>
      <c r="K25" s="12">
        <v>0.05</v>
      </c>
      <c r="L25" s="12">
        <v>0.03</v>
      </c>
      <c r="M25" s="12" t="s">
        <v>344</v>
      </c>
      <c r="N25" s="12">
        <v>0.05</v>
      </c>
      <c r="O25" s="12" t="s">
        <v>344</v>
      </c>
      <c r="P25" s="41"/>
    </row>
    <row r="26" spans="1:16" x14ac:dyDescent="0.25">
      <c r="A26" s="11" t="s">
        <v>345</v>
      </c>
      <c r="B26" s="12">
        <v>0.03</v>
      </c>
      <c r="C26" s="72"/>
      <c r="D26" s="72"/>
      <c r="E26" s="72"/>
      <c r="F26" s="12">
        <v>0.01</v>
      </c>
      <c r="G26" s="12" t="s">
        <v>344</v>
      </c>
      <c r="H26" s="12" t="s">
        <v>344</v>
      </c>
      <c r="I26" s="12" t="s">
        <v>344</v>
      </c>
      <c r="J26" s="12">
        <v>0.02</v>
      </c>
      <c r="K26" s="12">
        <v>0.04</v>
      </c>
      <c r="L26" s="12">
        <v>7.0000000000000007E-2</v>
      </c>
      <c r="M26" s="12">
        <v>0.18</v>
      </c>
      <c r="N26" s="12">
        <v>0.32</v>
      </c>
      <c r="O26" s="12">
        <v>0.4</v>
      </c>
      <c r="P26" s="41"/>
    </row>
    <row r="27" spans="1:16" x14ac:dyDescent="0.25">
      <c r="A27" s="11" t="s">
        <v>346</v>
      </c>
      <c r="B27" s="12">
        <v>0.02</v>
      </c>
      <c r="C27" s="72"/>
      <c r="D27" s="72"/>
      <c r="E27" s="72"/>
      <c r="F27" s="12">
        <v>0.02</v>
      </c>
      <c r="G27" s="12" t="s">
        <v>344</v>
      </c>
      <c r="H27" s="12" t="s">
        <v>344</v>
      </c>
      <c r="I27" s="12" t="s">
        <v>344</v>
      </c>
      <c r="J27" s="12">
        <v>0.01</v>
      </c>
      <c r="K27" s="12">
        <v>0.04</v>
      </c>
      <c r="L27" s="12">
        <v>0.09</v>
      </c>
      <c r="M27" s="12">
        <v>0.05</v>
      </c>
      <c r="N27" s="12">
        <v>0.1</v>
      </c>
      <c r="O27" s="12">
        <v>0.11</v>
      </c>
      <c r="P27" s="41"/>
    </row>
    <row r="28" spans="1:16" x14ac:dyDescent="0.25">
      <c r="A28" s="11" t="s">
        <v>347</v>
      </c>
      <c r="B28" s="12">
        <v>0.02</v>
      </c>
      <c r="C28" s="72"/>
      <c r="D28" s="72"/>
      <c r="E28" s="72"/>
      <c r="F28" s="12">
        <v>0.01</v>
      </c>
      <c r="G28" s="12" t="s">
        <v>344</v>
      </c>
      <c r="H28" s="12" t="s">
        <v>344</v>
      </c>
      <c r="I28" s="12" t="s">
        <v>344</v>
      </c>
      <c r="J28" s="12">
        <v>0.04</v>
      </c>
      <c r="K28" s="12" t="s">
        <v>344</v>
      </c>
      <c r="L28" s="12" t="s">
        <v>344</v>
      </c>
      <c r="M28" s="12" t="s">
        <v>344</v>
      </c>
      <c r="N28" s="12" t="s">
        <v>344</v>
      </c>
      <c r="O28" s="12">
        <v>0.04</v>
      </c>
      <c r="P28" s="41"/>
    </row>
    <row r="29" spans="1:16" x14ac:dyDescent="0.25">
      <c r="A29" s="11" t="s">
        <v>348</v>
      </c>
      <c r="B29" s="12">
        <v>0.02</v>
      </c>
      <c r="C29" s="72"/>
      <c r="D29" s="72"/>
      <c r="E29" s="72"/>
      <c r="F29" s="12">
        <v>0.02</v>
      </c>
      <c r="G29" s="12">
        <v>0.02</v>
      </c>
      <c r="H29" s="12" t="s">
        <v>344</v>
      </c>
      <c r="I29" s="12" t="s">
        <v>344</v>
      </c>
      <c r="J29" s="12">
        <v>0.02</v>
      </c>
      <c r="K29" s="12" t="s">
        <v>344</v>
      </c>
      <c r="L29" s="12" t="s">
        <v>344</v>
      </c>
      <c r="M29" s="12" t="s">
        <v>344</v>
      </c>
      <c r="N29" s="12" t="s">
        <v>344</v>
      </c>
      <c r="O29" s="12" t="s">
        <v>344</v>
      </c>
      <c r="P29" s="41"/>
    </row>
    <row r="30" spans="1:16" x14ac:dyDescent="0.25">
      <c r="A30" s="11" t="s">
        <v>349</v>
      </c>
      <c r="B30" s="12">
        <v>0.43</v>
      </c>
      <c r="C30" s="72"/>
      <c r="D30" s="72"/>
      <c r="E30" s="72"/>
      <c r="F30" s="12">
        <v>0.46</v>
      </c>
      <c r="G30" s="12">
        <v>0.21</v>
      </c>
      <c r="H30" s="12">
        <v>0.19</v>
      </c>
      <c r="I30" s="12">
        <v>0.43</v>
      </c>
      <c r="J30" s="12">
        <v>0.27</v>
      </c>
      <c r="K30" s="12">
        <v>0.78</v>
      </c>
      <c r="L30" s="12">
        <v>0.49</v>
      </c>
      <c r="M30" s="12">
        <v>0.68</v>
      </c>
      <c r="N30" s="12">
        <v>0.32</v>
      </c>
      <c r="O30" s="12" t="s">
        <v>344</v>
      </c>
      <c r="P30" s="41"/>
    </row>
    <row r="31" spans="1:16" ht="15.75" customHeight="1" x14ac:dyDescent="0.25">
      <c r="A31" s="70"/>
      <c r="B31" s="79">
        <v>0.96</v>
      </c>
      <c r="C31" s="66"/>
      <c r="D31" s="66"/>
      <c r="E31" s="66"/>
      <c r="F31" s="79">
        <v>0.95000000000000007</v>
      </c>
      <c r="G31" s="79">
        <v>1.05</v>
      </c>
      <c r="H31" s="79">
        <v>0.98</v>
      </c>
      <c r="I31" s="79">
        <v>0.99</v>
      </c>
      <c r="J31" s="79">
        <v>1.0100000000000002</v>
      </c>
      <c r="K31" s="79">
        <v>0.91</v>
      </c>
      <c r="L31" s="79">
        <v>0.67999999999999994</v>
      </c>
      <c r="M31" s="79">
        <v>0.91</v>
      </c>
      <c r="N31" s="79">
        <v>0.79</v>
      </c>
      <c r="O31" s="79">
        <v>0.55000000000000004</v>
      </c>
      <c r="P31" s="41"/>
    </row>
    <row r="32" spans="1:16" ht="15.75" customHeight="1" x14ac:dyDescent="0.25">
      <c r="A32" s="70"/>
      <c r="B32" s="66"/>
      <c r="C32" s="66"/>
      <c r="D32" s="66"/>
      <c r="E32" s="66"/>
      <c r="F32" s="66"/>
      <c r="G32" s="66"/>
      <c r="H32" s="66"/>
      <c r="I32" s="66"/>
      <c r="J32" s="66"/>
      <c r="K32" s="66"/>
      <c r="L32" s="66"/>
      <c r="M32" s="66"/>
      <c r="N32" s="66"/>
      <c r="O32" s="66"/>
      <c r="P32" s="41"/>
    </row>
    <row r="33" spans="1:16" ht="15.75" customHeight="1" x14ac:dyDescent="0.25">
      <c r="A33" s="70" t="s">
        <v>376</v>
      </c>
      <c r="B33" s="66"/>
      <c r="C33" s="66"/>
      <c r="D33" s="66"/>
      <c r="E33" s="66"/>
      <c r="F33" s="66"/>
      <c r="G33" s="66"/>
      <c r="H33" s="66"/>
      <c r="I33" s="66"/>
      <c r="J33" s="66"/>
      <c r="K33" s="66"/>
      <c r="L33" s="66"/>
      <c r="M33" s="66"/>
      <c r="N33" s="66"/>
      <c r="O33" s="66"/>
      <c r="P33" s="41"/>
    </row>
    <row r="34" spans="1:16" ht="15.75" customHeight="1" x14ac:dyDescent="0.25">
      <c r="A34" s="66" t="s">
        <v>326</v>
      </c>
      <c r="B34" s="359" t="s">
        <v>350</v>
      </c>
      <c r="C34" s="359"/>
      <c r="D34" s="359"/>
      <c r="E34" s="359"/>
      <c r="F34" s="359"/>
      <c r="G34" s="359"/>
      <c r="H34" s="359"/>
      <c r="I34" s="359"/>
      <c r="J34" s="359"/>
      <c r="K34" s="359"/>
      <c r="L34" s="359"/>
      <c r="M34" s="359"/>
      <c r="N34" s="359"/>
      <c r="O34" s="359"/>
      <c r="P34" s="41"/>
    </row>
    <row r="35" spans="1:16" ht="15.75" customHeight="1" x14ac:dyDescent="0.25">
      <c r="A35" s="66"/>
      <c r="B35" s="359"/>
      <c r="C35" s="359"/>
      <c r="D35" s="359"/>
      <c r="E35" s="359"/>
      <c r="F35" s="359"/>
      <c r="G35" s="359"/>
      <c r="H35" s="359"/>
      <c r="I35" s="359"/>
      <c r="J35" s="359"/>
      <c r="K35" s="359"/>
      <c r="L35" s="359"/>
      <c r="M35" s="359"/>
      <c r="N35" s="359"/>
      <c r="O35" s="359"/>
      <c r="P35" s="41"/>
    </row>
    <row r="36" spans="1:16" ht="30" customHeight="1" x14ac:dyDescent="0.25">
      <c r="A36" s="357" t="s">
        <v>327</v>
      </c>
      <c r="B36" s="358" t="s">
        <v>36</v>
      </c>
      <c r="C36" s="358" t="s">
        <v>328</v>
      </c>
      <c r="D36" s="358"/>
      <c r="E36" s="358"/>
      <c r="F36" s="358" t="s">
        <v>329</v>
      </c>
      <c r="G36" s="358"/>
      <c r="H36" s="358"/>
      <c r="I36" s="358"/>
      <c r="J36" s="358"/>
      <c r="K36" s="358"/>
      <c r="L36" s="358"/>
      <c r="M36" s="358"/>
      <c r="N36" s="358"/>
      <c r="O36" s="358"/>
      <c r="P36" s="41"/>
    </row>
    <row r="37" spans="1:16" x14ac:dyDescent="0.25">
      <c r="A37" s="357"/>
      <c r="B37" s="358"/>
      <c r="C37" s="10" t="s">
        <v>330</v>
      </c>
      <c r="D37" s="10" t="s">
        <v>331</v>
      </c>
      <c r="E37" s="10" t="s">
        <v>332</v>
      </c>
      <c r="F37" s="10" t="s">
        <v>333</v>
      </c>
      <c r="G37" s="10" t="s">
        <v>334</v>
      </c>
      <c r="H37" s="10" t="s">
        <v>335</v>
      </c>
      <c r="I37" s="10" t="s">
        <v>336</v>
      </c>
      <c r="J37" s="10" t="s">
        <v>337</v>
      </c>
      <c r="K37" s="10" t="s">
        <v>338</v>
      </c>
      <c r="L37" s="10" t="s">
        <v>339</v>
      </c>
      <c r="M37" s="10" t="s">
        <v>340</v>
      </c>
      <c r="N37" s="10" t="s">
        <v>341</v>
      </c>
      <c r="O37" s="10" t="s">
        <v>342</v>
      </c>
      <c r="P37" s="41"/>
    </row>
    <row r="38" spans="1:16" x14ac:dyDescent="0.25">
      <c r="A38" s="11" t="s">
        <v>351</v>
      </c>
      <c r="B38" s="12">
        <f>SUM(B25:B29)</f>
        <v>0.53</v>
      </c>
      <c r="C38" s="72"/>
      <c r="D38" s="72"/>
      <c r="E38" s="72"/>
      <c r="F38" s="12">
        <f t="shared" ref="F38:O38" si="0">SUM(F25:F29)</f>
        <v>0.49000000000000005</v>
      </c>
      <c r="G38" s="12">
        <f t="shared" si="0"/>
        <v>0.84</v>
      </c>
      <c r="H38" s="12">
        <f t="shared" si="0"/>
        <v>0.79</v>
      </c>
      <c r="I38" s="12">
        <f t="shared" si="0"/>
        <v>0.56000000000000005</v>
      </c>
      <c r="J38" s="12">
        <f t="shared" si="0"/>
        <v>0.7400000000000001</v>
      </c>
      <c r="K38" s="12">
        <f t="shared" si="0"/>
        <v>0.13</v>
      </c>
      <c r="L38" s="12">
        <f t="shared" si="0"/>
        <v>0.19</v>
      </c>
      <c r="M38" s="12">
        <f t="shared" si="0"/>
        <v>0.22999999999999998</v>
      </c>
      <c r="N38" s="12">
        <f t="shared" si="0"/>
        <v>0.47</v>
      </c>
      <c r="O38" s="12">
        <f t="shared" si="0"/>
        <v>0.55000000000000004</v>
      </c>
      <c r="P38" s="41"/>
    </row>
    <row r="39" spans="1:16" x14ac:dyDescent="0.25">
      <c r="A39" s="11" t="s">
        <v>352</v>
      </c>
      <c r="B39" s="12">
        <f>SUM(B30)</f>
        <v>0.43</v>
      </c>
      <c r="C39" s="72"/>
      <c r="D39" s="72"/>
      <c r="E39" s="72"/>
      <c r="F39" s="12">
        <f t="shared" ref="F39:O39" si="1">SUM(F30)</f>
        <v>0.46</v>
      </c>
      <c r="G39" s="12">
        <f t="shared" si="1"/>
        <v>0.21</v>
      </c>
      <c r="H39" s="12">
        <f t="shared" si="1"/>
        <v>0.19</v>
      </c>
      <c r="I39" s="12">
        <f t="shared" si="1"/>
        <v>0.43</v>
      </c>
      <c r="J39" s="12">
        <f t="shared" si="1"/>
        <v>0.27</v>
      </c>
      <c r="K39" s="12">
        <f t="shared" si="1"/>
        <v>0.78</v>
      </c>
      <c r="L39" s="12">
        <f t="shared" si="1"/>
        <v>0.49</v>
      </c>
      <c r="M39" s="12">
        <f t="shared" si="1"/>
        <v>0.68</v>
      </c>
      <c r="N39" s="12">
        <f t="shared" si="1"/>
        <v>0.32</v>
      </c>
      <c r="O39" s="12">
        <f t="shared" si="1"/>
        <v>0</v>
      </c>
      <c r="P39" s="41"/>
    </row>
    <row r="40" spans="1:16" ht="15.75" customHeight="1" x14ac:dyDescent="0.25">
      <c r="A40" s="70"/>
      <c r="B40" s="73">
        <f>SUM(B38:B39)</f>
        <v>0.96</v>
      </c>
      <c r="C40" s="66"/>
      <c r="D40" s="66"/>
      <c r="E40" s="66"/>
      <c r="F40" s="73">
        <f>SUM(F38:F39)</f>
        <v>0.95000000000000007</v>
      </c>
      <c r="G40" s="73">
        <f t="shared" ref="G40:O40" si="2">SUM(G38:G39)</f>
        <v>1.05</v>
      </c>
      <c r="H40" s="73">
        <f t="shared" si="2"/>
        <v>0.98</v>
      </c>
      <c r="I40" s="73">
        <f t="shared" si="2"/>
        <v>0.99</v>
      </c>
      <c r="J40" s="73">
        <f t="shared" si="2"/>
        <v>1.0100000000000002</v>
      </c>
      <c r="K40" s="73">
        <f t="shared" si="2"/>
        <v>0.91</v>
      </c>
      <c r="L40" s="73">
        <f t="shared" si="2"/>
        <v>0.67999999999999994</v>
      </c>
      <c r="M40" s="73">
        <f t="shared" si="2"/>
        <v>0.91</v>
      </c>
      <c r="N40" s="73">
        <f t="shared" si="2"/>
        <v>0.79</v>
      </c>
      <c r="O40" s="73">
        <f t="shared" si="2"/>
        <v>0.55000000000000004</v>
      </c>
      <c r="P40" s="41"/>
    </row>
    <row r="41" spans="1:16" ht="15.75" customHeight="1" x14ac:dyDescent="0.25">
      <c r="A41" s="70"/>
      <c r="B41" s="66"/>
      <c r="C41" s="66"/>
      <c r="D41" s="66"/>
      <c r="E41" s="66"/>
      <c r="F41" s="66"/>
      <c r="G41" s="66"/>
      <c r="H41" s="66"/>
      <c r="I41" s="66"/>
      <c r="J41" s="66"/>
      <c r="K41" s="66"/>
      <c r="L41" s="66"/>
      <c r="M41" s="66"/>
      <c r="N41" s="66"/>
      <c r="O41" s="66"/>
      <c r="P41" s="41"/>
    </row>
    <row r="42" spans="1:16" ht="15.75" customHeight="1" x14ac:dyDescent="0.25">
      <c r="A42" s="70" t="s">
        <v>377</v>
      </c>
      <c r="B42" s="66"/>
      <c r="C42" s="66"/>
      <c r="D42" s="66"/>
      <c r="E42" s="66"/>
      <c r="F42" s="66"/>
      <c r="G42" s="66"/>
      <c r="H42" s="66"/>
      <c r="I42" s="66"/>
      <c r="J42" s="66"/>
      <c r="K42" s="66"/>
      <c r="L42" s="66"/>
      <c r="M42" s="66"/>
      <c r="N42" s="66"/>
      <c r="O42" s="66"/>
      <c r="P42" s="41"/>
    </row>
    <row r="43" spans="1:16" ht="15.75" customHeight="1" x14ac:dyDescent="0.25">
      <c r="A43" s="66" t="s">
        <v>326</v>
      </c>
      <c r="B43" s="359" t="s">
        <v>378</v>
      </c>
      <c r="C43" s="359"/>
      <c r="D43" s="359"/>
      <c r="E43" s="359"/>
      <c r="F43" s="359"/>
      <c r="G43" s="359"/>
      <c r="H43" s="359"/>
      <c r="I43" s="359"/>
      <c r="J43" s="359"/>
      <c r="K43" s="359"/>
      <c r="L43" s="359"/>
      <c r="M43" s="359"/>
      <c r="N43" s="359"/>
      <c r="O43" s="359"/>
      <c r="P43" s="41"/>
    </row>
    <row r="44" spans="1:16" ht="15.75" customHeight="1" x14ac:dyDescent="0.25">
      <c r="A44" s="66"/>
      <c r="B44" s="359"/>
      <c r="C44" s="359"/>
      <c r="D44" s="359"/>
      <c r="E44" s="359"/>
      <c r="F44" s="359"/>
      <c r="G44" s="359"/>
      <c r="H44" s="359"/>
      <c r="I44" s="359"/>
      <c r="J44" s="359"/>
      <c r="K44" s="359"/>
      <c r="L44" s="359"/>
      <c r="M44" s="359"/>
      <c r="N44" s="359"/>
      <c r="O44" s="359"/>
      <c r="P44" s="41"/>
    </row>
    <row r="45" spans="1:16" ht="15.75" customHeight="1" x14ac:dyDescent="0.25">
      <c r="A45" s="66"/>
      <c r="B45" s="359"/>
      <c r="C45" s="359"/>
      <c r="D45" s="359"/>
      <c r="E45" s="359"/>
      <c r="F45" s="359"/>
      <c r="G45" s="359"/>
      <c r="H45" s="359"/>
      <c r="I45" s="359"/>
      <c r="J45" s="359"/>
      <c r="K45" s="359"/>
      <c r="L45" s="359"/>
      <c r="M45" s="359"/>
      <c r="N45" s="359"/>
      <c r="O45" s="359"/>
      <c r="P45" s="41"/>
    </row>
    <row r="46" spans="1:16" ht="15.75" customHeight="1" x14ac:dyDescent="0.25">
      <c r="A46" s="66"/>
      <c r="B46" s="359"/>
      <c r="C46" s="359"/>
      <c r="D46" s="359"/>
      <c r="E46" s="359"/>
      <c r="F46" s="359"/>
      <c r="G46" s="359"/>
      <c r="H46" s="359"/>
      <c r="I46" s="359"/>
      <c r="J46" s="359"/>
      <c r="K46" s="359"/>
      <c r="L46" s="359"/>
      <c r="M46" s="359"/>
      <c r="N46" s="359"/>
      <c r="O46" s="359"/>
      <c r="P46" s="41"/>
    </row>
    <row r="47" spans="1:16" ht="30" customHeight="1" x14ac:dyDescent="0.25">
      <c r="A47" s="357" t="s">
        <v>327</v>
      </c>
      <c r="B47" s="358" t="s">
        <v>36</v>
      </c>
      <c r="C47" s="358" t="s">
        <v>328</v>
      </c>
      <c r="D47" s="358"/>
      <c r="E47" s="358"/>
      <c r="F47" s="358" t="s">
        <v>329</v>
      </c>
      <c r="G47" s="358"/>
      <c r="H47" s="358"/>
      <c r="I47" s="358"/>
      <c r="J47" s="358"/>
      <c r="K47" s="358"/>
      <c r="L47" s="358"/>
      <c r="M47" s="358"/>
      <c r="N47" s="358"/>
      <c r="O47" s="358"/>
      <c r="P47" s="41"/>
    </row>
    <row r="48" spans="1:16" x14ac:dyDescent="0.25">
      <c r="A48" s="357"/>
      <c r="B48" s="358"/>
      <c r="C48" s="10" t="s">
        <v>330</v>
      </c>
      <c r="D48" s="10" t="s">
        <v>331</v>
      </c>
      <c r="E48" s="10" t="s">
        <v>332</v>
      </c>
      <c r="F48" s="10" t="s">
        <v>333</v>
      </c>
      <c r="G48" s="10" t="s">
        <v>334</v>
      </c>
      <c r="H48" s="10" t="s">
        <v>335</v>
      </c>
      <c r="I48" s="10" t="s">
        <v>336</v>
      </c>
      <c r="J48" s="10" t="s">
        <v>337</v>
      </c>
      <c r="K48" s="10" t="s">
        <v>338</v>
      </c>
      <c r="L48" s="10" t="s">
        <v>339</v>
      </c>
      <c r="M48" s="10" t="s">
        <v>340</v>
      </c>
      <c r="N48" s="10" t="s">
        <v>341</v>
      </c>
      <c r="O48" s="10" t="s">
        <v>342</v>
      </c>
      <c r="P48" s="41"/>
    </row>
    <row r="49" spans="1:16" x14ac:dyDescent="0.25">
      <c r="A49" s="11" t="s">
        <v>351</v>
      </c>
      <c r="B49" s="12">
        <f>B38/B$40</f>
        <v>0.55208333333333337</v>
      </c>
      <c r="C49" s="12">
        <f>$B49</f>
        <v>0.55208333333333337</v>
      </c>
      <c r="D49" s="12">
        <f t="shared" ref="D49:E50" si="3">$B49</f>
        <v>0.55208333333333337</v>
      </c>
      <c r="E49" s="12">
        <f t="shared" si="3"/>
        <v>0.55208333333333337</v>
      </c>
      <c r="F49" s="12">
        <f t="shared" ref="F49:O50" si="4">F38/F$40</f>
        <v>0.51578947368421058</v>
      </c>
      <c r="G49" s="12">
        <f t="shared" si="4"/>
        <v>0.79999999999999993</v>
      </c>
      <c r="H49" s="12">
        <f t="shared" si="4"/>
        <v>0.80612244897959184</v>
      </c>
      <c r="I49" s="12">
        <f t="shared" si="4"/>
        <v>0.56565656565656575</v>
      </c>
      <c r="J49" s="12">
        <f t="shared" si="4"/>
        <v>0.73267326732673266</v>
      </c>
      <c r="K49" s="12">
        <f t="shared" si="4"/>
        <v>0.14285714285714285</v>
      </c>
      <c r="L49" s="12">
        <f t="shared" si="4"/>
        <v>0.27941176470588236</v>
      </c>
      <c r="M49" s="12">
        <f t="shared" si="4"/>
        <v>0.25274725274725274</v>
      </c>
      <c r="N49" s="12">
        <f t="shared" si="4"/>
        <v>0.59493670886075944</v>
      </c>
      <c r="O49" s="12">
        <f t="shared" si="4"/>
        <v>1</v>
      </c>
      <c r="P49" s="41"/>
    </row>
    <row r="50" spans="1:16" x14ac:dyDescent="0.25">
      <c r="A50" s="11" t="s">
        <v>352</v>
      </c>
      <c r="B50" s="12">
        <f>B39/B$40</f>
        <v>0.44791666666666669</v>
      </c>
      <c r="C50" s="12">
        <f>$B50</f>
        <v>0.44791666666666669</v>
      </c>
      <c r="D50" s="12">
        <f t="shared" si="3"/>
        <v>0.44791666666666669</v>
      </c>
      <c r="E50" s="12">
        <f t="shared" si="3"/>
        <v>0.44791666666666669</v>
      </c>
      <c r="F50" s="12">
        <f t="shared" si="4"/>
        <v>0.48421052631578948</v>
      </c>
      <c r="G50" s="12">
        <f t="shared" si="4"/>
        <v>0.19999999999999998</v>
      </c>
      <c r="H50" s="12">
        <f t="shared" si="4"/>
        <v>0.19387755102040816</v>
      </c>
      <c r="I50" s="12">
        <f t="shared" si="4"/>
        <v>0.43434343434343436</v>
      </c>
      <c r="J50" s="12">
        <f t="shared" si="4"/>
        <v>0.26732673267326729</v>
      </c>
      <c r="K50" s="12">
        <f t="shared" si="4"/>
        <v>0.8571428571428571</v>
      </c>
      <c r="L50" s="12">
        <f t="shared" si="4"/>
        <v>0.72058823529411775</v>
      </c>
      <c r="M50" s="12">
        <f t="shared" si="4"/>
        <v>0.74725274725274726</v>
      </c>
      <c r="N50" s="12">
        <f t="shared" si="4"/>
        <v>0.4050632911392405</v>
      </c>
      <c r="O50" s="12">
        <f t="shared" si="4"/>
        <v>0</v>
      </c>
      <c r="P50" s="41"/>
    </row>
    <row r="51" spans="1:16" ht="15.75" customHeight="1" x14ac:dyDescent="0.25">
      <c r="A51" s="70"/>
      <c r="B51" s="73">
        <f t="shared" ref="B51:O51" si="5">SUM(B49:B50)</f>
        <v>1</v>
      </c>
      <c r="C51" s="73">
        <f t="shared" si="5"/>
        <v>1</v>
      </c>
      <c r="D51" s="73">
        <f t="shared" si="5"/>
        <v>1</v>
      </c>
      <c r="E51" s="73">
        <f t="shared" si="5"/>
        <v>1</v>
      </c>
      <c r="F51" s="73">
        <f t="shared" si="5"/>
        <v>1</v>
      </c>
      <c r="G51" s="73">
        <f t="shared" si="5"/>
        <v>0.99999999999999989</v>
      </c>
      <c r="H51" s="73">
        <f t="shared" si="5"/>
        <v>1</v>
      </c>
      <c r="I51" s="73">
        <f t="shared" si="5"/>
        <v>1</v>
      </c>
      <c r="J51" s="73">
        <f t="shared" si="5"/>
        <v>1</v>
      </c>
      <c r="K51" s="73">
        <f t="shared" si="5"/>
        <v>1</v>
      </c>
      <c r="L51" s="73">
        <f t="shared" si="5"/>
        <v>1</v>
      </c>
      <c r="M51" s="73">
        <f t="shared" si="5"/>
        <v>1</v>
      </c>
      <c r="N51" s="73">
        <f t="shared" si="5"/>
        <v>1</v>
      </c>
      <c r="O51" s="73">
        <f t="shared" si="5"/>
        <v>1</v>
      </c>
      <c r="P51" s="41"/>
    </row>
    <row r="52" spans="1:16" ht="15.75" customHeight="1" x14ac:dyDescent="0.25">
      <c r="A52" s="70"/>
      <c r="B52" s="66"/>
      <c r="C52" s="66"/>
      <c r="D52" s="66"/>
      <c r="E52" s="66"/>
      <c r="F52" s="66"/>
      <c r="G52" s="66"/>
      <c r="H52" s="66"/>
      <c r="I52" s="66"/>
      <c r="J52" s="66"/>
      <c r="K52" s="66"/>
      <c r="L52" s="66"/>
      <c r="M52" s="66"/>
      <c r="N52" s="66"/>
      <c r="O52" s="66"/>
      <c r="P52" s="41"/>
    </row>
    <row r="53" spans="1:16" ht="15.75" customHeight="1" x14ac:dyDescent="0.25">
      <c r="A53" s="70"/>
      <c r="B53" s="66"/>
      <c r="C53" s="66"/>
      <c r="D53" s="66"/>
      <c r="E53" s="66"/>
      <c r="F53" s="66"/>
      <c r="G53" s="66"/>
      <c r="H53" s="66"/>
      <c r="I53" s="66"/>
      <c r="J53" s="66"/>
      <c r="K53" s="66"/>
      <c r="L53" s="66"/>
      <c r="M53" s="66"/>
      <c r="N53" s="66"/>
      <c r="O53" s="66"/>
      <c r="P53" s="41"/>
    </row>
    <row r="54" spans="1:16" x14ac:dyDescent="0.25">
      <c r="A54" s="265" t="s">
        <v>750</v>
      </c>
      <c r="B54" s="265"/>
      <c r="C54" s="265"/>
      <c r="D54" s="265"/>
      <c r="E54" s="265"/>
      <c r="F54" s="265"/>
      <c r="G54" s="265"/>
      <c r="H54" s="265"/>
      <c r="I54" s="265"/>
      <c r="J54" s="265"/>
      <c r="K54" s="265"/>
      <c r="L54" s="265"/>
      <c r="M54" s="265"/>
      <c r="N54" s="265"/>
      <c r="O54" s="265"/>
      <c r="P54" s="41"/>
    </row>
    <row r="55" spans="1:16" ht="15.75" customHeight="1" x14ac:dyDescent="0.25">
      <c r="A55" s="264" t="s">
        <v>353</v>
      </c>
      <c r="B55" s="264"/>
      <c r="C55" s="264"/>
      <c r="D55" s="264"/>
      <c r="E55" s="264"/>
      <c r="F55" s="264"/>
      <c r="G55" s="264"/>
      <c r="H55" s="264"/>
      <c r="I55" s="264"/>
      <c r="J55" s="264"/>
      <c r="K55" s="264"/>
      <c r="L55" s="264"/>
      <c r="M55" s="264"/>
      <c r="N55" s="264"/>
      <c r="O55" s="264"/>
      <c r="P55" s="41"/>
    </row>
    <row r="56" spans="1:16" ht="15.75" customHeight="1" x14ac:dyDescent="0.25">
      <c r="A56" s="264"/>
      <c r="B56" s="264"/>
      <c r="C56" s="264"/>
      <c r="D56" s="264"/>
      <c r="E56" s="264"/>
      <c r="F56" s="264"/>
      <c r="G56" s="264"/>
      <c r="H56" s="264"/>
      <c r="I56" s="264"/>
      <c r="J56" s="264"/>
      <c r="K56" s="264"/>
      <c r="L56" s="264"/>
      <c r="M56" s="264"/>
      <c r="N56" s="264"/>
      <c r="O56" s="264"/>
      <c r="P56" s="41"/>
    </row>
    <row r="57" spans="1:16" ht="15.75" customHeight="1" x14ac:dyDescent="0.25">
      <c r="A57" s="264"/>
      <c r="B57" s="264"/>
      <c r="C57" s="264"/>
      <c r="D57" s="264"/>
      <c r="E57" s="264"/>
      <c r="F57" s="264"/>
      <c r="G57" s="264"/>
      <c r="H57" s="264"/>
      <c r="I57" s="264"/>
      <c r="J57" s="264"/>
      <c r="K57" s="264"/>
      <c r="L57" s="264"/>
      <c r="M57" s="264"/>
      <c r="N57" s="264"/>
      <c r="O57" s="264"/>
      <c r="P57" s="41"/>
    </row>
    <row r="58" spans="1:16" ht="15.75" customHeight="1" x14ac:dyDescent="0.25">
      <c r="A58" s="264"/>
      <c r="B58" s="264"/>
      <c r="C58" s="264"/>
      <c r="D58" s="264"/>
      <c r="E58" s="264"/>
      <c r="F58" s="264"/>
      <c r="G58" s="264"/>
      <c r="H58" s="264"/>
      <c r="I58" s="264"/>
      <c r="J58" s="264"/>
      <c r="K58" s="264"/>
      <c r="L58" s="264"/>
      <c r="M58" s="264"/>
      <c r="N58" s="264"/>
      <c r="O58" s="264"/>
      <c r="P58" s="41"/>
    </row>
    <row r="59" spans="1:16" ht="15.75" customHeight="1" x14ac:dyDescent="0.25">
      <c r="A59" s="70" t="s">
        <v>354</v>
      </c>
      <c r="B59" s="71"/>
      <c r="C59" s="66"/>
      <c r="D59" s="66"/>
      <c r="E59" s="66"/>
      <c r="F59" s="66"/>
      <c r="G59" s="66"/>
      <c r="H59" s="66"/>
      <c r="I59" s="66"/>
      <c r="J59" s="66"/>
      <c r="K59" s="66"/>
      <c r="L59" s="66"/>
      <c r="M59" s="66"/>
      <c r="N59" s="66"/>
      <c r="O59" s="66"/>
      <c r="P59" s="41"/>
    </row>
    <row r="60" spans="1:16" ht="15.75" customHeight="1" x14ac:dyDescent="0.25">
      <c r="A60" s="66" t="s">
        <v>324</v>
      </c>
      <c r="B60" s="71" t="s">
        <v>355</v>
      </c>
      <c r="C60" s="66"/>
      <c r="D60" s="66"/>
      <c r="E60" s="66"/>
      <c r="F60" s="66"/>
      <c r="G60" s="66"/>
      <c r="H60" s="66"/>
      <c r="I60" s="66"/>
      <c r="J60" s="66"/>
      <c r="K60" s="66"/>
      <c r="L60" s="66"/>
      <c r="M60" s="66"/>
      <c r="N60" s="66"/>
      <c r="O60" s="66"/>
      <c r="P60" s="41"/>
    </row>
    <row r="61" spans="1:16" ht="15.75" customHeight="1" x14ac:dyDescent="0.25">
      <c r="A61" s="66" t="s">
        <v>326</v>
      </c>
      <c r="B61" s="359" t="s">
        <v>562</v>
      </c>
      <c r="C61" s="359"/>
      <c r="D61" s="359"/>
      <c r="E61" s="359"/>
      <c r="F61" s="359"/>
      <c r="G61" s="359"/>
      <c r="H61" s="359"/>
      <c r="I61" s="359"/>
      <c r="J61" s="359"/>
      <c r="K61" s="359"/>
      <c r="L61" s="359"/>
      <c r="M61" s="359"/>
      <c r="N61" s="359"/>
      <c r="O61" s="359"/>
      <c r="P61" s="41"/>
    </row>
    <row r="62" spans="1:16" ht="15.75" customHeight="1" x14ac:dyDescent="0.25">
      <c r="A62" s="66"/>
      <c r="B62" s="359"/>
      <c r="C62" s="359"/>
      <c r="D62" s="359"/>
      <c r="E62" s="359"/>
      <c r="F62" s="359"/>
      <c r="G62" s="359"/>
      <c r="H62" s="359"/>
      <c r="I62" s="359"/>
      <c r="J62" s="359"/>
      <c r="K62" s="359"/>
      <c r="L62" s="359"/>
      <c r="M62" s="359"/>
      <c r="N62" s="359"/>
      <c r="O62" s="359"/>
      <c r="P62" s="41"/>
    </row>
    <row r="63" spans="1:16" ht="30" customHeight="1" x14ac:dyDescent="0.25">
      <c r="A63" s="357" t="s">
        <v>356</v>
      </c>
      <c r="B63" s="358" t="s">
        <v>36</v>
      </c>
      <c r="C63" s="358" t="s">
        <v>328</v>
      </c>
      <c r="D63" s="358"/>
      <c r="E63" s="358"/>
      <c r="F63" s="358" t="s">
        <v>329</v>
      </c>
      <c r="G63" s="358"/>
      <c r="H63" s="358"/>
      <c r="I63" s="358"/>
      <c r="J63" s="358"/>
      <c r="K63" s="358"/>
      <c r="L63" s="358"/>
      <c r="M63" s="358"/>
      <c r="N63" s="358"/>
      <c r="O63" s="358"/>
      <c r="P63" s="41"/>
    </row>
    <row r="64" spans="1:16" x14ac:dyDescent="0.25">
      <c r="A64" s="357"/>
      <c r="B64" s="358"/>
      <c r="C64" s="10" t="s">
        <v>330</v>
      </c>
      <c r="D64" s="10" t="s">
        <v>331</v>
      </c>
      <c r="E64" s="10" t="s">
        <v>332</v>
      </c>
      <c r="F64" s="10" t="s">
        <v>333</v>
      </c>
      <c r="G64" s="10" t="s">
        <v>334</v>
      </c>
      <c r="H64" s="10" t="s">
        <v>335</v>
      </c>
      <c r="I64" s="10" t="s">
        <v>336</v>
      </c>
      <c r="J64" s="10" t="s">
        <v>337</v>
      </c>
      <c r="K64" s="10" t="s">
        <v>338</v>
      </c>
      <c r="L64" s="10" t="s">
        <v>339</v>
      </c>
      <c r="M64" s="10" t="s">
        <v>340</v>
      </c>
      <c r="N64" s="10" t="s">
        <v>341</v>
      </c>
      <c r="O64" s="10" t="s">
        <v>342</v>
      </c>
      <c r="P64" s="41"/>
    </row>
    <row r="65" spans="1:16" x14ac:dyDescent="0.25">
      <c r="A65" s="11" t="s">
        <v>357</v>
      </c>
      <c r="B65" s="74">
        <v>378130.64</v>
      </c>
      <c r="C65" s="74">
        <v>505.9</v>
      </c>
      <c r="D65" s="74">
        <v>247.37</v>
      </c>
      <c r="E65" s="74">
        <v>0</v>
      </c>
      <c r="F65" s="74">
        <v>63800.59</v>
      </c>
      <c r="G65" s="74">
        <v>2151.0700000000002</v>
      </c>
      <c r="H65" s="74">
        <v>2494.56</v>
      </c>
      <c r="I65" s="74">
        <v>28860.21</v>
      </c>
      <c r="J65" s="74">
        <v>35232.74</v>
      </c>
      <c r="K65" s="74">
        <v>200588.07</v>
      </c>
      <c r="L65" s="74">
        <v>2622.06</v>
      </c>
      <c r="M65" s="74">
        <v>40848.06</v>
      </c>
      <c r="N65" s="74">
        <v>780.01</v>
      </c>
      <c r="O65" s="74">
        <v>0</v>
      </c>
      <c r="P65" s="41"/>
    </row>
    <row r="66" spans="1:16" x14ac:dyDescent="0.25">
      <c r="A66" s="11" t="s">
        <v>358</v>
      </c>
      <c r="B66" s="74">
        <v>86894.63</v>
      </c>
      <c r="C66" s="74">
        <v>0</v>
      </c>
      <c r="D66" s="74">
        <v>0</v>
      </c>
      <c r="E66" s="74">
        <v>0</v>
      </c>
      <c r="F66" s="74">
        <v>0</v>
      </c>
      <c r="G66" s="74">
        <v>0</v>
      </c>
      <c r="H66" s="74">
        <v>0</v>
      </c>
      <c r="I66" s="74">
        <v>0</v>
      </c>
      <c r="J66" s="74">
        <v>82281.39</v>
      </c>
      <c r="K66" s="74">
        <v>0</v>
      </c>
      <c r="L66" s="74">
        <v>4613.24</v>
      </c>
      <c r="M66" s="74">
        <v>0</v>
      </c>
      <c r="N66" s="74">
        <v>0</v>
      </c>
      <c r="O66" s="74">
        <v>0</v>
      </c>
      <c r="P66" s="41"/>
    </row>
    <row r="67" spans="1:16" x14ac:dyDescent="0.25">
      <c r="A67" s="11" t="s">
        <v>359</v>
      </c>
      <c r="B67" s="74">
        <v>74448.91</v>
      </c>
      <c r="C67" s="74">
        <v>111.52</v>
      </c>
      <c r="D67" s="74">
        <v>86.9</v>
      </c>
      <c r="E67" s="74">
        <v>0</v>
      </c>
      <c r="F67" s="74">
        <v>1695.12</v>
      </c>
      <c r="G67" s="74">
        <v>46519.47</v>
      </c>
      <c r="H67" s="74">
        <v>11093.95</v>
      </c>
      <c r="I67" s="74">
        <v>46.3</v>
      </c>
      <c r="J67" s="74">
        <v>11386.09</v>
      </c>
      <c r="K67" s="74">
        <v>106.41</v>
      </c>
      <c r="L67" s="74">
        <v>1580.22</v>
      </c>
      <c r="M67" s="74">
        <v>264.08</v>
      </c>
      <c r="N67" s="74">
        <v>1558.87</v>
      </c>
      <c r="O67" s="74">
        <v>0</v>
      </c>
      <c r="P67" s="41"/>
    </row>
    <row r="68" spans="1:16" x14ac:dyDescent="0.25">
      <c r="A68" s="11" t="s">
        <v>360</v>
      </c>
      <c r="B68" s="74">
        <v>32642.48</v>
      </c>
      <c r="C68" s="74">
        <v>0</v>
      </c>
      <c r="D68" s="74">
        <v>0</v>
      </c>
      <c r="E68" s="74">
        <v>0</v>
      </c>
      <c r="F68" s="74">
        <v>0</v>
      </c>
      <c r="G68" s="74">
        <v>16216.2</v>
      </c>
      <c r="H68" s="74">
        <v>10334.58</v>
      </c>
      <c r="I68" s="74">
        <v>0</v>
      </c>
      <c r="J68" s="74">
        <v>0</v>
      </c>
      <c r="K68" s="74">
        <v>0</v>
      </c>
      <c r="L68" s="74">
        <v>1470.46</v>
      </c>
      <c r="M68" s="74">
        <v>0</v>
      </c>
      <c r="N68" s="74">
        <v>4621.24</v>
      </c>
      <c r="O68" s="74">
        <v>0</v>
      </c>
      <c r="P68" s="41"/>
    </row>
    <row r="69" spans="1:16" x14ac:dyDescent="0.25">
      <c r="A69" s="11" t="s">
        <v>361</v>
      </c>
      <c r="B69" s="74">
        <v>35996.129999999997</v>
      </c>
      <c r="C69" s="74">
        <v>1.08</v>
      </c>
      <c r="D69" s="74">
        <v>17.739999999999998</v>
      </c>
      <c r="E69" s="74">
        <v>0</v>
      </c>
      <c r="F69" s="74">
        <v>2008.28</v>
      </c>
      <c r="G69" s="74">
        <v>6800.61</v>
      </c>
      <c r="H69" s="74">
        <v>870.39</v>
      </c>
      <c r="I69" s="74">
        <v>948.99</v>
      </c>
      <c r="J69" s="74">
        <v>12419.58</v>
      </c>
      <c r="K69" s="74">
        <v>10322.93</v>
      </c>
      <c r="L69" s="74">
        <v>710.02</v>
      </c>
      <c r="M69" s="74">
        <v>160.5</v>
      </c>
      <c r="N69" s="74">
        <v>1137.45</v>
      </c>
      <c r="O69" s="74">
        <v>598.55999999999995</v>
      </c>
      <c r="P69" s="41"/>
    </row>
    <row r="70" spans="1:16" x14ac:dyDescent="0.25">
      <c r="A70" s="11" t="s">
        <v>362</v>
      </c>
      <c r="B70" s="74">
        <v>9461.5300000000007</v>
      </c>
      <c r="C70" s="74">
        <v>2.99</v>
      </c>
      <c r="D70" s="74">
        <v>0</v>
      </c>
      <c r="E70" s="74">
        <v>0</v>
      </c>
      <c r="F70" s="74">
        <v>4057.95</v>
      </c>
      <c r="G70" s="74">
        <v>1793.58</v>
      </c>
      <c r="H70" s="74">
        <v>109.86</v>
      </c>
      <c r="I70" s="74">
        <v>80.900000000000006</v>
      </c>
      <c r="J70" s="74">
        <v>1194.8800000000001</v>
      </c>
      <c r="K70" s="74">
        <v>1301.22</v>
      </c>
      <c r="L70" s="74">
        <v>587.91999999999996</v>
      </c>
      <c r="M70" s="74">
        <v>0</v>
      </c>
      <c r="N70" s="74">
        <v>330.05</v>
      </c>
      <c r="O70" s="74">
        <v>2.19</v>
      </c>
      <c r="P70" s="41"/>
    </row>
    <row r="71" spans="1:16" x14ac:dyDescent="0.25">
      <c r="A71" s="11" t="s">
        <v>345</v>
      </c>
      <c r="B71" s="74">
        <v>1897.82</v>
      </c>
      <c r="C71" s="74">
        <v>79.319999999999993</v>
      </c>
      <c r="D71" s="74">
        <v>34.9</v>
      </c>
      <c r="E71" s="74">
        <v>278.39</v>
      </c>
      <c r="F71" s="74">
        <v>72.37</v>
      </c>
      <c r="G71" s="74">
        <v>15.66</v>
      </c>
      <c r="H71" s="74">
        <v>1.02</v>
      </c>
      <c r="I71" s="74">
        <v>16.87</v>
      </c>
      <c r="J71" s="74">
        <v>93.36</v>
      </c>
      <c r="K71" s="74">
        <v>556.46</v>
      </c>
      <c r="L71" s="74">
        <v>40.39</v>
      </c>
      <c r="M71" s="74">
        <v>668.53</v>
      </c>
      <c r="N71" s="74">
        <v>36</v>
      </c>
      <c r="O71" s="74">
        <v>4.54</v>
      </c>
      <c r="P71" s="41"/>
    </row>
    <row r="72" spans="1:16" x14ac:dyDescent="0.25">
      <c r="A72" s="11" t="s">
        <v>363</v>
      </c>
      <c r="B72" s="74">
        <v>6248.91</v>
      </c>
      <c r="C72" s="74">
        <v>0.2</v>
      </c>
      <c r="D72" s="74">
        <v>1.82</v>
      </c>
      <c r="E72" s="74">
        <v>0.53</v>
      </c>
      <c r="F72" s="74">
        <v>29.84</v>
      </c>
      <c r="G72" s="74">
        <v>405.88</v>
      </c>
      <c r="H72" s="74">
        <v>35.33</v>
      </c>
      <c r="I72" s="74">
        <v>10.35</v>
      </c>
      <c r="J72" s="74">
        <v>5726.06</v>
      </c>
      <c r="K72" s="74">
        <v>33.53</v>
      </c>
      <c r="L72" s="74">
        <v>1.65</v>
      </c>
      <c r="M72" s="74">
        <v>1.17</v>
      </c>
      <c r="N72" s="74">
        <v>1.87</v>
      </c>
      <c r="O72" s="74">
        <v>0.68</v>
      </c>
      <c r="P72" s="41"/>
    </row>
    <row r="73" spans="1:16" ht="15.75" customHeight="1" x14ac:dyDescent="0.25">
      <c r="A73" s="70" t="s">
        <v>364</v>
      </c>
      <c r="B73" s="75">
        <f>SUM(B65:B72)</f>
        <v>625721.05000000005</v>
      </c>
      <c r="C73" s="75">
        <f t="shared" ref="C73:O73" si="6">SUM(C65:C72)</f>
        <v>701.01</v>
      </c>
      <c r="D73" s="75">
        <f t="shared" si="6"/>
        <v>388.72999999999996</v>
      </c>
      <c r="E73" s="75">
        <f t="shared" si="6"/>
        <v>278.91999999999996</v>
      </c>
      <c r="F73" s="75">
        <f t="shared" si="6"/>
        <v>71664.149999999994</v>
      </c>
      <c r="G73" s="75">
        <f t="shared" si="6"/>
        <v>73902.470000000016</v>
      </c>
      <c r="H73" s="75">
        <f t="shared" si="6"/>
        <v>24939.690000000002</v>
      </c>
      <c r="I73" s="75">
        <f t="shared" si="6"/>
        <v>29963.62</v>
      </c>
      <c r="J73" s="75">
        <f t="shared" si="6"/>
        <v>148334.09999999998</v>
      </c>
      <c r="K73" s="75">
        <f t="shared" si="6"/>
        <v>212908.62</v>
      </c>
      <c r="L73" s="75">
        <f t="shared" si="6"/>
        <v>11625.96</v>
      </c>
      <c r="M73" s="75">
        <f t="shared" si="6"/>
        <v>41942.339999999997</v>
      </c>
      <c r="N73" s="75">
        <f t="shared" si="6"/>
        <v>8465.49</v>
      </c>
      <c r="O73" s="75">
        <f t="shared" si="6"/>
        <v>605.96999999999991</v>
      </c>
      <c r="P73" s="41"/>
    </row>
    <row r="74" spans="1:16" ht="15.75" customHeight="1" x14ac:dyDescent="0.25">
      <c r="A74" s="70"/>
      <c r="B74" s="66"/>
      <c r="C74" s="66"/>
      <c r="D74" s="66"/>
      <c r="E74" s="66"/>
      <c r="F74" s="66"/>
      <c r="G74" s="66"/>
      <c r="H74" s="66"/>
      <c r="I74" s="66"/>
      <c r="J74" s="66"/>
      <c r="K74" s="66"/>
      <c r="L74" s="66"/>
      <c r="M74" s="66"/>
      <c r="N74" s="66"/>
      <c r="O74" s="66"/>
      <c r="P74" s="41"/>
    </row>
    <row r="75" spans="1:16" ht="15.75" customHeight="1" x14ac:dyDescent="0.25">
      <c r="A75" s="70" t="s">
        <v>365</v>
      </c>
      <c r="B75" s="66"/>
      <c r="C75" s="66"/>
      <c r="D75" s="66"/>
      <c r="E75" s="66"/>
      <c r="F75" s="66"/>
      <c r="G75" s="66"/>
      <c r="H75" s="66"/>
      <c r="I75" s="66"/>
      <c r="J75" s="66"/>
      <c r="K75" s="66"/>
      <c r="L75" s="66"/>
      <c r="M75" s="66"/>
      <c r="N75" s="66"/>
      <c r="O75" s="66"/>
      <c r="P75" s="41"/>
    </row>
    <row r="76" spans="1:16" ht="15.75" customHeight="1" x14ac:dyDescent="0.25">
      <c r="A76" s="70"/>
      <c r="B76" s="66"/>
      <c r="C76" s="66"/>
      <c r="D76" s="66"/>
      <c r="E76" s="66"/>
      <c r="F76" s="66"/>
      <c r="G76" s="66"/>
      <c r="H76" s="66"/>
      <c r="I76" s="66"/>
      <c r="J76" s="66"/>
      <c r="K76" s="66"/>
      <c r="L76" s="66"/>
      <c r="M76" s="66"/>
      <c r="N76" s="66"/>
      <c r="O76" s="66"/>
      <c r="P76" s="41"/>
    </row>
    <row r="77" spans="1:16" ht="30" customHeight="1" x14ac:dyDescent="0.25">
      <c r="A77" s="357" t="s">
        <v>356</v>
      </c>
      <c r="B77" s="358" t="s">
        <v>36</v>
      </c>
      <c r="C77" s="358" t="s">
        <v>328</v>
      </c>
      <c r="D77" s="358"/>
      <c r="E77" s="358"/>
      <c r="F77" s="358" t="s">
        <v>329</v>
      </c>
      <c r="G77" s="358"/>
      <c r="H77" s="358"/>
      <c r="I77" s="358"/>
      <c r="J77" s="358"/>
      <c r="K77" s="358"/>
      <c r="L77" s="358"/>
      <c r="M77" s="358"/>
      <c r="N77" s="358"/>
      <c r="O77" s="358"/>
      <c r="P77" s="41"/>
    </row>
    <row r="78" spans="1:16" x14ac:dyDescent="0.25">
      <c r="A78" s="357"/>
      <c r="B78" s="358"/>
      <c r="C78" s="10" t="s">
        <v>330</v>
      </c>
      <c r="D78" s="10" t="s">
        <v>331</v>
      </c>
      <c r="E78" s="10" t="s">
        <v>332</v>
      </c>
      <c r="F78" s="10" t="s">
        <v>333</v>
      </c>
      <c r="G78" s="10" t="s">
        <v>334</v>
      </c>
      <c r="H78" s="10" t="s">
        <v>335</v>
      </c>
      <c r="I78" s="10" t="s">
        <v>336</v>
      </c>
      <c r="J78" s="10" t="s">
        <v>337</v>
      </c>
      <c r="K78" s="10" t="s">
        <v>338</v>
      </c>
      <c r="L78" s="10" t="s">
        <v>339</v>
      </c>
      <c r="M78" s="10" t="s">
        <v>340</v>
      </c>
      <c r="N78" s="10" t="s">
        <v>341</v>
      </c>
      <c r="O78" s="10" t="s">
        <v>342</v>
      </c>
      <c r="P78" s="41"/>
    </row>
    <row r="79" spans="1:16" x14ac:dyDescent="0.25">
      <c r="A79" s="11" t="s">
        <v>357</v>
      </c>
      <c r="B79" s="12">
        <f>B65/B$73</f>
        <v>0.60431184151468131</v>
      </c>
      <c r="C79" s="12">
        <f>C65/C$73</f>
        <v>0.72167301465029032</v>
      </c>
      <c r="D79" s="12">
        <f t="shared" ref="D79:O79" si="7">D65/D$73</f>
        <v>0.63635428189231613</v>
      </c>
      <c r="E79" s="12">
        <f t="shared" si="7"/>
        <v>0</v>
      </c>
      <c r="F79" s="12">
        <f t="shared" si="7"/>
        <v>0.89027205373956153</v>
      </c>
      <c r="G79" s="12">
        <f t="shared" si="7"/>
        <v>2.9106875588867324E-2</v>
      </c>
      <c r="H79" s="12">
        <f t="shared" si="7"/>
        <v>0.10002369716704577</v>
      </c>
      <c r="I79" s="12">
        <f t="shared" si="7"/>
        <v>0.96317501022907115</v>
      </c>
      <c r="J79" s="12">
        <f t="shared" si="7"/>
        <v>0.23752286224138619</v>
      </c>
      <c r="K79" s="12">
        <f t="shared" si="7"/>
        <v>0.94213221615921428</v>
      </c>
      <c r="L79" s="12">
        <f t="shared" si="7"/>
        <v>0.22553492356760216</v>
      </c>
      <c r="M79" s="12">
        <f t="shared" si="7"/>
        <v>0.97390989630049252</v>
      </c>
      <c r="N79" s="12">
        <f t="shared" si="7"/>
        <v>9.2139970633714055E-2</v>
      </c>
      <c r="O79" s="12">
        <f t="shared" si="7"/>
        <v>0</v>
      </c>
      <c r="P79" s="41"/>
    </row>
    <row r="80" spans="1:16" x14ac:dyDescent="0.25">
      <c r="A80" s="11" t="s">
        <v>358</v>
      </c>
      <c r="B80" s="12">
        <f t="shared" ref="B80:O86" si="8">B66/B$73</f>
        <v>0.1388711950796605</v>
      </c>
      <c r="C80" s="12">
        <f t="shared" si="8"/>
        <v>0</v>
      </c>
      <c r="D80" s="12">
        <f t="shared" si="8"/>
        <v>0</v>
      </c>
      <c r="E80" s="12">
        <f t="shared" si="8"/>
        <v>0</v>
      </c>
      <c r="F80" s="12">
        <f t="shared" si="8"/>
        <v>0</v>
      </c>
      <c r="G80" s="12">
        <f t="shared" si="8"/>
        <v>0</v>
      </c>
      <c r="H80" s="12">
        <f t="shared" si="8"/>
        <v>0</v>
      </c>
      <c r="I80" s="12">
        <f t="shared" si="8"/>
        <v>0</v>
      </c>
      <c r="J80" s="12">
        <f t="shared" si="8"/>
        <v>0.55470313299504304</v>
      </c>
      <c r="K80" s="12">
        <f t="shared" si="8"/>
        <v>0</v>
      </c>
      <c r="L80" s="12">
        <f t="shared" si="8"/>
        <v>0.39680508104276979</v>
      </c>
      <c r="M80" s="12">
        <f t="shared" si="8"/>
        <v>0</v>
      </c>
      <c r="N80" s="12">
        <f t="shared" si="8"/>
        <v>0</v>
      </c>
      <c r="O80" s="12">
        <f t="shared" si="8"/>
        <v>0</v>
      </c>
      <c r="P80" s="41"/>
    </row>
    <row r="81" spans="1:16" x14ac:dyDescent="0.25">
      <c r="A81" s="11" t="s">
        <v>359</v>
      </c>
      <c r="B81" s="12">
        <f t="shared" si="8"/>
        <v>0.11898099001144359</v>
      </c>
      <c r="C81" s="12">
        <f t="shared" si="8"/>
        <v>0.15908474914765838</v>
      </c>
      <c r="D81" s="12">
        <f t="shared" si="8"/>
        <v>0.22354847837830888</v>
      </c>
      <c r="E81" s="12">
        <f t="shared" si="8"/>
        <v>0</v>
      </c>
      <c r="F81" s="12">
        <f t="shared" si="8"/>
        <v>2.3653667838103153E-2</v>
      </c>
      <c r="G81" s="12">
        <f t="shared" si="8"/>
        <v>0.62947111239989662</v>
      </c>
      <c r="H81" s="12">
        <f t="shared" si="8"/>
        <v>0.44483111057114183</v>
      </c>
      <c r="I81" s="12">
        <f t="shared" si="8"/>
        <v>1.5452071545427421E-3</v>
      </c>
      <c r="J81" s="12">
        <f t="shared" si="8"/>
        <v>7.6759760567529658E-2</v>
      </c>
      <c r="K81" s="12">
        <f t="shared" si="8"/>
        <v>4.9979188254566673E-4</v>
      </c>
      <c r="L81" s="12">
        <f t="shared" si="8"/>
        <v>0.13592167872588587</v>
      </c>
      <c r="M81" s="12">
        <f t="shared" si="8"/>
        <v>6.2962629171381471E-3</v>
      </c>
      <c r="N81" s="12">
        <f t="shared" si="8"/>
        <v>0.18414409561643802</v>
      </c>
      <c r="O81" s="12">
        <f t="shared" si="8"/>
        <v>0</v>
      </c>
      <c r="P81" s="41"/>
    </row>
    <row r="82" spans="1:16" x14ac:dyDescent="0.25">
      <c r="A82" s="11" t="s">
        <v>360</v>
      </c>
      <c r="B82" s="12">
        <f t="shared" si="8"/>
        <v>5.2167783072025464E-2</v>
      </c>
      <c r="C82" s="12">
        <f t="shared" si="8"/>
        <v>0</v>
      </c>
      <c r="D82" s="12">
        <f t="shared" si="8"/>
        <v>0</v>
      </c>
      <c r="E82" s="12">
        <f t="shared" si="8"/>
        <v>0</v>
      </c>
      <c r="F82" s="12">
        <f t="shared" si="8"/>
        <v>0</v>
      </c>
      <c r="G82" s="12">
        <f t="shared" si="8"/>
        <v>0.21942703674180306</v>
      </c>
      <c r="H82" s="12">
        <f t="shared" si="8"/>
        <v>0.41438285720472062</v>
      </c>
      <c r="I82" s="12">
        <f t="shared" si="8"/>
        <v>0</v>
      </c>
      <c r="J82" s="12">
        <f t="shared" si="8"/>
        <v>0</v>
      </c>
      <c r="K82" s="12">
        <f t="shared" si="8"/>
        <v>0</v>
      </c>
      <c r="L82" s="12">
        <f t="shared" si="8"/>
        <v>0.12648073793475981</v>
      </c>
      <c r="M82" s="12">
        <f t="shared" si="8"/>
        <v>0</v>
      </c>
      <c r="N82" s="12">
        <f t="shared" si="8"/>
        <v>0.54589161407077436</v>
      </c>
      <c r="O82" s="12">
        <f t="shared" si="8"/>
        <v>0</v>
      </c>
      <c r="P82" s="41"/>
    </row>
    <row r="83" spans="1:16" x14ac:dyDescent="0.25">
      <c r="A83" s="11" t="s">
        <v>361</v>
      </c>
      <c r="B83" s="12">
        <f t="shared" si="8"/>
        <v>5.7527439743316922E-2</v>
      </c>
      <c r="C83" s="12">
        <f t="shared" si="8"/>
        <v>1.5406342277570935E-3</v>
      </c>
      <c r="D83" s="12">
        <f t="shared" si="8"/>
        <v>4.5635788336377436E-2</v>
      </c>
      <c r="E83" s="12">
        <f t="shared" si="8"/>
        <v>0</v>
      </c>
      <c r="F83" s="12">
        <f t="shared" si="8"/>
        <v>2.80234957088028E-2</v>
      </c>
      <c r="G83" s="12">
        <f t="shared" si="8"/>
        <v>9.2021416875511713E-2</v>
      </c>
      <c r="H83" s="12">
        <f t="shared" si="8"/>
        <v>3.4899792258845236E-2</v>
      </c>
      <c r="I83" s="12">
        <f t="shared" si="8"/>
        <v>3.1671406859384812E-2</v>
      </c>
      <c r="J83" s="12">
        <f t="shared" si="8"/>
        <v>8.3727072871308761E-2</v>
      </c>
      <c r="K83" s="12">
        <f t="shared" si="8"/>
        <v>4.848526095373687E-2</v>
      </c>
      <c r="L83" s="12">
        <f t="shared" si="8"/>
        <v>6.107194588661926E-2</v>
      </c>
      <c r="M83" s="12">
        <f t="shared" si="8"/>
        <v>3.8266820592270248E-3</v>
      </c>
      <c r="N83" s="12">
        <f t="shared" si="8"/>
        <v>0.13436316149449118</v>
      </c>
      <c r="O83" s="12">
        <f t="shared" si="8"/>
        <v>0.98777167186494386</v>
      </c>
      <c r="P83" s="41"/>
    </row>
    <row r="84" spans="1:16" x14ac:dyDescent="0.25">
      <c r="A84" s="11" t="s">
        <v>362</v>
      </c>
      <c r="B84" s="12">
        <f t="shared" si="8"/>
        <v>1.512100320102704E-2</v>
      </c>
      <c r="C84" s="12">
        <f t="shared" si="8"/>
        <v>4.2652743898089901E-3</v>
      </c>
      <c r="D84" s="12">
        <f t="shared" si="8"/>
        <v>0</v>
      </c>
      <c r="E84" s="12">
        <f t="shared" si="8"/>
        <v>0</v>
      </c>
      <c r="F84" s="12">
        <f t="shared" si="8"/>
        <v>5.6624546582914888E-2</v>
      </c>
      <c r="G84" s="12">
        <f t="shared" si="8"/>
        <v>2.4269554184048241E-2</v>
      </c>
      <c r="H84" s="12">
        <f t="shared" si="8"/>
        <v>4.4050266863782184E-3</v>
      </c>
      <c r="I84" s="12">
        <f t="shared" si="8"/>
        <v>2.69994079487058E-3</v>
      </c>
      <c r="J84" s="12">
        <f t="shared" si="8"/>
        <v>8.0553291522313508E-3</v>
      </c>
      <c r="K84" s="12">
        <f t="shared" si="8"/>
        <v>6.1116360624572175E-3</v>
      </c>
      <c r="L84" s="12">
        <f t="shared" si="8"/>
        <v>5.0569587371709517E-2</v>
      </c>
      <c r="M84" s="12">
        <f t="shared" si="8"/>
        <v>0</v>
      </c>
      <c r="N84" s="12">
        <f t="shared" si="8"/>
        <v>3.8987701834152545E-2</v>
      </c>
      <c r="O84" s="12">
        <f t="shared" si="8"/>
        <v>3.6140402990247045E-3</v>
      </c>
      <c r="P84" s="41"/>
    </row>
    <row r="85" spans="1:16" x14ac:dyDescent="0.25">
      <c r="A85" s="11" t="s">
        <v>345</v>
      </c>
      <c r="B85" s="12">
        <f t="shared" si="8"/>
        <v>3.0330128737078603E-3</v>
      </c>
      <c r="C85" s="12">
        <f t="shared" si="8"/>
        <v>0.11315102494971541</v>
      </c>
      <c r="D85" s="12">
        <f t="shared" si="8"/>
        <v>8.9779538497157418E-2</v>
      </c>
      <c r="E85" s="12">
        <f t="shared" si="8"/>
        <v>0.99809981356661415</v>
      </c>
      <c r="F85" s="12">
        <f t="shared" si="8"/>
        <v>1.0098494156422703E-3</v>
      </c>
      <c r="G85" s="12">
        <f t="shared" si="8"/>
        <v>2.1190090128246048E-4</v>
      </c>
      <c r="H85" s="12">
        <f t="shared" si="8"/>
        <v>4.0898663936881331E-5</v>
      </c>
      <c r="I85" s="12">
        <f t="shared" si="8"/>
        <v>5.6301608417140526E-4</v>
      </c>
      <c r="J85" s="12">
        <f t="shared" si="8"/>
        <v>6.2939000539997221E-4</v>
      </c>
      <c r="K85" s="12">
        <f t="shared" si="8"/>
        <v>2.6136095382140942E-3</v>
      </c>
      <c r="L85" s="12">
        <f t="shared" si="8"/>
        <v>3.4741217069386102E-3</v>
      </c>
      <c r="M85" s="12">
        <f t="shared" si="8"/>
        <v>1.5939263283832043E-2</v>
      </c>
      <c r="N85" s="12">
        <f t="shared" si="8"/>
        <v>4.2525595092546328E-3</v>
      </c>
      <c r="O85" s="12">
        <f t="shared" si="8"/>
        <v>7.4921200719507575E-3</v>
      </c>
      <c r="P85" s="41"/>
    </row>
    <row r="86" spans="1:16" x14ac:dyDescent="0.25">
      <c r="A86" s="11" t="s">
        <v>363</v>
      </c>
      <c r="B86" s="12">
        <f t="shared" si="8"/>
        <v>9.9867345041372655E-3</v>
      </c>
      <c r="C86" s="12">
        <f t="shared" si="8"/>
        <v>2.853026347698321E-4</v>
      </c>
      <c r="D86" s="12">
        <f t="shared" si="8"/>
        <v>4.6819128958403011E-3</v>
      </c>
      <c r="E86" s="12">
        <f t="shared" si="8"/>
        <v>1.9001864333859175E-3</v>
      </c>
      <c r="F86" s="12">
        <f t="shared" si="8"/>
        <v>4.1638671497533987E-4</v>
      </c>
      <c r="G86" s="12">
        <f t="shared" si="8"/>
        <v>5.4921033085903615E-3</v>
      </c>
      <c r="H86" s="12">
        <f t="shared" si="8"/>
        <v>1.4166174479313895E-3</v>
      </c>
      <c r="I86" s="12">
        <f t="shared" si="8"/>
        <v>3.454188779593387E-4</v>
      </c>
      <c r="J86" s="12">
        <f t="shared" si="8"/>
        <v>3.8602452167101169E-2</v>
      </c>
      <c r="K86" s="12">
        <f t="shared" si="8"/>
        <v>1.5748540383193506E-4</v>
      </c>
      <c r="L86" s="12">
        <f t="shared" si="8"/>
        <v>1.4192376371499645E-4</v>
      </c>
      <c r="M86" s="12">
        <f t="shared" si="8"/>
        <v>2.7895439310253075E-5</v>
      </c>
      <c r="N86" s="12">
        <f t="shared" si="8"/>
        <v>2.2089684117517121E-4</v>
      </c>
      <c r="O86" s="12">
        <f t="shared" si="8"/>
        <v>1.1221677640807304E-3</v>
      </c>
      <c r="P86" s="41"/>
    </row>
    <row r="87" spans="1:16" ht="15.75" customHeight="1" x14ac:dyDescent="0.25">
      <c r="A87" s="70" t="s">
        <v>364</v>
      </c>
      <c r="B87" s="73">
        <f>SUM(B79:B86)</f>
        <v>0.99999999999999989</v>
      </c>
      <c r="C87" s="73">
        <f t="shared" ref="C87:O87" si="9">SUM(C79:C86)</f>
        <v>0.99999999999999989</v>
      </c>
      <c r="D87" s="73">
        <f t="shared" si="9"/>
        <v>1</v>
      </c>
      <c r="E87" s="73">
        <f t="shared" si="9"/>
        <v>1</v>
      </c>
      <c r="F87" s="73">
        <f t="shared" si="9"/>
        <v>1</v>
      </c>
      <c r="G87" s="73">
        <f t="shared" si="9"/>
        <v>0.99999999999999978</v>
      </c>
      <c r="H87" s="73">
        <f t="shared" si="9"/>
        <v>0.99999999999999989</v>
      </c>
      <c r="I87" s="73">
        <f t="shared" si="9"/>
        <v>1</v>
      </c>
      <c r="J87" s="73">
        <f t="shared" si="9"/>
        <v>1.0000000000000002</v>
      </c>
      <c r="K87" s="73">
        <f t="shared" si="9"/>
        <v>1</v>
      </c>
      <c r="L87" s="73">
        <f t="shared" si="9"/>
        <v>1</v>
      </c>
      <c r="M87" s="73">
        <f t="shared" si="9"/>
        <v>0.99999999999999989</v>
      </c>
      <c r="N87" s="73">
        <f t="shared" si="9"/>
        <v>0.99999999999999989</v>
      </c>
      <c r="O87" s="73">
        <f t="shared" si="9"/>
        <v>1</v>
      </c>
      <c r="P87" s="41"/>
    </row>
    <row r="88" spans="1:16" ht="15.75" customHeight="1" x14ac:dyDescent="0.25">
      <c r="A88" s="70"/>
      <c r="B88" s="66"/>
      <c r="C88" s="66"/>
      <c r="D88" s="66"/>
      <c r="E88" s="66"/>
      <c r="F88" s="66"/>
      <c r="G88" s="66"/>
      <c r="H88" s="66"/>
      <c r="I88" s="66"/>
      <c r="J88" s="66"/>
      <c r="K88" s="66"/>
      <c r="L88" s="66"/>
      <c r="M88" s="66"/>
      <c r="N88" s="66"/>
      <c r="O88" s="66"/>
      <c r="P88" s="41"/>
    </row>
    <row r="89" spans="1:16" ht="15.75" customHeight="1" x14ac:dyDescent="0.25">
      <c r="A89" s="70" t="s">
        <v>559</v>
      </c>
      <c r="B89" s="66"/>
      <c r="C89" s="66"/>
      <c r="D89" s="66"/>
      <c r="E89" s="66"/>
      <c r="F89" s="66"/>
      <c r="G89" s="66"/>
      <c r="H89" s="66"/>
      <c r="I89" s="66"/>
      <c r="J89" s="66"/>
      <c r="K89" s="66"/>
      <c r="L89" s="66"/>
      <c r="M89" s="66"/>
      <c r="N89" s="66"/>
      <c r="O89" s="66"/>
      <c r="P89" s="41"/>
    </row>
    <row r="90" spans="1:16" ht="15.75" customHeight="1" x14ac:dyDescent="0.25">
      <c r="A90" s="66" t="s">
        <v>326</v>
      </c>
      <c r="B90" s="359" t="s">
        <v>366</v>
      </c>
      <c r="C90" s="359"/>
      <c r="D90" s="359"/>
      <c r="E90" s="359"/>
      <c r="F90" s="359"/>
      <c r="G90" s="359"/>
      <c r="H90" s="359"/>
      <c r="I90" s="359"/>
      <c r="J90" s="359"/>
      <c r="K90" s="359"/>
      <c r="L90" s="359"/>
      <c r="M90" s="359"/>
      <c r="N90" s="359"/>
      <c r="O90" s="359"/>
      <c r="P90" s="41"/>
    </row>
    <row r="91" spans="1:16" ht="15.75" customHeight="1" x14ac:dyDescent="0.25">
      <c r="A91" s="66"/>
      <c r="B91" s="359"/>
      <c r="C91" s="359"/>
      <c r="D91" s="359"/>
      <c r="E91" s="359"/>
      <c r="F91" s="359"/>
      <c r="G91" s="359"/>
      <c r="H91" s="359"/>
      <c r="I91" s="359"/>
      <c r="J91" s="359"/>
      <c r="K91" s="359"/>
      <c r="L91" s="359"/>
      <c r="M91" s="359"/>
      <c r="N91" s="359"/>
      <c r="O91" s="359"/>
      <c r="P91" s="41"/>
    </row>
    <row r="92" spans="1:16" ht="30" customHeight="1" x14ac:dyDescent="0.25">
      <c r="A92" s="357" t="s">
        <v>560</v>
      </c>
      <c r="B92" s="358" t="s">
        <v>36</v>
      </c>
      <c r="C92" s="358" t="s">
        <v>328</v>
      </c>
      <c r="D92" s="358"/>
      <c r="E92" s="358"/>
      <c r="F92" s="358" t="s">
        <v>329</v>
      </c>
      <c r="G92" s="358"/>
      <c r="H92" s="358"/>
      <c r="I92" s="358"/>
      <c r="J92" s="358"/>
      <c r="K92" s="358"/>
      <c r="L92" s="358"/>
      <c r="M92" s="358"/>
      <c r="N92" s="358"/>
      <c r="O92" s="358"/>
      <c r="P92" s="41"/>
    </row>
    <row r="93" spans="1:16" x14ac:dyDescent="0.25">
      <c r="A93" s="357"/>
      <c r="B93" s="358"/>
      <c r="C93" s="10" t="s">
        <v>330</v>
      </c>
      <c r="D93" s="10" t="s">
        <v>331</v>
      </c>
      <c r="E93" s="10" t="s">
        <v>332</v>
      </c>
      <c r="F93" s="10" t="s">
        <v>333</v>
      </c>
      <c r="G93" s="10" t="s">
        <v>334</v>
      </c>
      <c r="H93" s="10" t="s">
        <v>335</v>
      </c>
      <c r="I93" s="10" t="s">
        <v>336</v>
      </c>
      <c r="J93" s="10" t="s">
        <v>337</v>
      </c>
      <c r="K93" s="10" t="s">
        <v>338</v>
      </c>
      <c r="L93" s="10" t="s">
        <v>339</v>
      </c>
      <c r="M93" s="10" t="s">
        <v>340</v>
      </c>
      <c r="N93" s="10" t="s">
        <v>341</v>
      </c>
      <c r="O93" s="10" t="s">
        <v>342</v>
      </c>
      <c r="P93" s="41"/>
    </row>
    <row r="94" spans="1:16" x14ac:dyDescent="0.25">
      <c r="A94" s="11" t="s">
        <v>351</v>
      </c>
      <c r="B94" s="12">
        <f>SUM(B81:B82,B84:B85)</f>
        <v>0.18930278915820395</v>
      </c>
      <c r="C94" s="12">
        <f t="shared" ref="C94:O94" si="10">SUM(C81:C82,C84:C85)</f>
        <v>0.27650104848718277</v>
      </c>
      <c r="D94" s="12">
        <f t="shared" si="10"/>
        <v>0.3133280168754663</v>
      </c>
      <c r="E94" s="12">
        <f t="shared" si="10"/>
        <v>0.99809981356661415</v>
      </c>
      <c r="F94" s="12">
        <f t="shared" si="10"/>
        <v>8.1288063836660304E-2</v>
      </c>
      <c r="G94" s="12">
        <f t="shared" si="10"/>
        <v>0.87337960422703032</v>
      </c>
      <c r="H94" s="12">
        <f t="shared" si="10"/>
        <v>0.86365989312617752</v>
      </c>
      <c r="I94" s="12">
        <f t="shared" si="10"/>
        <v>4.8081640335847272E-3</v>
      </c>
      <c r="J94" s="12">
        <f t="shared" si="10"/>
        <v>8.5444479725160977E-2</v>
      </c>
      <c r="K94" s="12">
        <f t="shared" si="10"/>
        <v>9.2250374832169788E-3</v>
      </c>
      <c r="L94" s="12">
        <f t="shared" si="10"/>
        <v>0.31644612573929382</v>
      </c>
      <c r="M94" s="12">
        <f t="shared" si="10"/>
        <v>2.223552620097019E-2</v>
      </c>
      <c r="N94" s="12">
        <f t="shared" si="10"/>
        <v>0.77327597103061951</v>
      </c>
      <c r="O94" s="12">
        <f t="shared" si="10"/>
        <v>1.1106160370975462E-2</v>
      </c>
      <c r="P94" s="41"/>
    </row>
    <row r="95" spans="1:16" x14ac:dyDescent="0.25">
      <c r="A95" s="11" t="s">
        <v>352</v>
      </c>
      <c r="B95" s="12">
        <f t="shared" ref="B95:O95" si="11">SUM(B79:B80,B83,B86)</f>
        <v>0.81069721084179591</v>
      </c>
      <c r="C95" s="12">
        <f t="shared" si="11"/>
        <v>0.72349895151281718</v>
      </c>
      <c r="D95" s="12">
        <f t="shared" si="11"/>
        <v>0.68667198312453392</v>
      </c>
      <c r="E95" s="12">
        <f t="shared" si="11"/>
        <v>1.9001864333859175E-3</v>
      </c>
      <c r="F95" s="12">
        <f t="shared" si="11"/>
        <v>0.91871193616333968</v>
      </c>
      <c r="G95" s="12">
        <f t="shared" si="11"/>
        <v>0.12662039577296941</v>
      </c>
      <c r="H95" s="12">
        <f t="shared" si="11"/>
        <v>0.13634010687382239</v>
      </c>
      <c r="I95" s="12">
        <f t="shared" si="11"/>
        <v>0.99519183596641536</v>
      </c>
      <c r="J95" s="12">
        <f t="shared" si="11"/>
        <v>0.91455552027483911</v>
      </c>
      <c r="K95" s="12">
        <f t="shared" si="11"/>
        <v>0.9907749625167831</v>
      </c>
      <c r="L95" s="12">
        <f t="shared" si="11"/>
        <v>0.68355387426070624</v>
      </c>
      <c r="M95" s="12">
        <f t="shared" si="11"/>
        <v>0.97776447379902975</v>
      </c>
      <c r="N95" s="12">
        <f t="shared" si="11"/>
        <v>0.2267240289693804</v>
      </c>
      <c r="O95" s="12">
        <f t="shared" si="11"/>
        <v>0.98889383962902455</v>
      </c>
      <c r="P95" s="41"/>
    </row>
    <row r="96" spans="1:16" ht="15.75" customHeight="1" x14ac:dyDescent="0.25">
      <c r="A96" s="70"/>
      <c r="B96" s="73">
        <f t="shared" ref="B96:O96" si="12">SUM(B94:B95)</f>
        <v>0.99999999999999989</v>
      </c>
      <c r="C96" s="73">
        <f t="shared" si="12"/>
        <v>1</v>
      </c>
      <c r="D96" s="73">
        <f t="shared" si="12"/>
        <v>1.0000000000000002</v>
      </c>
      <c r="E96" s="73">
        <f t="shared" si="12"/>
        <v>1</v>
      </c>
      <c r="F96" s="73">
        <f t="shared" si="12"/>
        <v>1</v>
      </c>
      <c r="G96" s="73">
        <f t="shared" si="12"/>
        <v>0.99999999999999978</v>
      </c>
      <c r="H96" s="73">
        <f t="shared" si="12"/>
        <v>0.99999999999999989</v>
      </c>
      <c r="I96" s="73">
        <f t="shared" si="12"/>
        <v>1</v>
      </c>
      <c r="J96" s="73">
        <f t="shared" si="12"/>
        <v>1</v>
      </c>
      <c r="K96" s="73">
        <f t="shared" si="12"/>
        <v>1</v>
      </c>
      <c r="L96" s="73">
        <f t="shared" si="12"/>
        <v>1</v>
      </c>
      <c r="M96" s="73">
        <f t="shared" si="12"/>
        <v>1</v>
      </c>
      <c r="N96" s="73">
        <f t="shared" si="12"/>
        <v>0.99999999999999989</v>
      </c>
      <c r="O96" s="73">
        <f t="shared" si="12"/>
        <v>1</v>
      </c>
      <c r="P96" s="41"/>
    </row>
    <row r="97" spans="1:16" ht="15.75" customHeight="1" x14ac:dyDescent="0.25">
      <c r="A97" s="70"/>
      <c r="B97" s="66"/>
      <c r="C97" s="66"/>
      <c r="D97" s="66"/>
      <c r="E97" s="66"/>
      <c r="F97" s="66"/>
      <c r="G97" s="66"/>
      <c r="H97" s="66"/>
      <c r="I97" s="66"/>
      <c r="J97" s="66"/>
      <c r="K97" s="66"/>
      <c r="L97" s="66"/>
      <c r="M97" s="66"/>
      <c r="N97" s="66"/>
      <c r="O97" s="66"/>
      <c r="P97" s="41"/>
    </row>
    <row r="98" spans="1:16" ht="15.75" customHeight="1" x14ac:dyDescent="0.25">
      <c r="A98" s="70"/>
      <c r="B98" s="66"/>
      <c r="C98" s="66"/>
      <c r="D98" s="66"/>
      <c r="E98" s="66"/>
      <c r="F98" s="66"/>
      <c r="G98" s="66"/>
      <c r="H98" s="66"/>
      <c r="I98" s="66"/>
      <c r="J98" s="66"/>
      <c r="K98" s="66"/>
      <c r="L98" s="66"/>
      <c r="M98" s="66"/>
      <c r="N98" s="66"/>
      <c r="O98" s="66"/>
      <c r="P98" s="41"/>
    </row>
    <row r="99" spans="1:16" x14ac:dyDescent="0.25">
      <c r="A99" s="265" t="s">
        <v>367</v>
      </c>
      <c r="B99" s="265"/>
      <c r="C99" s="265"/>
      <c r="D99" s="265"/>
      <c r="E99" s="265"/>
      <c r="F99" s="265"/>
      <c r="G99" s="265"/>
      <c r="H99" s="265"/>
      <c r="I99" s="265"/>
      <c r="J99" s="265"/>
      <c r="K99" s="265"/>
      <c r="L99" s="265"/>
      <c r="M99" s="265"/>
      <c r="N99" s="265"/>
      <c r="O99" s="265"/>
      <c r="P99" s="41"/>
    </row>
    <row r="100" spans="1:16" x14ac:dyDescent="0.25">
      <c r="A100" s="264" t="s">
        <v>558</v>
      </c>
      <c r="B100" s="264"/>
      <c r="C100" s="264"/>
      <c r="D100" s="264"/>
      <c r="E100" s="264"/>
      <c r="F100" s="264"/>
      <c r="G100" s="264"/>
      <c r="H100" s="264"/>
      <c r="I100" s="264"/>
      <c r="J100" s="264"/>
      <c r="K100" s="264"/>
      <c r="L100" s="264"/>
      <c r="M100" s="264"/>
      <c r="N100" s="264"/>
      <c r="O100" s="264"/>
      <c r="P100" s="41"/>
    </row>
    <row r="101" spans="1:16" x14ac:dyDescent="0.25">
      <c r="A101" s="264"/>
      <c r="B101" s="264"/>
      <c r="C101" s="264"/>
      <c r="D101" s="264"/>
      <c r="E101" s="264"/>
      <c r="F101" s="264"/>
      <c r="G101" s="264"/>
      <c r="H101" s="264"/>
      <c r="I101" s="264"/>
      <c r="J101" s="264"/>
      <c r="K101" s="264"/>
      <c r="L101" s="264"/>
      <c r="M101" s="264"/>
      <c r="N101" s="264"/>
      <c r="O101" s="264"/>
      <c r="P101" s="41"/>
    </row>
    <row r="102" spans="1:16" x14ac:dyDescent="0.25">
      <c r="A102" s="264"/>
      <c r="B102" s="264"/>
      <c r="C102" s="264"/>
      <c r="D102" s="264"/>
      <c r="E102" s="264"/>
      <c r="F102" s="264"/>
      <c r="G102" s="264"/>
      <c r="H102" s="264"/>
      <c r="I102" s="264"/>
      <c r="J102" s="264"/>
      <c r="K102" s="264"/>
      <c r="L102" s="264"/>
      <c r="M102" s="264"/>
      <c r="N102" s="264"/>
      <c r="O102" s="264"/>
      <c r="P102" s="41"/>
    </row>
    <row r="103" spans="1:16" x14ac:dyDescent="0.25">
      <c r="A103" s="264"/>
      <c r="B103" s="264"/>
      <c r="C103" s="264"/>
      <c r="D103" s="264"/>
      <c r="E103" s="264"/>
      <c r="F103" s="264"/>
      <c r="G103" s="264"/>
      <c r="H103" s="264"/>
      <c r="I103" s="264"/>
      <c r="J103" s="264"/>
      <c r="K103" s="264"/>
      <c r="L103" s="264"/>
      <c r="M103" s="264"/>
      <c r="N103" s="264"/>
      <c r="O103" s="264"/>
      <c r="P103" s="41"/>
    </row>
    <row r="104" spans="1:16" x14ac:dyDescent="0.25">
      <c r="A104" s="264"/>
      <c r="B104" s="264"/>
      <c r="C104" s="264"/>
      <c r="D104" s="264"/>
      <c r="E104" s="264"/>
      <c r="F104" s="264"/>
      <c r="G104" s="264"/>
      <c r="H104" s="264"/>
      <c r="I104" s="264"/>
      <c r="J104" s="264"/>
      <c r="K104" s="264"/>
      <c r="L104" s="264"/>
      <c r="M104" s="264"/>
      <c r="N104" s="264"/>
      <c r="O104" s="264"/>
      <c r="P104" s="41"/>
    </row>
    <row r="105" spans="1:16" x14ac:dyDescent="0.25">
      <c r="A105" s="264"/>
      <c r="B105" s="264"/>
      <c r="C105" s="264"/>
      <c r="D105" s="264"/>
      <c r="E105" s="264"/>
      <c r="F105" s="264"/>
      <c r="G105" s="264"/>
      <c r="H105" s="264"/>
      <c r="I105" s="264"/>
      <c r="J105" s="264"/>
      <c r="K105" s="264"/>
      <c r="L105" s="264"/>
      <c r="M105" s="264"/>
      <c r="N105" s="264"/>
      <c r="O105" s="264"/>
      <c r="P105" s="41"/>
    </row>
    <row r="106" spans="1:16" x14ac:dyDescent="0.25">
      <c r="A106" s="264"/>
      <c r="B106" s="264"/>
      <c r="C106" s="264"/>
      <c r="D106" s="264"/>
      <c r="E106" s="264"/>
      <c r="F106" s="264"/>
      <c r="G106" s="264"/>
      <c r="H106" s="264"/>
      <c r="I106" s="264"/>
      <c r="J106" s="264"/>
      <c r="K106" s="264"/>
      <c r="L106" s="264"/>
      <c r="M106" s="264"/>
      <c r="N106" s="264"/>
      <c r="O106" s="264"/>
      <c r="P106" s="41"/>
    </row>
    <row r="107" spans="1:16" x14ac:dyDescent="0.25">
      <c r="A107" s="264"/>
      <c r="B107" s="264"/>
      <c r="C107" s="264"/>
      <c r="D107" s="264"/>
      <c r="E107" s="264"/>
      <c r="F107" s="264"/>
      <c r="G107" s="264"/>
      <c r="H107" s="264"/>
      <c r="I107" s="264"/>
      <c r="J107" s="264"/>
      <c r="K107" s="264"/>
      <c r="L107" s="264"/>
      <c r="M107" s="264"/>
      <c r="N107" s="264"/>
      <c r="O107" s="264"/>
      <c r="P107" s="41"/>
    </row>
    <row r="108" spans="1:16" x14ac:dyDescent="0.25">
      <c r="A108" s="264"/>
      <c r="B108" s="264"/>
      <c r="C108" s="264"/>
      <c r="D108" s="264"/>
      <c r="E108" s="264"/>
      <c r="F108" s="264"/>
      <c r="G108" s="264"/>
      <c r="H108" s="264"/>
      <c r="I108" s="264"/>
      <c r="J108" s="264"/>
      <c r="K108" s="264"/>
      <c r="L108" s="264"/>
      <c r="M108" s="264"/>
      <c r="N108" s="264"/>
      <c r="O108" s="264"/>
      <c r="P108" s="41"/>
    </row>
    <row r="109" spans="1:16" x14ac:dyDescent="0.25">
      <c r="A109" s="264"/>
      <c r="B109" s="264"/>
      <c r="C109" s="264"/>
      <c r="D109" s="264"/>
      <c r="E109" s="264"/>
      <c r="F109" s="264"/>
      <c r="G109" s="264"/>
      <c r="H109" s="264"/>
      <c r="I109" s="264"/>
      <c r="J109" s="264"/>
      <c r="K109" s="264"/>
      <c r="L109" s="264"/>
      <c r="M109" s="264"/>
      <c r="N109" s="264"/>
      <c r="O109" s="264"/>
      <c r="P109" s="42"/>
    </row>
    <row r="110" spans="1:16" ht="15.75" customHeight="1" x14ac:dyDescent="0.25">
      <c r="A110" s="70" t="s">
        <v>368</v>
      </c>
      <c r="B110" s="125"/>
      <c r="C110" s="125"/>
      <c r="D110" s="125"/>
      <c r="E110" s="125"/>
      <c r="F110" s="125"/>
      <c r="G110" s="125"/>
      <c r="H110" s="125"/>
      <c r="I110" s="125"/>
      <c r="J110" s="125"/>
      <c r="K110" s="125"/>
      <c r="L110" s="125"/>
      <c r="M110" s="125"/>
      <c r="N110" s="125"/>
      <c r="O110" s="125"/>
      <c r="P110" s="41"/>
    </row>
    <row r="111" spans="1:16" ht="15.75" customHeight="1" x14ac:dyDescent="0.25">
      <c r="A111" s="125" t="s">
        <v>326</v>
      </c>
      <c r="B111" s="359" t="s">
        <v>379</v>
      </c>
      <c r="C111" s="359"/>
      <c r="D111" s="359"/>
      <c r="E111" s="359"/>
      <c r="F111" s="359"/>
      <c r="G111" s="359"/>
      <c r="H111" s="359"/>
      <c r="I111" s="359"/>
      <c r="J111" s="359"/>
      <c r="K111" s="359"/>
      <c r="L111" s="359"/>
      <c r="M111" s="359"/>
      <c r="N111" s="359"/>
      <c r="O111" s="359"/>
      <c r="P111" s="41"/>
    </row>
    <row r="112" spans="1:16" ht="15.75" customHeight="1" x14ac:dyDescent="0.25">
      <c r="A112" s="125"/>
      <c r="B112" s="359"/>
      <c r="C112" s="359"/>
      <c r="D112" s="359"/>
      <c r="E112" s="359"/>
      <c r="F112" s="359"/>
      <c r="G112" s="359"/>
      <c r="H112" s="359"/>
      <c r="I112" s="359"/>
      <c r="J112" s="359"/>
      <c r="K112" s="359"/>
      <c r="L112" s="359"/>
      <c r="M112" s="359"/>
      <c r="N112" s="359"/>
      <c r="O112" s="359"/>
      <c r="P112" s="41"/>
    </row>
    <row r="113" spans="1:16" ht="30" x14ac:dyDescent="0.25">
      <c r="A113" s="223" t="s">
        <v>369</v>
      </c>
      <c r="B113" s="223" t="s">
        <v>370</v>
      </c>
      <c r="C113" s="223" t="s">
        <v>556</v>
      </c>
      <c r="D113" s="224"/>
      <c r="E113" s="224"/>
      <c r="F113" s="224"/>
      <c r="G113" s="224"/>
      <c r="H113" s="224"/>
      <c r="I113" s="224"/>
      <c r="J113" s="224"/>
      <c r="K113" s="224"/>
      <c r="L113" s="224"/>
      <c r="M113" s="224"/>
      <c r="N113" s="224"/>
      <c r="O113" s="224"/>
      <c r="P113" s="41"/>
    </row>
    <row r="114" spans="1:16" x14ac:dyDescent="0.25">
      <c r="A114" s="225" t="s">
        <v>330</v>
      </c>
      <c r="B114" s="226">
        <v>0</v>
      </c>
      <c r="C114" s="226">
        <v>0</v>
      </c>
      <c r="D114" s="224"/>
      <c r="E114" s="224"/>
      <c r="F114" s="224"/>
      <c r="G114" s="224"/>
      <c r="H114" s="224"/>
      <c r="I114" s="224"/>
      <c r="J114" s="224"/>
      <c r="K114" s="224"/>
      <c r="L114" s="224"/>
      <c r="M114" s="224"/>
      <c r="N114" s="224"/>
      <c r="O114" s="224"/>
      <c r="P114" s="42"/>
    </row>
    <row r="115" spans="1:16" x14ac:dyDescent="0.25">
      <c r="A115" s="77" t="s">
        <v>331</v>
      </c>
      <c r="B115" s="78">
        <v>5000000</v>
      </c>
      <c r="C115" s="78">
        <v>650000</v>
      </c>
      <c r="D115" s="76"/>
      <c r="E115" s="76"/>
      <c r="F115" s="76"/>
      <c r="G115" s="76"/>
      <c r="H115" s="76"/>
      <c r="I115" s="76"/>
      <c r="J115" s="76"/>
      <c r="K115" s="76"/>
      <c r="L115" s="76"/>
      <c r="M115" s="76"/>
      <c r="N115" s="76"/>
      <c r="O115" s="76"/>
      <c r="P115" s="42"/>
    </row>
    <row r="116" spans="1:16" x14ac:dyDescent="0.25">
      <c r="A116" s="77" t="s">
        <v>332</v>
      </c>
      <c r="B116" s="78">
        <v>900000</v>
      </c>
      <c r="C116" s="78">
        <v>100000</v>
      </c>
      <c r="D116" s="76"/>
      <c r="E116" s="76"/>
      <c r="F116" s="76"/>
      <c r="G116" s="76"/>
      <c r="H116" s="67"/>
      <c r="I116" s="67"/>
      <c r="J116" s="67"/>
      <c r="K116" s="67"/>
      <c r="L116" s="67"/>
      <c r="M116" s="67"/>
      <c r="N116" s="67"/>
      <c r="O116" s="67"/>
      <c r="P116" s="42"/>
    </row>
    <row r="117" spans="1:16" x14ac:dyDescent="0.25">
      <c r="A117" s="77" t="s">
        <v>333</v>
      </c>
      <c r="B117" s="78">
        <v>60000000</v>
      </c>
      <c r="C117" s="78">
        <v>3200000</v>
      </c>
      <c r="D117" s="76"/>
      <c r="E117" s="76"/>
      <c r="F117" s="76"/>
      <c r="G117" s="76"/>
      <c r="H117" s="67"/>
      <c r="I117" s="67"/>
      <c r="J117" s="67"/>
      <c r="K117" s="67"/>
      <c r="L117" s="67"/>
      <c r="M117" s="67"/>
      <c r="N117" s="67"/>
      <c r="O117" s="67"/>
      <c r="P117" s="42"/>
    </row>
    <row r="118" spans="1:16" x14ac:dyDescent="0.25">
      <c r="A118" s="77" t="s">
        <v>334</v>
      </c>
      <c r="B118" s="78">
        <v>35000000</v>
      </c>
      <c r="C118" s="78">
        <v>2750000</v>
      </c>
      <c r="D118" s="117"/>
      <c r="E118" s="67"/>
      <c r="F118" s="67"/>
      <c r="G118" s="67"/>
      <c r="H118" s="67"/>
      <c r="I118" s="67"/>
      <c r="J118" s="67"/>
      <c r="K118" s="67"/>
      <c r="L118" s="67"/>
      <c r="M118" s="67"/>
      <c r="N118" s="67"/>
      <c r="O118" s="67"/>
      <c r="P118" s="42"/>
    </row>
    <row r="119" spans="1:16" x14ac:dyDescent="0.25">
      <c r="A119" s="77" t="s">
        <v>335</v>
      </c>
      <c r="B119" s="78">
        <v>22000000</v>
      </c>
      <c r="C119" s="78">
        <v>2300000</v>
      </c>
      <c r="D119" s="117"/>
      <c r="E119" s="67"/>
      <c r="F119" s="67"/>
      <c r="G119" s="67"/>
      <c r="H119" s="67"/>
      <c r="I119" s="67"/>
      <c r="J119" s="67"/>
      <c r="K119" s="67"/>
      <c r="L119" s="67"/>
      <c r="M119" s="67"/>
      <c r="N119" s="67"/>
      <c r="O119" s="67"/>
      <c r="P119" s="42"/>
    </row>
    <row r="120" spans="1:16" x14ac:dyDescent="0.25">
      <c r="A120" s="77" t="s">
        <v>336</v>
      </c>
      <c r="B120" s="78">
        <v>12500000</v>
      </c>
      <c r="C120" s="78">
        <v>1000000</v>
      </c>
      <c r="D120" s="117"/>
      <c r="E120" s="67"/>
      <c r="F120" s="67"/>
      <c r="G120" s="67"/>
      <c r="H120" s="67"/>
      <c r="I120" s="67"/>
      <c r="J120" s="67"/>
      <c r="K120" s="67"/>
      <c r="L120" s="67"/>
      <c r="M120" s="67"/>
      <c r="N120" s="67"/>
      <c r="O120" s="67"/>
      <c r="P120" s="42"/>
    </row>
    <row r="121" spans="1:16" x14ac:dyDescent="0.25">
      <c r="A121" s="77" t="s">
        <v>337</v>
      </c>
      <c r="B121" s="78">
        <v>120000000</v>
      </c>
      <c r="C121" s="78">
        <v>11500000</v>
      </c>
      <c r="D121" s="117"/>
      <c r="E121" s="67"/>
      <c r="F121" s="67"/>
      <c r="G121" s="67"/>
      <c r="H121" s="67"/>
      <c r="I121" s="67"/>
      <c r="J121" s="67"/>
      <c r="K121" s="67"/>
      <c r="L121" s="67"/>
      <c r="M121" s="67"/>
      <c r="N121" s="67"/>
      <c r="O121" s="67"/>
      <c r="P121" s="42"/>
    </row>
    <row r="122" spans="1:16" x14ac:dyDescent="0.25">
      <c r="A122" s="77" t="s">
        <v>338</v>
      </c>
      <c r="B122" s="78">
        <v>90000000</v>
      </c>
      <c r="C122" s="78">
        <v>7500000</v>
      </c>
      <c r="D122" s="117"/>
      <c r="E122" s="67"/>
      <c r="F122" s="67"/>
      <c r="G122" s="67"/>
      <c r="H122" s="67"/>
      <c r="I122" s="67"/>
      <c r="J122" s="67"/>
      <c r="K122" s="67"/>
      <c r="L122" s="67"/>
      <c r="M122" s="67"/>
      <c r="N122" s="67"/>
      <c r="O122" s="67"/>
      <c r="P122" s="42"/>
    </row>
    <row r="123" spans="1:16" x14ac:dyDescent="0.25">
      <c r="A123" s="77" t="s">
        <v>339</v>
      </c>
      <c r="B123" s="78">
        <v>6000000</v>
      </c>
      <c r="C123" s="78">
        <v>750000</v>
      </c>
      <c r="D123" s="117"/>
      <c r="E123" s="67"/>
      <c r="F123" s="67"/>
      <c r="G123" s="67"/>
      <c r="H123" s="67"/>
      <c r="I123" s="67"/>
      <c r="J123" s="67"/>
      <c r="K123" s="67"/>
      <c r="L123" s="67"/>
      <c r="M123" s="67"/>
      <c r="N123" s="67"/>
      <c r="O123" s="67"/>
      <c r="P123" s="42"/>
    </row>
    <row r="124" spans="1:16" x14ac:dyDescent="0.25">
      <c r="A124" s="77" t="s">
        <v>340</v>
      </c>
      <c r="B124" s="78">
        <v>3000000</v>
      </c>
      <c r="C124" s="78">
        <v>0</v>
      </c>
      <c r="D124" s="117"/>
      <c r="E124" s="67"/>
      <c r="F124" s="67"/>
      <c r="G124" s="67"/>
      <c r="H124" s="67"/>
      <c r="I124" s="67"/>
      <c r="J124" s="67"/>
      <c r="K124" s="67"/>
      <c r="L124" s="67"/>
      <c r="M124" s="67"/>
      <c r="N124" s="67"/>
      <c r="O124" s="67"/>
      <c r="P124" s="42"/>
    </row>
    <row r="125" spans="1:16" x14ac:dyDescent="0.25">
      <c r="A125" s="77" t="s">
        <v>341</v>
      </c>
      <c r="B125" s="78">
        <v>8750000</v>
      </c>
      <c r="C125" s="78">
        <v>1000000</v>
      </c>
      <c r="D125" s="117"/>
      <c r="E125" s="67"/>
      <c r="F125" s="67"/>
      <c r="G125" s="67"/>
      <c r="H125" s="67"/>
      <c r="I125" s="67"/>
      <c r="J125" s="67"/>
      <c r="K125" s="67"/>
      <c r="L125" s="67"/>
      <c r="M125" s="67"/>
      <c r="N125" s="67"/>
      <c r="O125" s="67"/>
      <c r="P125" s="42"/>
    </row>
    <row r="126" spans="1:16" x14ac:dyDescent="0.25">
      <c r="A126" s="77" t="s">
        <v>342</v>
      </c>
      <c r="B126" s="78">
        <v>0</v>
      </c>
      <c r="C126" s="78">
        <v>0</v>
      </c>
      <c r="D126" s="117"/>
      <c r="E126" s="67"/>
      <c r="F126" s="67"/>
      <c r="G126" s="67"/>
      <c r="H126" s="67"/>
      <c r="I126" s="67"/>
      <c r="J126" s="67"/>
      <c r="K126" s="67"/>
      <c r="L126" s="67"/>
      <c r="M126" s="67"/>
      <c r="N126" s="67"/>
      <c r="O126" s="67"/>
      <c r="P126" s="42"/>
    </row>
    <row r="127" spans="1:16" x14ac:dyDescent="0.25">
      <c r="A127" s="67"/>
      <c r="B127" s="76">
        <f>SUM(B114:B126)</f>
        <v>363150000</v>
      </c>
      <c r="C127" s="76">
        <f>SUM(C114:C126)</f>
        <v>30750000</v>
      </c>
      <c r="D127" s="117"/>
      <c r="E127" s="67"/>
      <c r="F127" s="67"/>
      <c r="G127" s="67"/>
      <c r="H127" s="67"/>
      <c r="I127" s="67"/>
      <c r="J127" s="67"/>
      <c r="K127" s="67"/>
      <c r="L127" s="67"/>
      <c r="M127" s="67"/>
      <c r="N127" s="67"/>
      <c r="O127" s="67"/>
      <c r="P127" s="42"/>
    </row>
    <row r="128" spans="1:16" x14ac:dyDescent="0.25">
      <c r="A128" s="67"/>
      <c r="B128" s="125"/>
      <c r="C128" s="125"/>
      <c r="D128" s="125"/>
      <c r="E128" s="125"/>
      <c r="F128" s="125"/>
      <c r="G128" s="125"/>
      <c r="H128" s="125"/>
      <c r="I128" s="125"/>
      <c r="J128" s="125"/>
      <c r="K128" s="125"/>
      <c r="L128" s="125"/>
      <c r="M128" s="125"/>
      <c r="N128" s="125"/>
      <c r="O128" s="125"/>
      <c r="P128" s="42"/>
    </row>
    <row r="129" spans="1:16" ht="15.75" customHeight="1" x14ac:dyDescent="0.25">
      <c r="A129" s="70" t="s">
        <v>371</v>
      </c>
      <c r="B129" s="125"/>
      <c r="C129" s="125"/>
      <c r="D129" s="125"/>
      <c r="E129" s="125"/>
      <c r="F129" s="125"/>
      <c r="G129" s="125"/>
      <c r="H129" s="125"/>
      <c r="I129" s="125"/>
      <c r="J129" s="125"/>
      <c r="K129" s="125"/>
      <c r="L129" s="125"/>
      <c r="M129" s="125"/>
      <c r="N129" s="125"/>
      <c r="O129" s="125"/>
      <c r="P129" s="41"/>
    </row>
    <row r="130" spans="1:16" ht="15.75" customHeight="1" x14ac:dyDescent="0.25">
      <c r="A130" s="66" t="s">
        <v>326</v>
      </c>
      <c r="B130" s="359" t="s">
        <v>557</v>
      </c>
      <c r="C130" s="359"/>
      <c r="D130" s="359"/>
      <c r="E130" s="359"/>
      <c r="F130" s="359"/>
      <c r="G130" s="359"/>
      <c r="H130" s="359"/>
      <c r="I130" s="359"/>
      <c r="J130" s="359"/>
      <c r="K130" s="359"/>
      <c r="L130" s="359"/>
      <c r="M130" s="359"/>
      <c r="N130" s="359"/>
      <c r="O130" s="359"/>
      <c r="P130" s="41"/>
    </row>
    <row r="131" spans="1:16" ht="15.75" customHeight="1" x14ac:dyDescent="0.25">
      <c r="A131" s="66"/>
      <c r="B131" s="359"/>
      <c r="C131" s="359"/>
      <c r="D131" s="359"/>
      <c r="E131" s="359"/>
      <c r="F131" s="359"/>
      <c r="G131" s="359"/>
      <c r="H131" s="359"/>
      <c r="I131" s="359"/>
      <c r="J131" s="359"/>
      <c r="K131" s="359"/>
      <c r="L131" s="359"/>
      <c r="M131" s="359"/>
      <c r="N131" s="359"/>
      <c r="O131" s="359"/>
      <c r="P131" s="41"/>
    </row>
    <row r="132" spans="1:16" ht="30" x14ac:dyDescent="0.25">
      <c r="A132" s="223" t="s">
        <v>369</v>
      </c>
      <c r="B132" s="223" t="s">
        <v>372</v>
      </c>
      <c r="C132" s="223" t="s">
        <v>370</v>
      </c>
      <c r="D132" s="223" t="s">
        <v>556</v>
      </c>
      <c r="E132" s="224"/>
      <c r="F132" s="224"/>
      <c r="G132" s="224"/>
      <c r="H132" s="224"/>
      <c r="I132" s="224"/>
      <c r="J132" s="224"/>
      <c r="K132" s="224"/>
      <c r="L132" s="224"/>
      <c r="M132" s="224"/>
      <c r="N132" s="224"/>
      <c r="O132" s="224"/>
      <c r="P132" s="41"/>
    </row>
    <row r="133" spans="1:16" x14ac:dyDescent="0.25">
      <c r="A133" s="77" t="s">
        <v>330</v>
      </c>
      <c r="B133" s="226" t="s">
        <v>373</v>
      </c>
      <c r="C133" s="226">
        <f>B$114*$C49</f>
        <v>0</v>
      </c>
      <c r="D133" s="226">
        <f t="shared" ref="D133:D134" si="13">C$114*$C49</f>
        <v>0</v>
      </c>
      <c r="E133" s="224"/>
      <c r="F133" s="224"/>
      <c r="G133" s="224"/>
      <c r="H133" s="224"/>
      <c r="I133" s="224"/>
      <c r="J133" s="224"/>
      <c r="K133" s="224"/>
      <c r="L133" s="224"/>
      <c r="M133" s="224"/>
      <c r="N133" s="224"/>
      <c r="O133" s="224"/>
      <c r="P133" s="42"/>
    </row>
    <row r="134" spans="1:16" x14ac:dyDescent="0.25">
      <c r="A134" s="77" t="s">
        <v>330</v>
      </c>
      <c r="B134" s="226" t="s">
        <v>374</v>
      </c>
      <c r="C134" s="226">
        <f>B$114*$C50</f>
        <v>0</v>
      </c>
      <c r="D134" s="226">
        <f t="shared" si="13"/>
        <v>0</v>
      </c>
      <c r="E134" s="224"/>
      <c r="F134" s="224"/>
      <c r="G134" s="224"/>
      <c r="H134" s="224"/>
      <c r="I134" s="224"/>
      <c r="J134" s="224"/>
      <c r="K134" s="224"/>
      <c r="L134" s="224"/>
      <c r="M134" s="224"/>
      <c r="N134" s="224"/>
      <c r="O134" s="224"/>
      <c r="P134" s="42"/>
    </row>
    <row r="135" spans="1:16" x14ac:dyDescent="0.25">
      <c r="A135" s="77" t="s">
        <v>331</v>
      </c>
      <c r="B135" s="226" t="s">
        <v>373</v>
      </c>
      <c r="C135" s="226">
        <f>B$115*$D49</f>
        <v>2760416.666666667</v>
      </c>
      <c r="D135" s="226">
        <f t="shared" ref="D135:D136" si="14">C$115*$D49</f>
        <v>358854.16666666669</v>
      </c>
      <c r="E135" s="224"/>
      <c r="F135" s="224"/>
      <c r="G135" s="224"/>
      <c r="H135" s="224"/>
      <c r="I135" s="224"/>
      <c r="J135" s="224"/>
      <c r="K135" s="224"/>
      <c r="L135" s="224"/>
      <c r="M135" s="224"/>
      <c r="N135" s="224"/>
      <c r="O135" s="224"/>
      <c r="P135" s="42"/>
    </row>
    <row r="136" spans="1:16" x14ac:dyDescent="0.25">
      <c r="A136" s="77" t="s">
        <v>331</v>
      </c>
      <c r="B136" s="226" t="s">
        <v>374</v>
      </c>
      <c r="C136" s="226">
        <f>B$115*$D50</f>
        <v>2239583.3333333335</v>
      </c>
      <c r="D136" s="226">
        <f t="shared" si="14"/>
        <v>291145.83333333337</v>
      </c>
      <c r="E136" s="224"/>
      <c r="F136" s="224"/>
      <c r="G136" s="224"/>
      <c r="H136" s="224"/>
      <c r="I136" s="224"/>
      <c r="J136" s="224"/>
      <c r="K136" s="224"/>
      <c r="L136" s="224"/>
      <c r="M136" s="224"/>
      <c r="N136" s="224"/>
      <c r="O136" s="224"/>
      <c r="P136" s="42"/>
    </row>
    <row r="137" spans="1:16" x14ac:dyDescent="0.25">
      <c r="A137" s="77" t="s">
        <v>332</v>
      </c>
      <c r="B137" s="226" t="s">
        <v>373</v>
      </c>
      <c r="C137" s="226">
        <f>B$116*$E49</f>
        <v>496875.00000000006</v>
      </c>
      <c r="D137" s="226">
        <f t="shared" ref="D137:D138" si="15">C$116*$E49</f>
        <v>55208.333333333336</v>
      </c>
      <c r="E137" s="224"/>
      <c r="F137" s="224"/>
      <c r="G137" s="224"/>
      <c r="H137" s="125"/>
      <c r="I137" s="125"/>
      <c r="J137" s="125"/>
      <c r="K137" s="125"/>
      <c r="L137" s="125"/>
      <c r="M137" s="125"/>
      <c r="N137" s="125"/>
      <c r="O137" s="125"/>
      <c r="P137" s="42"/>
    </row>
    <row r="138" spans="1:16" x14ac:dyDescent="0.25">
      <c r="A138" s="77" t="s">
        <v>332</v>
      </c>
      <c r="B138" s="226" t="s">
        <v>374</v>
      </c>
      <c r="C138" s="226">
        <f>B$116*$E50</f>
        <v>403125</v>
      </c>
      <c r="D138" s="226">
        <f t="shared" si="15"/>
        <v>44791.666666666672</v>
      </c>
      <c r="E138" s="224"/>
      <c r="F138" s="224"/>
      <c r="G138" s="224"/>
      <c r="H138" s="125"/>
      <c r="I138" s="125"/>
      <c r="J138" s="125"/>
      <c r="K138" s="125"/>
      <c r="L138" s="125"/>
      <c r="M138" s="125"/>
      <c r="N138" s="125"/>
      <c r="O138" s="125"/>
      <c r="P138" s="42"/>
    </row>
    <row r="139" spans="1:16" x14ac:dyDescent="0.25">
      <c r="A139" s="77" t="s">
        <v>333</v>
      </c>
      <c r="B139" s="78" t="s">
        <v>373</v>
      </c>
      <c r="C139" s="78">
        <f>B$117*$F49</f>
        <v>30947368.421052635</v>
      </c>
      <c r="D139" s="78">
        <f t="shared" ref="D139:D140" si="16">C$117*$F49</f>
        <v>1650526.3157894739</v>
      </c>
      <c r="E139" s="76"/>
      <c r="F139" s="76"/>
      <c r="G139" s="76"/>
      <c r="H139" s="67"/>
      <c r="I139" s="67"/>
      <c r="J139" s="67"/>
      <c r="K139" s="67"/>
      <c r="L139" s="67"/>
      <c r="M139" s="67"/>
      <c r="N139" s="67"/>
      <c r="O139" s="67"/>
      <c r="P139" s="42"/>
    </row>
    <row r="140" spans="1:16" x14ac:dyDescent="0.25">
      <c r="A140" s="77" t="s">
        <v>333</v>
      </c>
      <c r="B140" s="78" t="s">
        <v>374</v>
      </c>
      <c r="C140" s="78">
        <f>B$117*$F50</f>
        <v>29052631.578947369</v>
      </c>
      <c r="D140" s="78">
        <f t="shared" si="16"/>
        <v>1549473.6842105263</v>
      </c>
      <c r="E140" s="76"/>
      <c r="F140" s="76"/>
      <c r="G140" s="76"/>
      <c r="H140" s="67"/>
      <c r="I140" s="67"/>
      <c r="J140" s="67"/>
      <c r="K140" s="67"/>
      <c r="L140" s="67"/>
      <c r="M140" s="67"/>
      <c r="N140" s="67"/>
      <c r="O140" s="67"/>
      <c r="P140" s="42"/>
    </row>
    <row r="141" spans="1:16" x14ac:dyDescent="0.25">
      <c r="A141" s="77" t="s">
        <v>334</v>
      </c>
      <c r="B141" s="78" t="s">
        <v>373</v>
      </c>
      <c r="C141" s="78">
        <f>B$118*$G49</f>
        <v>27999999.999999996</v>
      </c>
      <c r="D141" s="78">
        <f t="shared" ref="D141:D142" si="17">C$118*$G49</f>
        <v>2200000</v>
      </c>
      <c r="E141" s="117"/>
      <c r="F141" s="67"/>
      <c r="G141" s="67"/>
      <c r="H141" s="67"/>
      <c r="I141" s="67"/>
      <c r="J141" s="67"/>
      <c r="K141" s="67"/>
      <c r="L141" s="67"/>
      <c r="M141" s="67"/>
      <c r="N141" s="67"/>
      <c r="O141" s="67"/>
      <c r="P141" s="42"/>
    </row>
    <row r="142" spans="1:16" x14ac:dyDescent="0.25">
      <c r="A142" s="77" t="s">
        <v>334</v>
      </c>
      <c r="B142" s="78" t="s">
        <v>374</v>
      </c>
      <c r="C142" s="78">
        <f>B$118*$G50</f>
        <v>6999999.9999999991</v>
      </c>
      <c r="D142" s="78">
        <f t="shared" si="17"/>
        <v>550000</v>
      </c>
      <c r="E142" s="117"/>
      <c r="F142" s="67"/>
      <c r="G142" s="67"/>
      <c r="H142" s="67"/>
      <c r="I142" s="67"/>
      <c r="J142" s="67"/>
      <c r="K142" s="67"/>
      <c r="L142" s="67"/>
      <c r="M142" s="67"/>
      <c r="N142" s="67"/>
      <c r="O142" s="67"/>
      <c r="P142" s="42"/>
    </row>
    <row r="143" spans="1:16" x14ac:dyDescent="0.25">
      <c r="A143" s="77" t="s">
        <v>335</v>
      </c>
      <c r="B143" s="78" t="s">
        <v>373</v>
      </c>
      <c r="C143" s="78">
        <f>B$119*$H49</f>
        <v>17734693.877551019</v>
      </c>
      <c r="D143" s="78">
        <f t="shared" ref="D143:D144" si="18">C$119*$H49</f>
        <v>1854081.6326530613</v>
      </c>
      <c r="E143" s="117"/>
      <c r="F143" s="67"/>
      <c r="G143" s="67"/>
      <c r="H143" s="67"/>
      <c r="I143" s="67"/>
      <c r="J143" s="67"/>
      <c r="K143" s="67"/>
      <c r="L143" s="67"/>
      <c r="M143" s="67"/>
      <c r="N143" s="67"/>
      <c r="O143" s="67"/>
      <c r="P143" s="42"/>
    </row>
    <row r="144" spans="1:16" x14ac:dyDescent="0.25">
      <c r="A144" s="77" t="s">
        <v>335</v>
      </c>
      <c r="B144" s="78" t="s">
        <v>374</v>
      </c>
      <c r="C144" s="78">
        <f>B$119*$H50</f>
        <v>4265306.1224489799</v>
      </c>
      <c r="D144" s="78">
        <f t="shared" si="18"/>
        <v>445918.36734693876</v>
      </c>
      <c r="E144" s="117"/>
      <c r="F144" s="67"/>
      <c r="G144" s="67"/>
      <c r="H144" s="67"/>
      <c r="I144" s="67"/>
      <c r="J144" s="67"/>
      <c r="K144" s="67"/>
      <c r="L144" s="67"/>
      <c r="M144" s="67"/>
      <c r="N144" s="67"/>
      <c r="O144" s="67"/>
      <c r="P144" s="42"/>
    </row>
    <row r="145" spans="1:16" x14ac:dyDescent="0.25">
      <c r="A145" s="77" t="s">
        <v>336</v>
      </c>
      <c r="B145" s="78" t="s">
        <v>373</v>
      </c>
      <c r="C145" s="78">
        <f>B$120*$I49</f>
        <v>7070707.0707070716</v>
      </c>
      <c r="D145" s="78">
        <f t="shared" ref="D145:D146" si="19">C$120*$I49</f>
        <v>565656.56565656571</v>
      </c>
      <c r="E145" s="117"/>
      <c r="F145" s="67"/>
      <c r="G145" s="67"/>
      <c r="H145" s="67"/>
      <c r="I145" s="67"/>
      <c r="J145" s="67"/>
      <c r="K145" s="67"/>
      <c r="L145" s="67"/>
      <c r="M145" s="67"/>
      <c r="N145" s="67"/>
      <c r="O145" s="67"/>
      <c r="P145" s="42"/>
    </row>
    <row r="146" spans="1:16" x14ac:dyDescent="0.25">
      <c r="A146" s="77" t="s">
        <v>336</v>
      </c>
      <c r="B146" s="78" t="s">
        <v>374</v>
      </c>
      <c r="C146" s="78">
        <f>B$120*$I50</f>
        <v>5429292.9292929294</v>
      </c>
      <c r="D146" s="78">
        <f t="shared" si="19"/>
        <v>434343.43434343435</v>
      </c>
      <c r="E146" s="117"/>
      <c r="F146" s="67"/>
      <c r="G146" s="67"/>
      <c r="H146" s="67"/>
      <c r="I146" s="67"/>
      <c r="J146" s="67"/>
      <c r="K146" s="67"/>
      <c r="L146" s="67"/>
      <c r="M146" s="67"/>
      <c r="N146" s="67"/>
      <c r="O146" s="67"/>
      <c r="P146" s="42"/>
    </row>
    <row r="147" spans="1:16" x14ac:dyDescent="0.25">
      <c r="A147" s="77" t="s">
        <v>337</v>
      </c>
      <c r="B147" s="78" t="s">
        <v>373</v>
      </c>
      <c r="C147" s="78">
        <f>B$121*$J49</f>
        <v>87920792.079207912</v>
      </c>
      <c r="D147" s="78">
        <f t="shared" ref="D147:D148" si="20">C$121*$J49</f>
        <v>8425742.574257426</v>
      </c>
      <c r="E147" s="117"/>
      <c r="F147" s="67"/>
      <c r="G147" s="67"/>
      <c r="H147" s="67"/>
      <c r="I147" s="67"/>
      <c r="J147" s="67"/>
      <c r="K147" s="67"/>
      <c r="L147" s="67"/>
      <c r="M147" s="67"/>
      <c r="N147" s="67"/>
      <c r="O147" s="67"/>
      <c r="P147" s="42"/>
    </row>
    <row r="148" spans="1:16" x14ac:dyDescent="0.25">
      <c r="A148" s="77" t="s">
        <v>337</v>
      </c>
      <c r="B148" s="78" t="s">
        <v>374</v>
      </c>
      <c r="C148" s="78">
        <f>B$121*$J50</f>
        <v>32079207.920792073</v>
      </c>
      <c r="D148" s="78">
        <f t="shared" si="20"/>
        <v>3074257.4257425736</v>
      </c>
      <c r="E148" s="117"/>
      <c r="F148" s="67"/>
      <c r="G148" s="67"/>
      <c r="H148" s="67"/>
      <c r="I148" s="67"/>
      <c r="J148" s="67"/>
      <c r="K148" s="67"/>
      <c r="L148" s="67"/>
      <c r="M148" s="67"/>
      <c r="N148" s="67"/>
      <c r="O148" s="67"/>
      <c r="P148" s="42"/>
    </row>
    <row r="149" spans="1:16" x14ac:dyDescent="0.25">
      <c r="A149" s="77" t="s">
        <v>338</v>
      </c>
      <c r="B149" s="78" t="s">
        <v>373</v>
      </c>
      <c r="C149" s="78">
        <f>B$122*$K49</f>
        <v>12857142.857142856</v>
      </c>
      <c r="D149" s="78">
        <f t="shared" ref="D149:D150" si="21">C$122*$K49</f>
        <v>1071428.5714285714</v>
      </c>
      <c r="E149" s="117"/>
      <c r="F149" s="67"/>
      <c r="G149" s="67"/>
      <c r="H149" s="67"/>
      <c r="I149" s="67"/>
      <c r="J149" s="67"/>
      <c r="K149" s="67"/>
      <c r="L149" s="67"/>
      <c r="M149" s="67"/>
      <c r="N149" s="67"/>
      <c r="O149" s="67"/>
      <c r="P149" s="42"/>
    </row>
    <row r="150" spans="1:16" x14ac:dyDescent="0.25">
      <c r="A150" s="77" t="s">
        <v>338</v>
      </c>
      <c r="B150" s="78" t="s">
        <v>374</v>
      </c>
      <c r="C150" s="78">
        <f>B$122*$K50</f>
        <v>77142857.142857134</v>
      </c>
      <c r="D150" s="78">
        <f t="shared" si="21"/>
        <v>6428571.4285714282</v>
      </c>
      <c r="E150" s="117"/>
      <c r="F150" s="67"/>
      <c r="G150" s="67"/>
      <c r="H150" s="67"/>
      <c r="I150" s="67"/>
      <c r="J150" s="67"/>
      <c r="K150" s="67"/>
      <c r="L150" s="67"/>
      <c r="M150" s="67"/>
      <c r="N150" s="67"/>
      <c r="O150" s="67"/>
      <c r="P150" s="42"/>
    </row>
    <row r="151" spans="1:16" x14ac:dyDescent="0.25">
      <c r="A151" s="77" t="s">
        <v>339</v>
      </c>
      <c r="B151" s="78" t="s">
        <v>373</v>
      </c>
      <c r="C151" s="78">
        <f>B$123*$L49</f>
        <v>1676470.5882352942</v>
      </c>
      <c r="D151" s="78">
        <f t="shared" ref="D151:D152" si="22">C$123*$L49</f>
        <v>209558.82352941178</v>
      </c>
      <c r="E151" s="117"/>
      <c r="F151" s="67"/>
      <c r="G151" s="67"/>
      <c r="H151" s="67"/>
      <c r="I151" s="67"/>
      <c r="J151" s="67"/>
      <c r="K151" s="67"/>
      <c r="L151" s="67"/>
      <c r="M151" s="67"/>
      <c r="N151" s="67"/>
      <c r="O151" s="67"/>
      <c r="P151" s="42"/>
    </row>
    <row r="152" spans="1:16" x14ac:dyDescent="0.25">
      <c r="A152" s="77" t="s">
        <v>339</v>
      </c>
      <c r="B152" s="78" t="s">
        <v>374</v>
      </c>
      <c r="C152" s="78">
        <f>B$123*$L50</f>
        <v>4323529.4117647065</v>
      </c>
      <c r="D152" s="78">
        <f t="shared" si="22"/>
        <v>540441.17647058831</v>
      </c>
      <c r="E152" s="117"/>
      <c r="F152" s="67"/>
      <c r="G152" s="67"/>
      <c r="H152" s="67"/>
      <c r="I152" s="67"/>
      <c r="J152" s="67"/>
      <c r="K152" s="67"/>
      <c r="L152" s="67"/>
      <c r="M152" s="67"/>
      <c r="N152" s="67"/>
      <c r="O152" s="67"/>
      <c r="P152" s="42"/>
    </row>
    <row r="153" spans="1:16" x14ac:dyDescent="0.25">
      <c r="A153" s="77" t="s">
        <v>340</v>
      </c>
      <c r="B153" s="78" t="s">
        <v>373</v>
      </c>
      <c r="C153" s="78">
        <f>B$124*$M49</f>
        <v>758241.75824175822</v>
      </c>
      <c r="D153" s="78">
        <f t="shared" ref="D153:D154" si="23">C$124*$M49</f>
        <v>0</v>
      </c>
      <c r="E153" s="117"/>
      <c r="F153" s="67"/>
      <c r="G153" s="67"/>
      <c r="H153" s="67"/>
      <c r="I153" s="67"/>
      <c r="J153" s="67"/>
      <c r="K153" s="67"/>
      <c r="L153" s="67"/>
      <c r="M153" s="67"/>
      <c r="N153" s="67"/>
      <c r="O153" s="67"/>
      <c r="P153" s="42"/>
    </row>
    <row r="154" spans="1:16" x14ac:dyDescent="0.25">
      <c r="A154" s="77" t="s">
        <v>340</v>
      </c>
      <c r="B154" s="78" t="s">
        <v>374</v>
      </c>
      <c r="C154" s="78">
        <f>B$124*$M50</f>
        <v>2241758.2417582418</v>
      </c>
      <c r="D154" s="78">
        <f t="shared" si="23"/>
        <v>0</v>
      </c>
      <c r="E154" s="117"/>
      <c r="F154" s="67"/>
      <c r="G154" s="67"/>
      <c r="H154" s="67"/>
      <c r="I154" s="67"/>
      <c r="J154" s="67"/>
      <c r="K154" s="67"/>
      <c r="L154" s="67"/>
      <c r="M154" s="67"/>
      <c r="N154" s="67"/>
      <c r="O154" s="67"/>
      <c r="P154" s="42"/>
    </row>
    <row r="155" spans="1:16" x14ac:dyDescent="0.25">
      <c r="A155" s="77" t="s">
        <v>341</v>
      </c>
      <c r="B155" s="78" t="s">
        <v>373</v>
      </c>
      <c r="C155" s="78">
        <f>B$125*$N49</f>
        <v>5205696.2025316451</v>
      </c>
      <c r="D155" s="78">
        <f t="shared" ref="D155:D156" si="24">C$125*$N49</f>
        <v>594936.70886075939</v>
      </c>
      <c r="E155" s="117"/>
      <c r="F155" s="67"/>
      <c r="G155" s="67"/>
      <c r="H155" s="67"/>
      <c r="I155" s="67"/>
      <c r="J155" s="67"/>
      <c r="K155" s="67"/>
      <c r="L155" s="67"/>
      <c r="M155" s="67"/>
      <c r="N155" s="67"/>
      <c r="O155" s="67"/>
      <c r="P155" s="42"/>
    </row>
    <row r="156" spans="1:16" x14ac:dyDescent="0.25">
      <c r="A156" s="77" t="s">
        <v>341</v>
      </c>
      <c r="B156" s="78" t="s">
        <v>374</v>
      </c>
      <c r="C156" s="78">
        <f>B$125*$N50</f>
        <v>3544303.7974683545</v>
      </c>
      <c r="D156" s="78">
        <f t="shared" si="24"/>
        <v>405063.29113924049</v>
      </c>
      <c r="E156" s="117"/>
      <c r="F156" s="67"/>
      <c r="G156" s="67"/>
      <c r="H156" s="67"/>
      <c r="I156" s="67"/>
      <c r="J156" s="67"/>
      <c r="K156" s="67"/>
      <c r="L156" s="67"/>
      <c r="M156" s="67"/>
      <c r="N156" s="67"/>
      <c r="O156" s="67"/>
      <c r="P156" s="42"/>
    </row>
    <row r="157" spans="1:16" x14ac:dyDescent="0.25">
      <c r="A157" s="77" t="s">
        <v>342</v>
      </c>
      <c r="B157" s="78" t="s">
        <v>373</v>
      </c>
      <c r="C157" s="78">
        <f>B$126*$O49</f>
        <v>0</v>
      </c>
      <c r="D157" s="78">
        <f t="shared" ref="D157:D158" si="25">C$126*$O49</f>
        <v>0</v>
      </c>
      <c r="E157" s="117"/>
      <c r="F157" s="67"/>
      <c r="G157" s="67"/>
      <c r="H157" s="67"/>
      <c r="I157" s="67"/>
      <c r="J157" s="67"/>
      <c r="K157" s="67"/>
      <c r="L157" s="67"/>
      <c r="M157" s="67"/>
      <c r="N157" s="67"/>
      <c r="O157" s="67"/>
      <c r="P157" s="42"/>
    </row>
    <row r="158" spans="1:16" x14ac:dyDescent="0.25">
      <c r="A158" s="77" t="s">
        <v>342</v>
      </c>
      <c r="B158" s="78" t="s">
        <v>374</v>
      </c>
      <c r="C158" s="78">
        <f>B$126*$O50</f>
        <v>0</v>
      </c>
      <c r="D158" s="78">
        <f t="shared" si="25"/>
        <v>0</v>
      </c>
      <c r="E158" s="117"/>
      <c r="F158" s="67"/>
      <c r="G158" s="67"/>
      <c r="H158" s="67"/>
      <c r="I158" s="67"/>
      <c r="J158" s="67"/>
      <c r="K158" s="67"/>
      <c r="L158" s="67"/>
      <c r="M158" s="67"/>
      <c r="N158" s="67"/>
      <c r="O158" s="67"/>
      <c r="P158" s="42"/>
    </row>
    <row r="159" spans="1:16" x14ac:dyDescent="0.25">
      <c r="A159" s="125"/>
      <c r="B159" s="125"/>
      <c r="C159" s="224">
        <f>SUM(C133:C158)</f>
        <v>363150000</v>
      </c>
      <c r="D159" s="224">
        <f>SUM(D133:D158)</f>
        <v>30750000</v>
      </c>
      <c r="E159" s="125"/>
      <c r="F159" s="125"/>
      <c r="G159" s="125"/>
      <c r="H159" s="125"/>
      <c r="I159" s="125"/>
      <c r="J159" s="125"/>
      <c r="K159" s="125"/>
      <c r="L159" s="125"/>
      <c r="M159" s="125"/>
      <c r="N159" s="125"/>
      <c r="O159" s="125"/>
      <c r="P159" s="42"/>
    </row>
    <row r="160" spans="1:16" x14ac:dyDescent="0.25">
      <c r="A160" s="125"/>
      <c r="B160" s="125"/>
      <c r="C160" s="125"/>
      <c r="D160" s="125"/>
      <c r="E160" s="125"/>
      <c r="F160" s="125"/>
      <c r="G160" s="125"/>
      <c r="H160" s="125"/>
      <c r="I160" s="125"/>
      <c r="J160" s="125"/>
      <c r="K160" s="125"/>
      <c r="L160" s="125"/>
      <c r="M160" s="125"/>
      <c r="N160" s="125"/>
      <c r="O160" s="125"/>
      <c r="P160" s="42"/>
    </row>
    <row r="161" spans="1:16" ht="15.75" customHeight="1" x14ac:dyDescent="0.25">
      <c r="A161" s="70" t="s">
        <v>740</v>
      </c>
      <c r="B161" s="125"/>
      <c r="C161" s="125"/>
      <c r="D161" s="125"/>
      <c r="E161" s="125"/>
      <c r="F161" s="125"/>
      <c r="G161" s="125"/>
      <c r="H161" s="125"/>
      <c r="I161" s="125"/>
      <c r="J161" s="125"/>
      <c r="K161" s="125"/>
      <c r="L161" s="125"/>
      <c r="M161" s="125"/>
      <c r="N161" s="125"/>
      <c r="O161" s="125"/>
      <c r="P161" s="41"/>
    </row>
    <row r="162" spans="1:16" ht="15.75" customHeight="1" x14ac:dyDescent="0.25">
      <c r="A162" s="125" t="s">
        <v>326</v>
      </c>
      <c r="B162" s="359" t="s">
        <v>557</v>
      </c>
      <c r="C162" s="359"/>
      <c r="D162" s="359"/>
      <c r="E162" s="359"/>
      <c r="F162" s="359"/>
      <c r="G162" s="359"/>
      <c r="H162" s="359"/>
      <c r="I162" s="359"/>
      <c r="J162" s="359"/>
      <c r="K162" s="359"/>
      <c r="L162" s="359"/>
      <c r="M162" s="359"/>
      <c r="N162" s="359"/>
      <c r="O162" s="359"/>
      <c r="P162" s="41"/>
    </row>
    <row r="163" spans="1:16" ht="15.75" customHeight="1" x14ac:dyDescent="0.25">
      <c r="A163" s="125"/>
      <c r="B163" s="359"/>
      <c r="C163" s="359"/>
      <c r="D163" s="359"/>
      <c r="E163" s="359"/>
      <c r="F163" s="359"/>
      <c r="G163" s="359"/>
      <c r="H163" s="359"/>
      <c r="I163" s="359"/>
      <c r="J163" s="359"/>
      <c r="K163" s="359"/>
      <c r="L163" s="359"/>
      <c r="M163" s="359"/>
      <c r="N163" s="359"/>
      <c r="O163" s="359"/>
      <c r="P163" s="41"/>
    </row>
    <row r="164" spans="1:16" ht="30" x14ac:dyDescent="0.25">
      <c r="A164" s="223" t="s">
        <v>369</v>
      </c>
      <c r="B164" s="223" t="s">
        <v>561</v>
      </c>
      <c r="C164" s="223" t="s">
        <v>370</v>
      </c>
      <c r="D164" s="223" t="s">
        <v>556</v>
      </c>
      <c r="E164" s="224"/>
      <c r="F164" s="224"/>
      <c r="G164" s="224"/>
      <c r="H164" s="224"/>
      <c r="I164" s="224"/>
      <c r="J164" s="224"/>
      <c r="K164" s="224"/>
      <c r="L164" s="224"/>
      <c r="M164" s="224"/>
      <c r="N164" s="224"/>
      <c r="O164" s="224"/>
      <c r="P164" s="41"/>
    </row>
    <row r="165" spans="1:16" x14ac:dyDescent="0.25">
      <c r="A165" s="225" t="s">
        <v>330</v>
      </c>
      <c r="B165" s="226" t="s">
        <v>373</v>
      </c>
      <c r="C165" s="226">
        <f>B$114*$C94</f>
        <v>0</v>
      </c>
      <c r="D165" s="226">
        <f t="shared" ref="D165:D166" si="26">C$114*$C94</f>
        <v>0</v>
      </c>
      <c r="E165" s="224"/>
      <c r="F165" s="224"/>
      <c r="G165" s="224"/>
      <c r="H165" s="224"/>
      <c r="I165" s="224"/>
      <c r="J165" s="224"/>
      <c r="K165" s="224"/>
      <c r="L165" s="224"/>
      <c r="M165" s="224"/>
      <c r="N165" s="224"/>
      <c r="O165" s="224"/>
      <c r="P165" s="42"/>
    </row>
    <row r="166" spans="1:16" x14ac:dyDescent="0.25">
      <c r="A166" s="225" t="s">
        <v>330</v>
      </c>
      <c r="B166" s="226" t="s">
        <v>374</v>
      </c>
      <c r="C166" s="226">
        <f>B$114*$C95</f>
        <v>0</v>
      </c>
      <c r="D166" s="226">
        <f t="shared" si="26"/>
        <v>0</v>
      </c>
      <c r="E166" s="224"/>
      <c r="F166" s="224"/>
      <c r="G166" s="224"/>
      <c r="H166" s="224"/>
      <c r="I166" s="224"/>
      <c r="J166" s="224"/>
      <c r="K166" s="224"/>
      <c r="L166" s="224"/>
      <c r="M166" s="224"/>
      <c r="N166" s="224"/>
      <c r="O166" s="224"/>
      <c r="P166" s="42"/>
    </row>
    <row r="167" spans="1:16" x14ac:dyDescent="0.25">
      <c r="A167" s="225" t="s">
        <v>331</v>
      </c>
      <c r="B167" s="226" t="s">
        <v>373</v>
      </c>
      <c r="C167" s="226">
        <f>B$115*$D94</f>
        <v>1566640.0843773314</v>
      </c>
      <c r="D167" s="226">
        <f t="shared" ref="D167:D168" si="27">C$115*$D94</f>
        <v>203663.21096905309</v>
      </c>
      <c r="E167" s="224"/>
      <c r="F167" s="224"/>
      <c r="G167" s="224"/>
      <c r="H167" s="224"/>
      <c r="I167" s="224"/>
      <c r="J167" s="224"/>
      <c r="K167" s="224"/>
      <c r="L167" s="224"/>
      <c r="M167" s="224"/>
      <c r="N167" s="224"/>
      <c r="O167" s="224"/>
      <c r="P167" s="42"/>
    </row>
    <row r="168" spans="1:16" x14ac:dyDescent="0.25">
      <c r="A168" s="225" t="s">
        <v>331</v>
      </c>
      <c r="B168" s="226" t="s">
        <v>374</v>
      </c>
      <c r="C168" s="226">
        <f>B$115*$D95</f>
        <v>3433359.9156226697</v>
      </c>
      <c r="D168" s="226">
        <f t="shared" si="27"/>
        <v>446336.78903094702</v>
      </c>
      <c r="E168" s="224"/>
      <c r="F168" s="224"/>
      <c r="G168" s="224"/>
      <c r="H168" s="224"/>
      <c r="I168" s="224"/>
      <c r="J168" s="224"/>
      <c r="K168" s="224"/>
      <c r="L168" s="224"/>
      <c r="M168" s="224"/>
      <c r="N168" s="224"/>
      <c r="O168" s="224"/>
      <c r="P168" s="42"/>
    </row>
    <row r="169" spans="1:16" x14ac:dyDescent="0.25">
      <c r="A169" s="77" t="s">
        <v>332</v>
      </c>
      <c r="B169" s="78" t="s">
        <v>373</v>
      </c>
      <c r="C169" s="78">
        <f>B$116*$E94</f>
        <v>898289.83220995276</v>
      </c>
      <c r="D169" s="78">
        <f t="shared" ref="D169:D170" si="28">C$116*$E94</f>
        <v>99809.981356661418</v>
      </c>
      <c r="E169" s="76"/>
      <c r="F169" s="76"/>
      <c r="G169" s="76"/>
      <c r="H169" s="67"/>
      <c r="I169" s="67"/>
      <c r="J169" s="67"/>
      <c r="K169" s="67"/>
      <c r="L169" s="67"/>
      <c r="M169" s="67"/>
      <c r="N169" s="67"/>
      <c r="O169" s="67"/>
      <c r="P169" s="42"/>
    </row>
    <row r="170" spans="1:16" x14ac:dyDescent="0.25">
      <c r="A170" s="77" t="s">
        <v>332</v>
      </c>
      <c r="B170" s="78" t="s">
        <v>374</v>
      </c>
      <c r="C170" s="78">
        <f>B$116*$E95</f>
        <v>1710.1677900473258</v>
      </c>
      <c r="D170" s="78">
        <f t="shared" si="28"/>
        <v>190.01864333859174</v>
      </c>
      <c r="E170" s="76"/>
      <c r="F170" s="76"/>
      <c r="G170" s="76"/>
      <c r="H170" s="67"/>
      <c r="I170" s="67"/>
      <c r="J170" s="67"/>
      <c r="K170" s="67"/>
      <c r="L170" s="67"/>
      <c r="M170" s="67"/>
      <c r="N170" s="67"/>
      <c r="O170" s="67"/>
      <c r="P170" s="42"/>
    </row>
    <row r="171" spans="1:16" x14ac:dyDescent="0.25">
      <c r="A171" s="77" t="s">
        <v>333</v>
      </c>
      <c r="B171" s="78" t="s">
        <v>373</v>
      </c>
      <c r="C171" s="78">
        <f>B$117*$F94</f>
        <v>4877283.8301996179</v>
      </c>
      <c r="D171" s="78">
        <f t="shared" ref="D171:D172" si="29">C$117*$F94</f>
        <v>260121.80427731297</v>
      </c>
      <c r="E171" s="76"/>
      <c r="F171" s="76"/>
      <c r="G171" s="76"/>
      <c r="H171" s="67"/>
      <c r="I171" s="67"/>
      <c r="J171" s="67"/>
      <c r="K171" s="67"/>
      <c r="L171" s="67"/>
      <c r="M171" s="67"/>
      <c r="N171" s="67"/>
      <c r="O171" s="67"/>
      <c r="P171" s="42"/>
    </row>
    <row r="172" spans="1:16" x14ac:dyDescent="0.25">
      <c r="A172" s="77" t="s">
        <v>333</v>
      </c>
      <c r="B172" s="78" t="s">
        <v>374</v>
      </c>
      <c r="C172" s="78">
        <f>B$117*$F95</f>
        <v>55122716.169800378</v>
      </c>
      <c r="D172" s="78">
        <f t="shared" si="29"/>
        <v>2939878.1957226871</v>
      </c>
      <c r="E172" s="76"/>
      <c r="F172" s="76"/>
      <c r="G172" s="76"/>
      <c r="H172" s="67"/>
      <c r="I172" s="67"/>
      <c r="J172" s="67"/>
      <c r="K172" s="67"/>
      <c r="L172" s="67"/>
      <c r="M172" s="67"/>
      <c r="N172" s="67"/>
      <c r="O172" s="67"/>
      <c r="P172" s="42"/>
    </row>
    <row r="173" spans="1:16" x14ac:dyDescent="0.25">
      <c r="A173" s="77" t="s">
        <v>334</v>
      </c>
      <c r="B173" s="78" t="s">
        <v>373</v>
      </c>
      <c r="C173" s="78">
        <f>B$118*$G94</f>
        <v>30568286.14794606</v>
      </c>
      <c r="D173" s="78">
        <f t="shared" ref="D173:D174" si="30">C$118*$G94</f>
        <v>2401793.9116243334</v>
      </c>
      <c r="E173" s="117"/>
      <c r="F173" s="67"/>
      <c r="G173" s="67"/>
      <c r="H173" s="67"/>
      <c r="I173" s="67"/>
      <c r="J173" s="67"/>
      <c r="K173" s="67"/>
      <c r="L173" s="67"/>
      <c r="M173" s="67"/>
      <c r="N173" s="67"/>
      <c r="O173" s="67"/>
      <c r="P173" s="42"/>
    </row>
    <row r="174" spans="1:16" x14ac:dyDescent="0.25">
      <c r="A174" s="77" t="s">
        <v>334</v>
      </c>
      <c r="B174" s="78" t="s">
        <v>374</v>
      </c>
      <c r="C174" s="78">
        <f>B$118*$G95</f>
        <v>4431713.8520539291</v>
      </c>
      <c r="D174" s="78">
        <f t="shared" si="30"/>
        <v>348206.08837566589</v>
      </c>
      <c r="E174" s="117"/>
      <c r="F174" s="67"/>
      <c r="G174" s="67"/>
      <c r="H174" s="67"/>
      <c r="I174" s="67"/>
      <c r="J174" s="67"/>
      <c r="K174" s="67"/>
      <c r="L174" s="67"/>
      <c r="M174" s="67"/>
      <c r="N174" s="67"/>
      <c r="O174" s="67"/>
      <c r="P174" s="42"/>
    </row>
    <row r="175" spans="1:16" x14ac:dyDescent="0.25">
      <c r="A175" s="77" t="s">
        <v>335</v>
      </c>
      <c r="B175" s="78" t="s">
        <v>373</v>
      </c>
      <c r="C175" s="78">
        <f>B$119*$H94</f>
        <v>19000517.648775905</v>
      </c>
      <c r="D175" s="78">
        <f t="shared" ref="D175:D176" si="31">C$119*$H94</f>
        <v>1986417.7541902084</v>
      </c>
      <c r="E175" s="117"/>
      <c r="F175" s="67"/>
      <c r="G175" s="67"/>
      <c r="H175" s="67"/>
      <c r="I175" s="67"/>
      <c r="J175" s="67"/>
      <c r="K175" s="67"/>
      <c r="L175" s="67"/>
      <c r="M175" s="67"/>
      <c r="N175" s="67"/>
      <c r="O175" s="67"/>
      <c r="P175" s="42"/>
    </row>
    <row r="176" spans="1:16" x14ac:dyDescent="0.25">
      <c r="A176" s="77" t="s">
        <v>335</v>
      </c>
      <c r="B176" s="78" t="s">
        <v>374</v>
      </c>
      <c r="C176" s="78">
        <f>B$119*$H95</f>
        <v>2999482.3512240928</v>
      </c>
      <c r="D176" s="78">
        <f t="shared" si="31"/>
        <v>313582.24580979149</v>
      </c>
      <c r="E176" s="117"/>
      <c r="F176" s="67"/>
      <c r="G176" s="67"/>
      <c r="H176" s="67"/>
      <c r="I176" s="67"/>
      <c r="J176" s="67"/>
      <c r="K176" s="67"/>
      <c r="L176" s="67"/>
      <c r="M176" s="67"/>
      <c r="N176" s="67"/>
      <c r="O176" s="67"/>
      <c r="P176" s="42"/>
    </row>
    <row r="177" spans="1:16" x14ac:dyDescent="0.25">
      <c r="A177" s="77" t="s">
        <v>336</v>
      </c>
      <c r="B177" s="78" t="s">
        <v>373</v>
      </c>
      <c r="C177" s="78">
        <f>B$120*$I94</f>
        <v>60102.050419809093</v>
      </c>
      <c r="D177" s="78">
        <f t="shared" ref="D177:D178" si="32">C$120*$I94</f>
        <v>4808.1640335847269</v>
      </c>
      <c r="E177" s="117"/>
      <c r="F177" s="67"/>
      <c r="G177" s="67"/>
      <c r="H177" s="67"/>
      <c r="I177" s="67"/>
      <c r="J177" s="67"/>
      <c r="K177" s="67"/>
      <c r="L177" s="67"/>
      <c r="M177" s="67"/>
      <c r="N177" s="67"/>
      <c r="O177" s="67"/>
      <c r="P177" s="42"/>
    </row>
    <row r="178" spans="1:16" x14ac:dyDescent="0.25">
      <c r="A178" s="77" t="s">
        <v>336</v>
      </c>
      <c r="B178" s="78" t="s">
        <v>374</v>
      </c>
      <c r="C178" s="78">
        <f>B$120*$I95</f>
        <v>12439897.949580193</v>
      </c>
      <c r="D178" s="78">
        <f t="shared" si="32"/>
        <v>995191.83596641535</v>
      </c>
      <c r="E178" s="117"/>
      <c r="F178" s="67"/>
      <c r="G178" s="67"/>
      <c r="H178" s="67"/>
      <c r="I178" s="67"/>
      <c r="J178" s="67"/>
      <c r="K178" s="67"/>
      <c r="L178" s="67"/>
      <c r="M178" s="67"/>
      <c r="N178" s="67"/>
      <c r="O178" s="67"/>
      <c r="P178" s="42"/>
    </row>
    <row r="179" spans="1:16" x14ac:dyDescent="0.25">
      <c r="A179" s="77" t="s">
        <v>337</v>
      </c>
      <c r="B179" s="78" t="s">
        <v>373</v>
      </c>
      <c r="C179" s="78">
        <f>B$121*$J94</f>
        <v>10253337.567019317</v>
      </c>
      <c r="D179" s="78">
        <f t="shared" ref="D179:D180" si="33">C$121*$J94</f>
        <v>982611.51683935127</v>
      </c>
      <c r="E179" s="117"/>
      <c r="F179" s="67"/>
      <c r="G179" s="67"/>
      <c r="H179" s="67"/>
      <c r="I179" s="67"/>
      <c r="J179" s="67"/>
      <c r="K179" s="67"/>
      <c r="L179" s="67"/>
      <c r="M179" s="67"/>
      <c r="N179" s="67"/>
      <c r="O179" s="67"/>
      <c r="P179" s="42"/>
    </row>
    <row r="180" spans="1:16" x14ac:dyDescent="0.25">
      <c r="A180" s="77" t="s">
        <v>337</v>
      </c>
      <c r="B180" s="78" t="s">
        <v>374</v>
      </c>
      <c r="C180" s="78">
        <f>B$121*$J95</f>
        <v>109746662.43298069</v>
      </c>
      <c r="D180" s="78">
        <f t="shared" si="33"/>
        <v>10517388.48316065</v>
      </c>
      <c r="E180" s="117"/>
      <c r="F180" s="67"/>
      <c r="G180" s="67"/>
      <c r="H180" s="67"/>
      <c r="I180" s="67"/>
      <c r="J180" s="67"/>
      <c r="K180" s="67"/>
      <c r="L180" s="67"/>
      <c r="M180" s="67"/>
      <c r="N180" s="67"/>
      <c r="O180" s="67"/>
      <c r="P180" s="42"/>
    </row>
    <row r="181" spans="1:16" x14ac:dyDescent="0.25">
      <c r="A181" s="77" t="s">
        <v>338</v>
      </c>
      <c r="B181" s="78" t="s">
        <v>373</v>
      </c>
      <c r="C181" s="78">
        <f>B$122*$K94</f>
        <v>830253.37348952808</v>
      </c>
      <c r="D181" s="78">
        <f t="shared" ref="D181:D182" si="34">C$122*$K94</f>
        <v>69187.781124127345</v>
      </c>
      <c r="E181" s="117"/>
      <c r="F181" s="67"/>
      <c r="G181" s="67"/>
      <c r="H181" s="67"/>
      <c r="I181" s="67"/>
      <c r="J181" s="67"/>
      <c r="K181" s="67"/>
      <c r="L181" s="67"/>
      <c r="M181" s="67"/>
      <c r="N181" s="67"/>
      <c r="O181" s="67"/>
      <c r="P181" s="42"/>
    </row>
    <row r="182" spans="1:16" x14ac:dyDescent="0.25">
      <c r="A182" s="77" t="s">
        <v>338</v>
      </c>
      <c r="B182" s="78" t="s">
        <v>374</v>
      </c>
      <c r="C182" s="78">
        <f>B$122*$K95</f>
        <v>89169746.626510486</v>
      </c>
      <c r="D182" s="78">
        <f t="shared" si="34"/>
        <v>7430812.2188758729</v>
      </c>
      <c r="E182" s="117"/>
      <c r="F182" s="67"/>
      <c r="G182" s="67"/>
      <c r="H182" s="67"/>
      <c r="I182" s="67"/>
      <c r="J182" s="67"/>
      <c r="K182" s="67"/>
      <c r="L182" s="67"/>
      <c r="M182" s="67"/>
      <c r="N182" s="67"/>
      <c r="O182" s="67"/>
      <c r="P182" s="42"/>
    </row>
    <row r="183" spans="1:16" x14ac:dyDescent="0.25">
      <c r="A183" s="77" t="s">
        <v>339</v>
      </c>
      <c r="B183" s="78" t="s">
        <v>373</v>
      </c>
      <c r="C183" s="78">
        <f>B$123*$L94</f>
        <v>1898676.754435763</v>
      </c>
      <c r="D183" s="78">
        <f t="shared" ref="D183:D184" si="35">C$123*$L94</f>
        <v>237334.59430447037</v>
      </c>
      <c r="E183" s="117"/>
      <c r="F183" s="67"/>
      <c r="G183" s="67"/>
      <c r="H183" s="67"/>
      <c r="I183" s="67"/>
      <c r="J183" s="67"/>
      <c r="K183" s="67"/>
      <c r="L183" s="67"/>
      <c r="M183" s="67"/>
      <c r="N183" s="67"/>
      <c r="O183" s="67"/>
      <c r="P183" s="42"/>
    </row>
    <row r="184" spans="1:16" x14ac:dyDescent="0.25">
      <c r="A184" s="77" t="s">
        <v>339</v>
      </c>
      <c r="B184" s="78" t="s">
        <v>374</v>
      </c>
      <c r="C184" s="78">
        <f>B$123*$L95</f>
        <v>4101323.2455642372</v>
      </c>
      <c r="D184" s="78">
        <f t="shared" si="35"/>
        <v>512665.40569552965</v>
      </c>
      <c r="E184" s="117"/>
      <c r="F184" s="67"/>
      <c r="G184" s="67"/>
      <c r="H184" s="67"/>
      <c r="I184" s="67"/>
      <c r="J184" s="67"/>
      <c r="K184" s="67"/>
      <c r="L184" s="67"/>
      <c r="M184" s="67"/>
      <c r="N184" s="67"/>
      <c r="O184" s="67"/>
      <c r="P184" s="42"/>
    </row>
    <row r="185" spans="1:16" x14ac:dyDescent="0.25">
      <c r="A185" s="77" t="s">
        <v>340</v>
      </c>
      <c r="B185" s="78" t="s">
        <v>373</v>
      </c>
      <c r="C185" s="78">
        <f>B$124*$M94</f>
        <v>66706.578602910566</v>
      </c>
      <c r="D185" s="78">
        <f t="shared" ref="D185:D186" si="36">C$124*$M94</f>
        <v>0</v>
      </c>
      <c r="E185" s="117"/>
      <c r="F185" s="67"/>
      <c r="G185" s="67"/>
      <c r="H185" s="67"/>
      <c r="I185" s="67"/>
      <c r="J185" s="67"/>
      <c r="K185" s="67"/>
      <c r="L185" s="67"/>
      <c r="M185" s="67"/>
      <c r="N185" s="67"/>
      <c r="O185" s="67"/>
      <c r="P185" s="42"/>
    </row>
    <row r="186" spans="1:16" x14ac:dyDescent="0.25">
      <c r="A186" s="77" t="s">
        <v>340</v>
      </c>
      <c r="B186" s="78" t="s">
        <v>374</v>
      </c>
      <c r="C186" s="78">
        <f>B$124*$M95</f>
        <v>2933293.4213970895</v>
      </c>
      <c r="D186" s="78">
        <f t="shared" si="36"/>
        <v>0</v>
      </c>
      <c r="E186" s="117"/>
      <c r="F186" s="67"/>
      <c r="G186" s="67"/>
      <c r="H186" s="67"/>
      <c r="I186" s="67"/>
      <c r="J186" s="67"/>
      <c r="K186" s="67"/>
      <c r="L186" s="67"/>
      <c r="M186" s="67"/>
      <c r="N186" s="67"/>
      <c r="O186" s="67"/>
      <c r="P186" s="42"/>
    </row>
    <row r="187" spans="1:16" x14ac:dyDescent="0.25">
      <c r="A187" s="77" t="s">
        <v>341</v>
      </c>
      <c r="B187" s="78" t="s">
        <v>373</v>
      </c>
      <c r="C187" s="78">
        <f>B$125*$N94</f>
        <v>6766164.7465179209</v>
      </c>
      <c r="D187" s="78">
        <f t="shared" ref="D187:D188" si="37">C$125*$N94</f>
        <v>773275.97103061946</v>
      </c>
      <c r="E187" s="117"/>
      <c r="F187" s="67"/>
      <c r="G187" s="67"/>
      <c r="H187" s="67"/>
      <c r="I187" s="67"/>
      <c r="J187" s="67"/>
      <c r="K187" s="67"/>
      <c r="L187" s="67"/>
      <c r="M187" s="67"/>
      <c r="N187" s="67"/>
      <c r="O187" s="67"/>
      <c r="P187" s="42"/>
    </row>
    <row r="188" spans="1:16" x14ac:dyDescent="0.25">
      <c r="A188" s="77" t="s">
        <v>341</v>
      </c>
      <c r="B188" s="78" t="s">
        <v>374</v>
      </c>
      <c r="C188" s="78">
        <f>B$125*$N95</f>
        <v>1983835.2534820784</v>
      </c>
      <c r="D188" s="78">
        <f t="shared" si="37"/>
        <v>226724.02896938039</v>
      </c>
      <c r="E188" s="117"/>
      <c r="F188" s="67"/>
      <c r="G188" s="67"/>
      <c r="H188" s="67"/>
      <c r="I188" s="67"/>
      <c r="J188" s="67"/>
      <c r="K188" s="67"/>
      <c r="L188" s="67"/>
      <c r="M188" s="67"/>
      <c r="N188" s="67"/>
      <c r="O188" s="67"/>
      <c r="P188" s="42"/>
    </row>
    <row r="189" spans="1:16" x14ac:dyDescent="0.25">
      <c r="A189" s="77" t="s">
        <v>342</v>
      </c>
      <c r="B189" s="78" t="s">
        <v>373</v>
      </c>
      <c r="C189" s="78">
        <f>B$126*$O94</f>
        <v>0</v>
      </c>
      <c r="D189" s="78">
        <f t="shared" ref="D189:D190" si="38">C$126*$O94</f>
        <v>0</v>
      </c>
      <c r="E189" s="117"/>
      <c r="F189" s="67"/>
      <c r="G189" s="67"/>
      <c r="H189" s="67"/>
      <c r="I189" s="67"/>
      <c r="J189" s="67"/>
      <c r="K189" s="67"/>
      <c r="L189" s="67"/>
      <c r="M189" s="67"/>
      <c r="N189" s="67"/>
      <c r="O189" s="67"/>
      <c r="P189" s="42"/>
    </row>
    <row r="190" spans="1:16" x14ac:dyDescent="0.25">
      <c r="A190" s="77" t="s">
        <v>342</v>
      </c>
      <c r="B190" s="78" t="s">
        <v>374</v>
      </c>
      <c r="C190" s="78">
        <f>B$126*$O95</f>
        <v>0</v>
      </c>
      <c r="D190" s="78">
        <f t="shared" si="38"/>
        <v>0</v>
      </c>
      <c r="E190" s="117"/>
      <c r="F190" s="67"/>
      <c r="G190" s="67"/>
      <c r="H190" s="67"/>
      <c r="I190" s="67"/>
      <c r="J190" s="67"/>
      <c r="K190" s="67"/>
      <c r="L190" s="67"/>
      <c r="M190" s="67"/>
      <c r="N190" s="67"/>
      <c r="O190" s="67"/>
      <c r="P190" s="42"/>
    </row>
    <row r="191" spans="1:16" x14ac:dyDescent="0.25">
      <c r="A191" s="67"/>
      <c r="B191" s="67"/>
      <c r="C191" s="76">
        <f>SUM(C165:C190)</f>
        <v>363150000</v>
      </c>
      <c r="D191" s="76">
        <f>SUM(D165:D190)</f>
        <v>30750000</v>
      </c>
      <c r="E191" s="117"/>
      <c r="F191" s="67"/>
      <c r="G191" s="67"/>
      <c r="H191" s="67"/>
      <c r="I191" s="67"/>
      <c r="J191" s="67"/>
      <c r="K191" s="67"/>
      <c r="L191" s="67"/>
      <c r="M191" s="67"/>
      <c r="N191" s="67"/>
      <c r="O191" s="67"/>
      <c r="P191" s="42"/>
    </row>
    <row r="192" spans="1:16" x14ac:dyDescent="0.25">
      <c r="A192" s="67"/>
      <c r="B192" s="67"/>
      <c r="C192" s="67"/>
      <c r="D192" s="67"/>
      <c r="E192" s="67"/>
      <c r="F192" s="67"/>
      <c r="G192" s="67"/>
      <c r="H192" s="67"/>
      <c r="I192" s="67"/>
      <c r="J192" s="67"/>
      <c r="K192" s="67"/>
      <c r="L192" s="67"/>
      <c r="M192" s="67"/>
      <c r="N192" s="67"/>
      <c r="O192" s="67"/>
      <c r="P192" s="42"/>
    </row>
    <row r="193" spans="1:16" x14ac:dyDescent="0.25">
      <c r="A193" s="67"/>
      <c r="B193" s="67"/>
      <c r="C193" s="67"/>
      <c r="D193" s="67"/>
      <c r="E193" s="67"/>
      <c r="F193" s="67"/>
      <c r="G193" s="67"/>
      <c r="H193" s="67"/>
      <c r="I193" s="67"/>
      <c r="J193" s="67"/>
      <c r="K193" s="67"/>
      <c r="L193" s="67"/>
      <c r="M193" s="67"/>
      <c r="N193" s="67"/>
      <c r="O193" s="67"/>
      <c r="P193" s="42"/>
    </row>
    <row r="194" spans="1:16" x14ac:dyDescent="0.25">
      <c r="A194" s="265"/>
      <c r="B194" s="265"/>
      <c r="C194" s="265"/>
      <c r="D194" s="265"/>
      <c r="E194" s="265"/>
      <c r="F194" s="265"/>
      <c r="G194" s="265"/>
      <c r="H194" s="265"/>
      <c r="I194" s="265"/>
      <c r="J194" s="265"/>
      <c r="K194" s="265"/>
      <c r="L194" s="265"/>
      <c r="M194" s="265"/>
      <c r="N194" s="265"/>
      <c r="O194" s="265"/>
      <c r="P194" s="41"/>
    </row>
  </sheetData>
  <mergeCells count="41">
    <mergeCell ref="A100:O109"/>
    <mergeCell ref="B111:O112"/>
    <mergeCell ref="B130:O131"/>
    <mergeCell ref="B162:O163"/>
    <mergeCell ref="A194:O194"/>
    <mergeCell ref="A99:O99"/>
    <mergeCell ref="B61:O62"/>
    <mergeCell ref="A63:A64"/>
    <mergeCell ref="B63:B64"/>
    <mergeCell ref="C63:E63"/>
    <mergeCell ref="F63:O63"/>
    <mergeCell ref="A77:A78"/>
    <mergeCell ref="B77:B78"/>
    <mergeCell ref="C77:E77"/>
    <mergeCell ref="F77:O77"/>
    <mergeCell ref="B90:O91"/>
    <mergeCell ref="A92:A93"/>
    <mergeCell ref="B92:B93"/>
    <mergeCell ref="C92:E92"/>
    <mergeCell ref="F92:O92"/>
    <mergeCell ref="A55:O58"/>
    <mergeCell ref="B34:O35"/>
    <mergeCell ref="A36:A37"/>
    <mergeCell ref="B36:B37"/>
    <mergeCell ref="C36:E36"/>
    <mergeCell ref="F36:O36"/>
    <mergeCell ref="B43:O46"/>
    <mergeCell ref="A47:A48"/>
    <mergeCell ref="B47:B48"/>
    <mergeCell ref="C47:E47"/>
    <mergeCell ref="F47:O47"/>
    <mergeCell ref="A54:O54"/>
    <mergeCell ref="A23:A24"/>
    <mergeCell ref="B23:B24"/>
    <mergeCell ref="C23:E23"/>
    <mergeCell ref="F23:O23"/>
    <mergeCell ref="A1:O1"/>
    <mergeCell ref="A2:O14"/>
    <mergeCell ref="A15:O15"/>
    <mergeCell ref="A16:O18"/>
    <mergeCell ref="B21:O22"/>
  </mergeCells>
  <hyperlinks>
    <hyperlink ref="B20" r:id="rId1" display="https://www150.statcan.gc.ca/t1/tbl1/en/tv.action?pid=3810028601" xr:uid="{A962AF05-3C54-4C60-B7AB-F5F913122A60}"/>
    <hyperlink ref="B60" r:id="rId2" display="https://apps.cer-rec.gc.ca/ftrppndc/dflt.aspx?GoCTemplateCulture=en-CA" xr:uid="{ED7E674D-3E22-4959-BEAD-29D700DBEAC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8874-520B-4267-91D0-13D53DC23987}">
  <sheetPr>
    <tabColor theme="4" tint="0.39997558519241921"/>
  </sheetPr>
  <dimension ref="A1:Q6"/>
  <sheetViews>
    <sheetView zoomScaleNormal="100" workbookViewId="0">
      <selection activeCell="B6" sqref="B6"/>
    </sheetView>
  </sheetViews>
  <sheetFormatPr baseColWidth="10" defaultColWidth="8.85546875" defaultRowHeight="15" x14ac:dyDescent="0.25"/>
  <sheetData>
    <row r="1" spans="1:17" ht="15.75" x14ac:dyDescent="0.25">
      <c r="A1" s="34" t="s">
        <v>465</v>
      </c>
      <c r="B1" s="34"/>
      <c r="C1" s="34"/>
      <c r="D1" s="34"/>
      <c r="E1" s="34"/>
    </row>
    <row r="2" spans="1:17" x14ac:dyDescent="0.25">
      <c r="A2" t="s">
        <v>563</v>
      </c>
    </row>
    <row r="3" spans="1:17" x14ac:dyDescent="0.25">
      <c r="A3" t="s">
        <v>753</v>
      </c>
    </row>
    <row r="4" spans="1:17" x14ac:dyDescent="0.25">
      <c r="A4" s="111" t="s">
        <v>466</v>
      </c>
      <c r="B4" s="112"/>
      <c r="C4" s="112"/>
      <c r="D4" s="112"/>
      <c r="E4" s="112"/>
      <c r="F4" s="112"/>
      <c r="G4" s="112"/>
      <c r="H4" s="112"/>
      <c r="I4" s="112"/>
      <c r="J4" s="112"/>
      <c r="K4" s="112"/>
      <c r="L4" s="112"/>
      <c r="M4" s="112"/>
      <c r="N4" s="112"/>
      <c r="O4" s="112"/>
      <c r="P4" s="112"/>
      <c r="Q4" s="112"/>
    </row>
    <row r="5" spans="1:17" x14ac:dyDescent="0.25">
      <c r="A5" s="111"/>
      <c r="B5" s="112" t="s">
        <v>752</v>
      </c>
      <c r="C5" s="112"/>
      <c r="D5" s="112"/>
      <c r="E5" s="112"/>
      <c r="F5" s="112"/>
      <c r="G5" s="112"/>
      <c r="H5" s="112"/>
      <c r="I5" s="112"/>
      <c r="J5" s="112"/>
      <c r="K5" s="112"/>
      <c r="L5" s="112"/>
      <c r="M5" s="112"/>
      <c r="N5" s="112"/>
      <c r="O5" s="112"/>
      <c r="P5" s="112"/>
      <c r="Q5" s="112"/>
    </row>
    <row r="6" spans="1:17" x14ac:dyDescent="0.25">
      <c r="A6" s="111"/>
      <c r="B6" s="112" t="s">
        <v>467</v>
      </c>
      <c r="C6" s="112"/>
      <c r="D6" s="112"/>
      <c r="E6" s="112"/>
      <c r="F6" s="112"/>
      <c r="G6" s="112"/>
      <c r="H6" s="112"/>
      <c r="I6" s="112"/>
      <c r="J6" s="112"/>
      <c r="K6" s="112"/>
      <c r="L6" s="112"/>
      <c r="M6" s="112"/>
      <c r="N6" s="112"/>
      <c r="O6" s="112"/>
      <c r="P6" s="112"/>
      <c r="Q6" s="1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FCDA-4A04-4968-9AF9-603B209C388B}">
  <sheetPr codeName="Sheet5">
    <tabColor theme="4" tint="0.39997558519241921"/>
  </sheetPr>
  <dimension ref="A1:E29"/>
  <sheetViews>
    <sheetView zoomScaleNormal="100" workbookViewId="0">
      <selection activeCell="A2" sqref="A2:E2"/>
    </sheetView>
  </sheetViews>
  <sheetFormatPr baseColWidth="10" defaultColWidth="8.85546875" defaultRowHeight="15" x14ac:dyDescent="0.25"/>
  <cols>
    <col min="1" max="1" width="5.140625" customWidth="1"/>
    <col min="2" max="2" width="28.7109375" customWidth="1"/>
    <col min="3" max="3" width="74.28515625" bestFit="1" customWidth="1"/>
    <col min="4" max="4" width="19.28515625" customWidth="1"/>
    <col min="5" max="5" width="53.28515625" customWidth="1"/>
  </cols>
  <sheetData>
    <row r="1" spans="1:5" ht="15.75" x14ac:dyDescent="0.25">
      <c r="A1" s="228" t="s">
        <v>304</v>
      </c>
      <c r="B1" s="228"/>
      <c r="C1" s="228"/>
      <c r="D1" s="228"/>
      <c r="E1" s="228"/>
    </row>
    <row r="2" spans="1:5" ht="156.75" customHeight="1" x14ac:dyDescent="0.25">
      <c r="A2" s="229" t="s">
        <v>700</v>
      </c>
      <c r="B2" s="229"/>
      <c r="C2" s="229"/>
      <c r="D2" s="229"/>
      <c r="E2" s="229"/>
    </row>
    <row r="3" spans="1:5" x14ac:dyDescent="0.25">
      <c r="A3" s="118"/>
      <c r="B3" s="118"/>
      <c r="C3" s="118"/>
      <c r="D3" s="118"/>
      <c r="E3" s="118"/>
    </row>
    <row r="4" spans="1:5" x14ac:dyDescent="0.25">
      <c r="A4" s="230" t="s">
        <v>285</v>
      </c>
      <c r="B4" s="230"/>
      <c r="C4" s="230"/>
      <c r="D4" s="230"/>
      <c r="E4" s="230"/>
    </row>
    <row r="5" spans="1:5" x14ac:dyDescent="0.25">
      <c r="A5" s="128" t="s">
        <v>38</v>
      </c>
      <c r="B5" s="128" t="s">
        <v>39</v>
      </c>
      <c r="C5" s="128" t="s">
        <v>40</v>
      </c>
      <c r="D5" s="128" t="s">
        <v>41</v>
      </c>
      <c r="E5" s="128" t="s">
        <v>42</v>
      </c>
    </row>
    <row r="6" spans="1:5" x14ac:dyDescent="0.25">
      <c r="A6" s="129">
        <v>1</v>
      </c>
      <c r="B6" s="130" t="s">
        <v>182</v>
      </c>
      <c r="C6" s="130" t="s">
        <v>3</v>
      </c>
      <c r="D6" s="130" t="s">
        <v>43</v>
      </c>
      <c r="E6" s="131" t="s">
        <v>406</v>
      </c>
    </row>
    <row r="7" spans="1:5" x14ac:dyDescent="0.25">
      <c r="A7" s="129">
        <v>2</v>
      </c>
      <c r="B7" s="130" t="s">
        <v>37</v>
      </c>
      <c r="C7" s="130" t="s">
        <v>184</v>
      </c>
      <c r="D7" s="130" t="s">
        <v>43</v>
      </c>
      <c r="E7" s="131" t="s">
        <v>468</v>
      </c>
    </row>
    <row r="8" spans="1:5" x14ac:dyDescent="0.25">
      <c r="A8" s="129">
        <v>3</v>
      </c>
      <c r="B8" s="130" t="s">
        <v>183</v>
      </c>
      <c r="C8" s="130" t="s">
        <v>121</v>
      </c>
      <c r="D8" s="130" t="s">
        <v>44</v>
      </c>
      <c r="E8" s="131" t="s">
        <v>469</v>
      </c>
    </row>
    <row r="9" spans="1:5" x14ac:dyDescent="0.25">
      <c r="A9" s="129">
        <v>4</v>
      </c>
      <c r="B9" s="130" t="s">
        <v>33</v>
      </c>
      <c r="C9" s="130" t="s">
        <v>34</v>
      </c>
      <c r="D9" s="130" t="s">
        <v>44</v>
      </c>
      <c r="E9" s="131" t="s">
        <v>470</v>
      </c>
    </row>
    <row r="10" spans="1:5" x14ac:dyDescent="0.25">
      <c r="A10" s="129">
        <v>5</v>
      </c>
      <c r="B10" s="130" t="s">
        <v>120</v>
      </c>
      <c r="C10" s="130" t="s">
        <v>198</v>
      </c>
      <c r="D10" s="130" t="s">
        <v>44</v>
      </c>
      <c r="E10" s="130"/>
    </row>
    <row r="11" spans="1:5" s="8" customFormat="1" x14ac:dyDescent="0.25">
      <c r="A11" s="129">
        <v>6</v>
      </c>
      <c r="B11" s="130" t="s">
        <v>86</v>
      </c>
      <c r="C11" s="130" t="s">
        <v>85</v>
      </c>
      <c r="D11" s="130" t="s">
        <v>44</v>
      </c>
      <c r="E11" s="231" t="s">
        <v>701</v>
      </c>
    </row>
    <row r="12" spans="1:5" s="8" customFormat="1" ht="17.25" customHeight="1" x14ac:dyDescent="0.25">
      <c r="A12" s="129">
        <v>7</v>
      </c>
      <c r="B12" s="130" t="s">
        <v>122</v>
      </c>
      <c r="C12" s="130" t="s">
        <v>123</v>
      </c>
      <c r="D12" s="130" t="s">
        <v>44</v>
      </c>
      <c r="E12" s="232"/>
    </row>
    <row r="13" spans="1:5" s="8" customFormat="1" ht="17.25" customHeight="1" x14ac:dyDescent="0.25">
      <c r="A13" s="129">
        <v>8</v>
      </c>
      <c r="B13" s="130" t="s">
        <v>124</v>
      </c>
      <c r="C13" s="130" t="s">
        <v>128</v>
      </c>
      <c r="D13" s="130" t="s">
        <v>44</v>
      </c>
      <c r="E13" s="232"/>
    </row>
    <row r="14" spans="1:5" s="8" customFormat="1" ht="17.25" customHeight="1" x14ac:dyDescent="0.25">
      <c r="A14" s="129">
        <v>9</v>
      </c>
      <c r="B14" s="130" t="s">
        <v>125</v>
      </c>
      <c r="C14" s="130" t="s">
        <v>129</v>
      </c>
      <c r="D14" s="130" t="s">
        <v>44</v>
      </c>
      <c r="E14" s="232"/>
    </row>
    <row r="15" spans="1:5" s="8" customFormat="1" ht="17.25" customHeight="1" x14ac:dyDescent="0.25">
      <c r="A15" s="129">
        <v>10</v>
      </c>
      <c r="B15" s="130" t="s">
        <v>126</v>
      </c>
      <c r="C15" s="130" t="s">
        <v>130</v>
      </c>
      <c r="D15" s="130" t="s">
        <v>44</v>
      </c>
      <c r="E15" s="232"/>
    </row>
    <row r="16" spans="1:5" s="8" customFormat="1" ht="17.25" customHeight="1" x14ac:dyDescent="0.25">
      <c r="A16" s="129">
        <v>11</v>
      </c>
      <c r="B16" s="130" t="s">
        <v>127</v>
      </c>
      <c r="C16" s="130" t="s">
        <v>131</v>
      </c>
      <c r="D16" s="130" t="s">
        <v>44</v>
      </c>
      <c r="E16" s="232"/>
    </row>
    <row r="17" spans="1:5" s="8" customFormat="1" x14ac:dyDescent="0.25">
      <c r="A17" s="129">
        <v>12</v>
      </c>
      <c r="B17" s="130" t="s">
        <v>132</v>
      </c>
      <c r="C17" s="130" t="s">
        <v>133</v>
      </c>
      <c r="D17" s="130" t="s">
        <v>44</v>
      </c>
      <c r="E17" s="232"/>
    </row>
    <row r="18" spans="1:5" s="8" customFormat="1" x14ac:dyDescent="0.25">
      <c r="A18" s="129">
        <v>13</v>
      </c>
      <c r="B18" s="130" t="s">
        <v>134</v>
      </c>
      <c r="C18" s="130" t="s">
        <v>135</v>
      </c>
      <c r="D18" s="130" t="s">
        <v>44</v>
      </c>
      <c r="E18" s="232"/>
    </row>
    <row r="19" spans="1:5" s="8" customFormat="1" x14ac:dyDescent="0.25">
      <c r="A19" s="129">
        <v>14</v>
      </c>
      <c r="B19" s="130" t="s">
        <v>136</v>
      </c>
      <c r="C19" s="130" t="s">
        <v>137</v>
      </c>
      <c r="D19" s="130" t="s">
        <v>44</v>
      </c>
      <c r="E19" s="232"/>
    </row>
    <row r="20" spans="1:5" s="8" customFormat="1" x14ac:dyDescent="0.25">
      <c r="A20" s="129">
        <v>15</v>
      </c>
      <c r="B20" s="130" t="s">
        <v>138</v>
      </c>
      <c r="C20" s="130" t="s">
        <v>139</v>
      </c>
      <c r="D20" s="130" t="s">
        <v>44</v>
      </c>
      <c r="E20" s="232"/>
    </row>
    <row r="21" spans="1:5" s="8" customFormat="1" x14ac:dyDescent="0.25">
      <c r="A21" s="129">
        <v>16</v>
      </c>
      <c r="B21" s="130" t="s">
        <v>140</v>
      </c>
      <c r="C21" s="130" t="s">
        <v>141</v>
      </c>
      <c r="D21" s="130" t="s">
        <v>44</v>
      </c>
      <c r="E21" s="232"/>
    </row>
    <row r="22" spans="1:5" s="8" customFormat="1" x14ac:dyDescent="0.25">
      <c r="A22" s="129">
        <v>17</v>
      </c>
      <c r="B22" s="130" t="s">
        <v>142</v>
      </c>
      <c r="C22" s="130" t="s">
        <v>143</v>
      </c>
      <c r="D22" s="130" t="s">
        <v>44</v>
      </c>
      <c r="E22" s="232"/>
    </row>
    <row r="23" spans="1:5" x14ac:dyDescent="0.25">
      <c r="A23" s="129">
        <v>18</v>
      </c>
      <c r="B23" s="130" t="s">
        <v>144</v>
      </c>
      <c r="C23" s="130" t="s">
        <v>145</v>
      </c>
      <c r="D23" s="130" t="s">
        <v>44</v>
      </c>
      <c r="E23" s="232"/>
    </row>
    <row r="24" spans="1:5" s="8" customFormat="1" x14ac:dyDescent="0.25">
      <c r="A24" s="129">
        <v>19</v>
      </c>
      <c r="B24" s="130" t="s">
        <v>146</v>
      </c>
      <c r="C24" s="130" t="s">
        <v>147</v>
      </c>
      <c r="D24" s="130" t="s">
        <v>44</v>
      </c>
      <c r="E24" s="232"/>
    </row>
    <row r="25" spans="1:5" s="8" customFormat="1" x14ac:dyDescent="0.25">
      <c r="A25" s="129">
        <v>20</v>
      </c>
      <c r="B25" s="130" t="s">
        <v>148</v>
      </c>
      <c r="C25" s="130" t="s">
        <v>149</v>
      </c>
      <c r="D25" s="130" t="s">
        <v>44</v>
      </c>
      <c r="E25" s="232"/>
    </row>
    <row r="26" spans="1:5" s="8" customFormat="1" x14ac:dyDescent="0.25">
      <c r="A26" s="129">
        <v>21</v>
      </c>
      <c r="B26" s="130" t="s">
        <v>150</v>
      </c>
      <c r="C26" s="130" t="s">
        <v>151</v>
      </c>
      <c r="D26" s="130" t="s">
        <v>44</v>
      </c>
      <c r="E26" s="233"/>
    </row>
    <row r="27" spans="1:5" x14ac:dyDescent="0.25">
      <c r="A27" s="129">
        <v>22</v>
      </c>
      <c r="B27" s="130" t="s">
        <v>46</v>
      </c>
      <c r="C27" s="130" t="s">
        <v>475</v>
      </c>
      <c r="D27" s="130" t="s">
        <v>44</v>
      </c>
      <c r="E27" s="130"/>
    </row>
    <row r="28" spans="1:5" ht="85.5" x14ac:dyDescent="0.25">
      <c r="A28" s="129">
        <v>23</v>
      </c>
      <c r="B28" s="130" t="s">
        <v>464</v>
      </c>
      <c r="C28" s="133" t="s">
        <v>474</v>
      </c>
      <c r="D28" s="134" t="s">
        <v>284</v>
      </c>
      <c r="E28" s="134" t="s">
        <v>569</v>
      </c>
    </row>
    <row r="29" spans="1:5" x14ac:dyDescent="0.25">
      <c r="E29" s="65"/>
    </row>
  </sheetData>
  <mergeCells count="4">
    <mergeCell ref="A1:E1"/>
    <mergeCell ref="A2:E2"/>
    <mergeCell ref="A4:E4"/>
    <mergeCell ref="E11:E26"/>
  </mergeCells>
  <hyperlinks>
    <hyperlink ref="E6" location="'Industry Sectors'!A1" display="See &quot;Industry Sectors&quot; tab for values" xr:uid="{B7785E33-7D1E-4FF6-BB40-06BA36B1BF2D}"/>
    <hyperlink ref="E7" location="'Transition Regions'!A1" display="See &quot;Transition Regions&quot; tab for values" xr:uid="{37848FDD-8275-4D3A-A249-948FD37040C3}"/>
    <hyperlink ref="E8" location="'Credit Quality Buckets'!A1" display="See &quot;Credit Quality Buckets&quot; tab for values" xr:uid="{8D33EA56-D39E-456B-8217-EFB468A74477}"/>
    <hyperlink ref="E9" location="'Transition Asset Classes'!A1" display="See &quot;Transition Asset Classes&quot; tab for values" xr:uid="{CDF1EAC6-D273-4F39-99E1-DF568677953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61101-03BA-4957-BE79-28F730C1B45E}">
  <sheetPr>
    <tabColor theme="4" tint="0.39997558519241921"/>
  </sheetPr>
  <dimension ref="A1:E24"/>
  <sheetViews>
    <sheetView zoomScaleNormal="100" workbookViewId="0">
      <selection sqref="A1:E1"/>
    </sheetView>
  </sheetViews>
  <sheetFormatPr baseColWidth="10" defaultColWidth="8.85546875" defaultRowHeight="15" x14ac:dyDescent="0.25"/>
  <cols>
    <col min="1" max="1" width="5.140625" customWidth="1"/>
    <col min="2" max="2" width="40.42578125" customWidth="1"/>
    <col min="3" max="3" width="79.28515625" customWidth="1"/>
    <col min="4" max="4" width="19.28515625" customWidth="1"/>
    <col min="5" max="5" width="71.42578125" customWidth="1"/>
  </cols>
  <sheetData>
    <row r="1" spans="1:5" ht="15.75" x14ac:dyDescent="0.25">
      <c r="A1" s="228" t="s">
        <v>303</v>
      </c>
      <c r="B1" s="228"/>
      <c r="C1" s="228"/>
      <c r="D1" s="228"/>
      <c r="E1" s="228"/>
    </row>
    <row r="2" spans="1:5" ht="114" customHeight="1" x14ac:dyDescent="0.25">
      <c r="A2" s="234" t="s">
        <v>564</v>
      </c>
      <c r="B2" s="234"/>
      <c r="C2" s="234"/>
      <c r="D2" s="234"/>
      <c r="E2" s="234"/>
    </row>
    <row r="4" spans="1:5" x14ac:dyDescent="0.25">
      <c r="A4" s="230" t="s">
        <v>463</v>
      </c>
      <c r="B4" s="230"/>
      <c r="C4" s="230"/>
      <c r="D4" s="230"/>
      <c r="E4" s="230"/>
    </row>
    <row r="5" spans="1:5" x14ac:dyDescent="0.25">
      <c r="A5" s="128" t="s">
        <v>38</v>
      </c>
      <c r="B5" s="128" t="s">
        <v>39</v>
      </c>
      <c r="C5" s="128" t="s">
        <v>40</v>
      </c>
      <c r="D5" s="128" t="s">
        <v>41</v>
      </c>
      <c r="E5" s="128" t="s">
        <v>42</v>
      </c>
    </row>
    <row r="6" spans="1:5" s="113" customFormat="1" ht="90" x14ac:dyDescent="0.25">
      <c r="A6" s="129">
        <v>1</v>
      </c>
      <c r="B6" s="130" t="s">
        <v>182</v>
      </c>
      <c r="C6" s="130" t="s">
        <v>702</v>
      </c>
      <c r="D6" s="130" t="s">
        <v>43</v>
      </c>
      <c r="E6" s="136" t="s">
        <v>704</v>
      </c>
    </row>
    <row r="7" spans="1:5" ht="24.75" customHeight="1" x14ac:dyDescent="0.25">
      <c r="A7" s="129">
        <v>2</v>
      </c>
      <c r="B7" s="130" t="s">
        <v>37</v>
      </c>
      <c r="C7" s="130" t="s">
        <v>184</v>
      </c>
      <c r="D7" s="130" t="s">
        <v>43</v>
      </c>
      <c r="E7" s="87" t="s">
        <v>565</v>
      </c>
    </row>
    <row r="8" spans="1:5" ht="57" x14ac:dyDescent="0.25">
      <c r="A8" s="129">
        <v>3</v>
      </c>
      <c r="B8" s="130" t="s">
        <v>120</v>
      </c>
      <c r="C8" s="130" t="s">
        <v>302</v>
      </c>
      <c r="D8" s="130" t="s">
        <v>44</v>
      </c>
      <c r="E8" s="135" t="s">
        <v>703</v>
      </c>
    </row>
    <row r="9" spans="1:5" s="8" customFormat="1" x14ac:dyDescent="0.25">
      <c r="A9" s="129">
        <v>4</v>
      </c>
      <c r="B9" s="130" t="s">
        <v>153</v>
      </c>
      <c r="C9" s="130" t="s">
        <v>287</v>
      </c>
      <c r="D9" s="130" t="s">
        <v>44</v>
      </c>
      <c r="E9" s="231" t="s">
        <v>286</v>
      </c>
    </row>
    <row r="10" spans="1:5" s="8" customFormat="1" x14ac:dyDescent="0.25">
      <c r="A10" s="129">
        <v>5</v>
      </c>
      <c r="B10" s="130" t="s">
        <v>154</v>
      </c>
      <c r="C10" s="130" t="s">
        <v>288</v>
      </c>
      <c r="D10" s="130" t="s">
        <v>44</v>
      </c>
      <c r="E10" s="232"/>
    </row>
    <row r="11" spans="1:5" s="8" customFormat="1" x14ac:dyDescent="0.25">
      <c r="A11" s="129">
        <v>6</v>
      </c>
      <c r="B11" s="130" t="s">
        <v>155</v>
      </c>
      <c r="C11" s="130" t="s">
        <v>289</v>
      </c>
      <c r="D11" s="130" t="s">
        <v>44</v>
      </c>
      <c r="E11" s="232"/>
    </row>
    <row r="12" spans="1:5" s="8" customFormat="1" x14ac:dyDescent="0.25">
      <c r="A12" s="129">
        <v>7</v>
      </c>
      <c r="B12" s="130" t="s">
        <v>156</v>
      </c>
      <c r="C12" s="130" t="s">
        <v>290</v>
      </c>
      <c r="D12" s="130" t="s">
        <v>44</v>
      </c>
      <c r="E12" s="232"/>
    </row>
    <row r="13" spans="1:5" s="8" customFormat="1" x14ac:dyDescent="0.25">
      <c r="A13" s="129">
        <v>8</v>
      </c>
      <c r="B13" s="130" t="s">
        <v>157</v>
      </c>
      <c r="C13" s="130" t="s">
        <v>291</v>
      </c>
      <c r="D13" s="130" t="s">
        <v>44</v>
      </c>
      <c r="E13" s="232"/>
    </row>
    <row r="14" spans="1:5" s="8" customFormat="1" x14ac:dyDescent="0.25">
      <c r="A14" s="129">
        <v>9</v>
      </c>
      <c r="B14" s="130" t="s">
        <v>158</v>
      </c>
      <c r="C14" s="130" t="s">
        <v>292</v>
      </c>
      <c r="D14" s="130" t="s">
        <v>44</v>
      </c>
      <c r="E14" s="232"/>
    </row>
    <row r="15" spans="1:5" s="8" customFormat="1" x14ac:dyDescent="0.25">
      <c r="A15" s="129">
        <v>10</v>
      </c>
      <c r="B15" s="130" t="s">
        <v>159</v>
      </c>
      <c r="C15" s="130" t="s">
        <v>293</v>
      </c>
      <c r="D15" s="130" t="s">
        <v>44</v>
      </c>
      <c r="E15" s="232"/>
    </row>
    <row r="16" spans="1:5" s="8" customFormat="1" x14ac:dyDescent="0.25">
      <c r="A16" s="129">
        <v>11</v>
      </c>
      <c r="B16" s="130" t="s">
        <v>160</v>
      </c>
      <c r="C16" s="130" t="s">
        <v>294</v>
      </c>
      <c r="D16" s="130" t="s">
        <v>44</v>
      </c>
      <c r="E16" s="232"/>
    </row>
    <row r="17" spans="1:5" s="8" customFormat="1" x14ac:dyDescent="0.25">
      <c r="A17" s="129">
        <v>12</v>
      </c>
      <c r="B17" s="130" t="s">
        <v>161</v>
      </c>
      <c r="C17" s="130" t="s">
        <v>295</v>
      </c>
      <c r="D17" s="130" t="s">
        <v>44</v>
      </c>
      <c r="E17" s="232"/>
    </row>
    <row r="18" spans="1:5" s="8" customFormat="1" x14ac:dyDescent="0.25">
      <c r="A18" s="129">
        <v>13</v>
      </c>
      <c r="B18" s="130" t="s">
        <v>162</v>
      </c>
      <c r="C18" s="130" t="s">
        <v>296</v>
      </c>
      <c r="D18" s="130" t="s">
        <v>44</v>
      </c>
      <c r="E18" s="232"/>
    </row>
    <row r="19" spans="1:5" s="8" customFormat="1" x14ac:dyDescent="0.25">
      <c r="A19" s="129">
        <v>14</v>
      </c>
      <c r="B19" s="130" t="s">
        <v>163</v>
      </c>
      <c r="C19" s="130" t="s">
        <v>297</v>
      </c>
      <c r="D19" s="130" t="s">
        <v>44</v>
      </c>
      <c r="E19" s="232"/>
    </row>
    <row r="20" spans="1:5" x14ac:dyDescent="0.25">
      <c r="A20" s="129">
        <v>15</v>
      </c>
      <c r="B20" s="130" t="s">
        <v>164</v>
      </c>
      <c r="C20" s="130" t="s">
        <v>298</v>
      </c>
      <c r="D20" s="130" t="s">
        <v>44</v>
      </c>
      <c r="E20" s="232"/>
    </row>
    <row r="21" spans="1:5" s="8" customFormat="1" x14ac:dyDescent="0.25">
      <c r="A21" s="129">
        <v>16</v>
      </c>
      <c r="B21" s="130" t="s">
        <v>165</v>
      </c>
      <c r="C21" s="130" t="s">
        <v>299</v>
      </c>
      <c r="D21" s="130" t="s">
        <v>44</v>
      </c>
      <c r="E21" s="232"/>
    </row>
    <row r="22" spans="1:5" s="8" customFormat="1" x14ac:dyDescent="0.25">
      <c r="A22" s="129">
        <v>17</v>
      </c>
      <c r="B22" s="130" t="s">
        <v>166</v>
      </c>
      <c r="C22" s="130" t="s">
        <v>300</v>
      </c>
      <c r="D22" s="130" t="s">
        <v>44</v>
      </c>
      <c r="E22" s="232"/>
    </row>
    <row r="23" spans="1:5" s="8" customFormat="1" x14ac:dyDescent="0.25">
      <c r="A23" s="129">
        <v>18</v>
      </c>
      <c r="B23" s="130" t="s">
        <v>167</v>
      </c>
      <c r="C23" s="130" t="s">
        <v>301</v>
      </c>
      <c r="D23" s="130" t="s">
        <v>44</v>
      </c>
      <c r="E23" s="233"/>
    </row>
    <row r="24" spans="1:5" s="8" customFormat="1" ht="28.5" x14ac:dyDescent="0.25">
      <c r="A24" s="129">
        <v>19</v>
      </c>
      <c r="B24" s="130" t="s">
        <v>571</v>
      </c>
      <c r="C24" s="130" t="s">
        <v>572</v>
      </c>
      <c r="D24" s="130" t="s">
        <v>44</v>
      </c>
      <c r="E24" s="130" t="s">
        <v>570</v>
      </c>
    </row>
  </sheetData>
  <mergeCells count="4">
    <mergeCell ref="E9:E23"/>
    <mergeCell ref="A1:E1"/>
    <mergeCell ref="A2:E2"/>
    <mergeCell ref="A4:E4"/>
  </mergeCells>
  <hyperlinks>
    <hyperlink ref="E6" location="'Market Risk Common Shares'!A1" display="'Market Risk Common Shares'!A1" xr:uid="{738CB4E6-473A-4F5E-8926-9E8D5EE5512C}"/>
    <hyperlink ref="E7" location="'Transition Regions'!A1" display="See &quot;Transition Regions&quot; tab for expected values" xr:uid="{DBDE2F9D-F9B7-4B8B-90C8-EEF5682F8F81}"/>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E4C9-073C-40F9-8819-6CD0DA1D90FF}">
  <sheetPr>
    <tabColor theme="4" tint="0.39997558519241921"/>
  </sheetPr>
  <dimension ref="A1:E27"/>
  <sheetViews>
    <sheetView zoomScaleNormal="100" workbookViewId="0">
      <selection sqref="A1:E1"/>
    </sheetView>
  </sheetViews>
  <sheetFormatPr baseColWidth="10" defaultColWidth="8.85546875" defaultRowHeight="15" x14ac:dyDescent="0.25"/>
  <cols>
    <col min="1" max="1" width="5.140625" customWidth="1"/>
    <col min="2" max="2" width="28.85546875" customWidth="1"/>
    <col min="3" max="3" width="87.28515625" customWidth="1"/>
    <col min="4" max="4" width="19.28515625" customWidth="1"/>
    <col min="5" max="5" width="80.85546875" customWidth="1"/>
  </cols>
  <sheetData>
    <row r="1" spans="1:5" ht="15.75" x14ac:dyDescent="0.25">
      <c r="A1" s="228" t="s">
        <v>305</v>
      </c>
      <c r="B1" s="228"/>
      <c r="C1" s="228"/>
      <c r="D1" s="228"/>
      <c r="E1" s="228"/>
    </row>
    <row r="2" spans="1:5" ht="121.5" customHeight="1" x14ac:dyDescent="0.25">
      <c r="A2" s="229" t="s">
        <v>566</v>
      </c>
      <c r="B2" s="229"/>
      <c r="C2" s="229"/>
      <c r="D2" s="229"/>
      <c r="E2" s="229"/>
    </row>
    <row r="3" spans="1:5" ht="12" customHeight="1" x14ac:dyDescent="0.25">
      <c r="A3" s="118"/>
      <c r="B3" s="118"/>
      <c r="C3" s="118"/>
      <c r="D3" s="118"/>
      <c r="E3" s="118"/>
    </row>
    <row r="4" spans="1:5" x14ac:dyDescent="0.25">
      <c r="A4" s="230" t="s">
        <v>477</v>
      </c>
      <c r="B4" s="230"/>
      <c r="C4" s="230"/>
      <c r="D4" s="230"/>
      <c r="E4" s="230"/>
    </row>
    <row r="5" spans="1:5" x14ac:dyDescent="0.25">
      <c r="A5" s="128" t="s">
        <v>38</v>
      </c>
      <c r="B5" s="128" t="s">
        <v>39</v>
      </c>
      <c r="C5" s="128" t="s">
        <v>40</v>
      </c>
      <c r="D5" s="128" t="s">
        <v>41</v>
      </c>
      <c r="E5" s="128" t="s">
        <v>42</v>
      </c>
    </row>
    <row r="6" spans="1:5" ht="75" x14ac:dyDescent="0.25">
      <c r="A6" s="129">
        <v>1</v>
      </c>
      <c r="B6" s="130" t="s">
        <v>182</v>
      </c>
      <c r="C6" s="130" t="s">
        <v>3</v>
      </c>
      <c r="D6" s="130" t="s">
        <v>43</v>
      </c>
      <c r="E6" s="87" t="s">
        <v>705</v>
      </c>
    </row>
    <row r="7" spans="1:5" x14ac:dyDescent="0.25">
      <c r="A7" s="129">
        <v>2</v>
      </c>
      <c r="B7" s="130" t="s">
        <v>37</v>
      </c>
      <c r="C7" s="130" t="s">
        <v>184</v>
      </c>
      <c r="D7" s="130" t="s">
        <v>43</v>
      </c>
      <c r="E7" s="87" t="s">
        <v>568</v>
      </c>
    </row>
    <row r="8" spans="1:5" ht="60" x14ac:dyDescent="0.25">
      <c r="A8" s="129">
        <v>3</v>
      </c>
      <c r="B8" s="130" t="s">
        <v>183</v>
      </c>
      <c r="C8" s="130" t="s">
        <v>121</v>
      </c>
      <c r="D8" s="130" t="s">
        <v>44</v>
      </c>
      <c r="E8" s="138" t="s">
        <v>743</v>
      </c>
    </row>
    <row r="9" spans="1:5" x14ac:dyDescent="0.25">
      <c r="A9" s="129">
        <v>4</v>
      </c>
      <c r="B9" s="130" t="s">
        <v>33</v>
      </c>
      <c r="C9" s="130" t="s">
        <v>34</v>
      </c>
      <c r="D9" s="130" t="s">
        <v>44</v>
      </c>
      <c r="E9" s="87" t="s">
        <v>574</v>
      </c>
    </row>
    <row r="10" spans="1:5" ht="71.25" x14ac:dyDescent="0.25">
      <c r="A10" s="129">
        <v>5</v>
      </c>
      <c r="B10" s="130" t="s">
        <v>120</v>
      </c>
      <c r="C10" s="130" t="s">
        <v>152</v>
      </c>
      <c r="D10" s="130" t="s">
        <v>44</v>
      </c>
      <c r="E10" s="130" t="s">
        <v>575</v>
      </c>
    </row>
    <row r="11" spans="1:5" x14ac:dyDescent="0.25">
      <c r="A11" s="129">
        <v>6</v>
      </c>
      <c r="B11" s="130" t="s">
        <v>153</v>
      </c>
      <c r="C11" s="130" t="s">
        <v>287</v>
      </c>
      <c r="D11" s="130" t="s">
        <v>44</v>
      </c>
      <c r="E11" s="130"/>
    </row>
    <row r="12" spans="1:5" x14ac:dyDescent="0.25">
      <c r="A12" s="129">
        <v>7</v>
      </c>
      <c r="B12" s="130" t="s">
        <v>154</v>
      </c>
      <c r="C12" s="130" t="s">
        <v>288</v>
      </c>
      <c r="D12" s="130" t="s">
        <v>44</v>
      </c>
      <c r="E12" s="130"/>
    </row>
    <row r="13" spans="1:5" x14ac:dyDescent="0.25">
      <c r="A13" s="129">
        <v>8</v>
      </c>
      <c r="B13" s="130" t="s">
        <v>155</v>
      </c>
      <c r="C13" s="130" t="s">
        <v>289</v>
      </c>
      <c r="D13" s="130" t="s">
        <v>44</v>
      </c>
      <c r="E13" s="130"/>
    </row>
    <row r="14" spans="1:5" x14ac:dyDescent="0.25">
      <c r="A14" s="129">
        <v>9</v>
      </c>
      <c r="B14" s="130" t="s">
        <v>156</v>
      </c>
      <c r="C14" s="130" t="s">
        <v>290</v>
      </c>
      <c r="D14" s="130" t="s">
        <v>44</v>
      </c>
      <c r="E14" s="130"/>
    </row>
    <row r="15" spans="1:5" x14ac:dyDescent="0.25">
      <c r="A15" s="129">
        <v>10</v>
      </c>
      <c r="B15" s="130" t="s">
        <v>157</v>
      </c>
      <c r="C15" s="130" t="s">
        <v>291</v>
      </c>
      <c r="D15" s="130" t="s">
        <v>44</v>
      </c>
      <c r="E15" s="130"/>
    </row>
    <row r="16" spans="1:5" x14ac:dyDescent="0.25">
      <c r="A16" s="129">
        <v>11</v>
      </c>
      <c r="B16" s="130" t="s">
        <v>158</v>
      </c>
      <c r="C16" s="130" t="s">
        <v>292</v>
      </c>
      <c r="D16" s="130" t="s">
        <v>44</v>
      </c>
      <c r="E16" s="130"/>
    </row>
    <row r="17" spans="1:5" x14ac:dyDescent="0.25">
      <c r="A17" s="129">
        <v>12</v>
      </c>
      <c r="B17" s="130" t="s">
        <v>159</v>
      </c>
      <c r="C17" s="130" t="s">
        <v>293</v>
      </c>
      <c r="D17" s="130" t="s">
        <v>44</v>
      </c>
      <c r="E17" s="130"/>
    </row>
    <row r="18" spans="1:5" x14ac:dyDescent="0.25">
      <c r="A18" s="129">
        <v>13</v>
      </c>
      <c r="B18" s="130" t="s">
        <v>160</v>
      </c>
      <c r="C18" s="130" t="s">
        <v>294</v>
      </c>
      <c r="D18" s="130" t="s">
        <v>44</v>
      </c>
      <c r="E18" s="130"/>
    </row>
    <row r="19" spans="1:5" x14ac:dyDescent="0.25">
      <c r="A19" s="129">
        <v>14</v>
      </c>
      <c r="B19" s="130" t="s">
        <v>161</v>
      </c>
      <c r="C19" s="130" t="s">
        <v>295</v>
      </c>
      <c r="D19" s="130" t="s">
        <v>44</v>
      </c>
      <c r="E19" s="130"/>
    </row>
    <row r="20" spans="1:5" x14ac:dyDescent="0.25">
      <c r="A20" s="129">
        <v>15</v>
      </c>
      <c r="B20" s="130" t="s">
        <v>162</v>
      </c>
      <c r="C20" s="130" t="s">
        <v>296</v>
      </c>
      <c r="D20" s="130" t="s">
        <v>44</v>
      </c>
      <c r="E20" s="130"/>
    </row>
    <row r="21" spans="1:5" x14ac:dyDescent="0.25">
      <c r="A21" s="129">
        <v>16</v>
      </c>
      <c r="B21" s="130" t="s">
        <v>163</v>
      </c>
      <c r="C21" s="130" t="s">
        <v>297</v>
      </c>
      <c r="D21" s="130" t="s">
        <v>44</v>
      </c>
      <c r="E21" s="130"/>
    </row>
    <row r="22" spans="1:5" x14ac:dyDescent="0.25">
      <c r="A22" s="129">
        <v>17</v>
      </c>
      <c r="B22" s="130" t="s">
        <v>164</v>
      </c>
      <c r="C22" s="130" t="s">
        <v>298</v>
      </c>
      <c r="D22" s="130" t="s">
        <v>44</v>
      </c>
      <c r="E22" s="130"/>
    </row>
    <row r="23" spans="1:5" x14ac:dyDescent="0.25">
      <c r="A23" s="129">
        <v>18</v>
      </c>
      <c r="B23" s="130" t="s">
        <v>165</v>
      </c>
      <c r="C23" s="130" t="s">
        <v>299</v>
      </c>
      <c r="D23" s="130" t="s">
        <v>44</v>
      </c>
      <c r="E23" s="130"/>
    </row>
    <row r="24" spans="1:5" x14ac:dyDescent="0.25">
      <c r="A24" s="129">
        <v>19</v>
      </c>
      <c r="B24" s="130" t="s">
        <v>166</v>
      </c>
      <c r="C24" s="130" t="s">
        <v>300</v>
      </c>
      <c r="D24" s="130" t="s">
        <v>44</v>
      </c>
      <c r="E24" s="130"/>
    </row>
    <row r="25" spans="1:5" x14ac:dyDescent="0.25">
      <c r="A25" s="129">
        <v>20</v>
      </c>
      <c r="B25" s="130" t="s">
        <v>167</v>
      </c>
      <c r="C25" s="130" t="s">
        <v>301</v>
      </c>
      <c r="D25" s="130" t="s">
        <v>44</v>
      </c>
      <c r="E25" s="130"/>
    </row>
    <row r="26" spans="1:5" ht="29.25" x14ac:dyDescent="0.25">
      <c r="A26" s="129">
        <v>21</v>
      </c>
      <c r="B26" s="130" t="s">
        <v>46</v>
      </c>
      <c r="C26" s="130" t="s">
        <v>567</v>
      </c>
      <c r="D26" s="130" t="s">
        <v>44</v>
      </c>
      <c r="E26" s="130"/>
    </row>
    <row r="27" spans="1:5" ht="28.5" x14ac:dyDescent="0.25">
      <c r="A27" s="137">
        <v>22</v>
      </c>
      <c r="B27" s="130" t="s">
        <v>571</v>
      </c>
      <c r="C27" s="130" t="s">
        <v>573</v>
      </c>
      <c r="D27" s="130" t="s">
        <v>44</v>
      </c>
      <c r="E27" s="130" t="s">
        <v>576</v>
      </c>
    </row>
  </sheetData>
  <mergeCells count="3">
    <mergeCell ref="A4:E4"/>
    <mergeCell ref="A1:E1"/>
    <mergeCell ref="A2:E2"/>
  </mergeCells>
  <hyperlinks>
    <hyperlink ref="E6" location="'Industry Sectors'!A1" display="'Industry Sectors'!A1" xr:uid="{A8A30702-B311-4A51-899B-0129DB640B46}"/>
    <hyperlink ref="E7" location="'Transition Regions'!A1" display="See &quot;Transition Regions&quot; tab for expected values" xr:uid="{9F74A74A-61E6-4E97-94F4-18993118F270}"/>
    <hyperlink ref="E8" location="'Credit Quality Buckets'!A1" display="'Credit Quality Buckets'!A1" xr:uid="{19BBF407-DA87-402F-A2C2-BE748C528C95}"/>
    <hyperlink ref="E9" location="'Transition Asset Classes'!A1" display="See &quot;Transition Asset Classes&quot; tab for expected values" xr:uid="{063529FE-CEA3-4F8A-8E20-FE2AB0CE93BD}"/>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48C6-0E3D-4EB8-8770-F30CD217F9F3}">
  <sheetPr>
    <tabColor theme="4" tint="0.39997558519241921"/>
  </sheetPr>
  <dimension ref="A1:E16"/>
  <sheetViews>
    <sheetView zoomScale="115" zoomScaleNormal="115" workbookViewId="0">
      <selection sqref="A1:E1"/>
    </sheetView>
  </sheetViews>
  <sheetFormatPr baseColWidth="10" defaultColWidth="8.85546875" defaultRowHeight="15" x14ac:dyDescent="0.25"/>
  <cols>
    <col min="1" max="1" width="5.140625" customWidth="1"/>
    <col min="2" max="2" width="24.28515625" customWidth="1"/>
    <col min="3" max="3" width="74.28515625" bestFit="1" customWidth="1"/>
    <col min="4" max="4" width="19.28515625" customWidth="1"/>
    <col min="5" max="5" width="53.28515625" customWidth="1"/>
  </cols>
  <sheetData>
    <row r="1" spans="1:5" ht="15.75" x14ac:dyDescent="0.25">
      <c r="A1" s="228" t="s">
        <v>434</v>
      </c>
      <c r="B1" s="228"/>
      <c r="C1" s="228"/>
      <c r="D1" s="228"/>
      <c r="E1" s="228"/>
    </row>
    <row r="2" spans="1:5" ht="234.75" customHeight="1" x14ac:dyDescent="0.25">
      <c r="A2" s="234" t="s">
        <v>744</v>
      </c>
      <c r="B2" s="234"/>
      <c r="C2" s="234"/>
      <c r="D2" s="234"/>
      <c r="E2" s="234"/>
    </row>
    <row r="3" spans="1:5" x14ac:dyDescent="0.25">
      <c r="A3" s="230" t="s">
        <v>553</v>
      </c>
      <c r="B3" s="230"/>
      <c r="C3" s="230"/>
      <c r="D3" s="230"/>
      <c r="E3" s="230"/>
    </row>
    <row r="4" spans="1:5" x14ac:dyDescent="0.25">
      <c r="A4" s="3" t="s">
        <v>38</v>
      </c>
      <c r="B4" s="3" t="s">
        <v>39</v>
      </c>
      <c r="C4" s="3" t="s">
        <v>40</v>
      </c>
      <c r="D4" s="3" t="s">
        <v>41</v>
      </c>
      <c r="E4" s="3" t="s">
        <v>42</v>
      </c>
    </row>
    <row r="5" spans="1:5" x14ac:dyDescent="0.25">
      <c r="A5" s="4">
        <v>1</v>
      </c>
      <c r="B5" s="5" t="s">
        <v>391</v>
      </c>
      <c r="C5" s="5" t="s">
        <v>438</v>
      </c>
      <c r="D5" s="5" t="s">
        <v>43</v>
      </c>
      <c r="E5" s="91" t="s">
        <v>456</v>
      </c>
    </row>
    <row r="6" spans="1:5" ht="24.75" customHeight="1" x14ac:dyDescent="0.25">
      <c r="A6" s="102">
        <v>2</v>
      </c>
      <c r="B6" s="103" t="s">
        <v>555</v>
      </c>
      <c r="C6" s="103" t="s">
        <v>435</v>
      </c>
      <c r="D6" s="103" t="s">
        <v>43</v>
      </c>
      <c r="E6" s="116" t="s">
        <v>457</v>
      </c>
    </row>
    <row r="7" spans="1:5" x14ac:dyDescent="0.25">
      <c r="A7" s="4">
        <v>3</v>
      </c>
      <c r="B7" s="5" t="s">
        <v>120</v>
      </c>
      <c r="C7" s="5" t="s">
        <v>472</v>
      </c>
      <c r="D7" s="5" t="s">
        <v>44</v>
      </c>
      <c r="E7" s="5"/>
    </row>
    <row r="8" spans="1:5" x14ac:dyDescent="0.25">
      <c r="A8" s="4">
        <v>4</v>
      </c>
      <c r="B8" s="5" t="s">
        <v>552</v>
      </c>
      <c r="C8" s="5" t="s">
        <v>748</v>
      </c>
      <c r="D8" s="5" t="s">
        <v>44</v>
      </c>
      <c r="E8" s="5"/>
    </row>
    <row r="9" spans="1:5" x14ac:dyDescent="0.25">
      <c r="E9" s="106"/>
    </row>
    <row r="10" spans="1:5" x14ac:dyDescent="0.25">
      <c r="B10" s="114"/>
    </row>
    <row r="11" spans="1:5" x14ac:dyDescent="0.25">
      <c r="A11" s="230" t="s">
        <v>554</v>
      </c>
      <c r="B11" s="230"/>
      <c r="C11" s="230"/>
      <c r="D11" s="230"/>
      <c r="E11" s="230"/>
    </row>
    <row r="12" spans="1:5" x14ac:dyDescent="0.25">
      <c r="A12" s="3" t="s">
        <v>38</v>
      </c>
      <c r="B12" s="3" t="s">
        <v>39</v>
      </c>
      <c r="C12" s="3" t="s">
        <v>40</v>
      </c>
      <c r="D12" s="3" t="s">
        <v>41</v>
      </c>
      <c r="E12" s="3" t="s">
        <v>42</v>
      </c>
    </row>
    <row r="13" spans="1:5" x14ac:dyDescent="0.25">
      <c r="A13" s="4">
        <v>1</v>
      </c>
      <c r="B13" s="5" t="s">
        <v>391</v>
      </c>
      <c r="C13" s="5" t="s">
        <v>438</v>
      </c>
      <c r="D13" s="5" t="s">
        <v>43</v>
      </c>
      <c r="E13" s="115" t="s">
        <v>456</v>
      </c>
    </row>
    <row r="14" spans="1:5" ht="22.5" customHeight="1" x14ac:dyDescent="0.25">
      <c r="A14" s="104">
        <v>2</v>
      </c>
      <c r="B14" s="105" t="s">
        <v>436</v>
      </c>
      <c r="C14" s="105" t="s">
        <v>437</v>
      </c>
      <c r="D14" s="105" t="s">
        <v>43</v>
      </c>
      <c r="E14" s="119" t="s">
        <v>457</v>
      </c>
    </row>
    <row r="15" spans="1:5" x14ac:dyDescent="0.25">
      <c r="A15" s="4">
        <v>3</v>
      </c>
      <c r="B15" s="5" t="s">
        <v>120</v>
      </c>
      <c r="C15" s="5" t="s">
        <v>472</v>
      </c>
      <c r="D15" s="5" t="s">
        <v>44</v>
      </c>
      <c r="E15" s="5"/>
    </row>
    <row r="16" spans="1:5" x14ac:dyDescent="0.25">
      <c r="A16" s="4">
        <v>4</v>
      </c>
      <c r="B16" s="5" t="s">
        <v>552</v>
      </c>
      <c r="C16" s="5" t="s">
        <v>748</v>
      </c>
      <c r="D16" s="5" t="s">
        <v>44</v>
      </c>
      <c r="E16" s="5"/>
    </row>
  </sheetData>
  <mergeCells count="4">
    <mergeCell ref="A1:E1"/>
    <mergeCell ref="A2:E2"/>
    <mergeCell ref="A3:E3"/>
    <mergeCell ref="A11:E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F7F7-768C-454B-9F87-B9A5B61207ED}">
  <sheetPr>
    <tabColor theme="4" tint="0.39997558519241921"/>
  </sheetPr>
  <dimension ref="A1:E16"/>
  <sheetViews>
    <sheetView zoomScaleNormal="100" workbookViewId="0">
      <selection sqref="A1:E1"/>
    </sheetView>
  </sheetViews>
  <sheetFormatPr baseColWidth="10" defaultColWidth="8.85546875" defaultRowHeight="15" x14ac:dyDescent="0.25"/>
  <cols>
    <col min="1" max="1" width="6.5703125" customWidth="1"/>
    <col min="2" max="2" width="45" customWidth="1"/>
    <col min="3" max="3" width="65.28515625" customWidth="1"/>
    <col min="4" max="4" width="19.28515625" customWidth="1"/>
    <col min="5" max="5" width="53.28515625" customWidth="1"/>
  </cols>
  <sheetData>
    <row r="1" spans="1:5" ht="15.75" x14ac:dyDescent="0.25">
      <c r="A1" s="228" t="s">
        <v>579</v>
      </c>
      <c r="B1" s="228"/>
      <c r="C1" s="228"/>
      <c r="D1" s="228"/>
      <c r="E1" s="228"/>
    </row>
    <row r="2" spans="1:5" ht="180" customHeight="1" x14ac:dyDescent="0.25">
      <c r="A2" s="234" t="s">
        <v>747</v>
      </c>
      <c r="B2" s="234"/>
      <c r="C2" s="234"/>
      <c r="D2" s="234"/>
      <c r="E2" s="234"/>
    </row>
    <row r="3" spans="1:5" x14ac:dyDescent="0.25">
      <c r="A3" s="230" t="s">
        <v>478</v>
      </c>
      <c r="B3" s="230"/>
      <c r="C3" s="230"/>
      <c r="D3" s="230"/>
      <c r="E3" s="230"/>
    </row>
    <row r="4" spans="1:5" x14ac:dyDescent="0.25">
      <c r="A4" s="128" t="s">
        <v>38</v>
      </c>
      <c r="B4" s="128" t="s">
        <v>39</v>
      </c>
      <c r="C4" s="128" t="s">
        <v>40</v>
      </c>
      <c r="D4" s="128" t="s">
        <v>42</v>
      </c>
      <c r="E4" s="128" t="s">
        <v>42</v>
      </c>
    </row>
    <row r="5" spans="1:5" ht="14.25" customHeight="1" x14ac:dyDescent="0.25">
      <c r="A5" s="129">
        <v>1</v>
      </c>
      <c r="B5" s="130" t="s">
        <v>391</v>
      </c>
      <c r="C5" s="130" t="s">
        <v>438</v>
      </c>
      <c r="D5" s="130" t="s">
        <v>43</v>
      </c>
      <c r="E5" s="132" t="s">
        <v>471</v>
      </c>
    </row>
    <row r="6" spans="1:5" ht="14.25" customHeight="1" x14ac:dyDescent="0.25">
      <c r="A6" s="129">
        <v>2</v>
      </c>
      <c r="B6" s="130" t="s">
        <v>392</v>
      </c>
      <c r="C6" s="130" t="s">
        <v>237</v>
      </c>
      <c r="D6" s="130" t="s">
        <v>44</v>
      </c>
      <c r="E6" s="131" t="s">
        <v>577</v>
      </c>
    </row>
    <row r="7" spans="1:5" ht="14.25" customHeight="1" x14ac:dyDescent="0.25">
      <c r="A7" s="129">
        <v>3</v>
      </c>
      <c r="B7" s="130" t="s">
        <v>706</v>
      </c>
      <c r="C7" s="130" t="s">
        <v>707</v>
      </c>
      <c r="D7" s="130" t="s">
        <v>44</v>
      </c>
      <c r="E7" s="131" t="s">
        <v>578</v>
      </c>
    </row>
    <row r="8" spans="1:5" ht="14.25" customHeight="1" x14ac:dyDescent="0.25">
      <c r="A8" s="129">
        <v>4</v>
      </c>
      <c r="B8" s="130" t="s">
        <v>120</v>
      </c>
      <c r="C8" s="130" t="s">
        <v>472</v>
      </c>
      <c r="D8" s="130" t="s">
        <v>44</v>
      </c>
      <c r="E8" s="130"/>
    </row>
    <row r="9" spans="1:5" ht="14.25" customHeight="1" x14ac:dyDescent="0.25">
      <c r="A9" s="129">
        <v>5</v>
      </c>
      <c r="B9" s="130" t="s">
        <v>552</v>
      </c>
      <c r="C9" s="130" t="s">
        <v>748</v>
      </c>
      <c r="D9" s="130" t="s">
        <v>44</v>
      </c>
      <c r="E9" s="130"/>
    </row>
    <row r="10" spans="1:5" x14ac:dyDescent="0.25">
      <c r="A10" s="139"/>
      <c r="B10" s="139"/>
      <c r="C10" s="139"/>
      <c r="D10" s="139"/>
      <c r="E10" s="139"/>
    </row>
    <row r="11" spans="1:5" x14ac:dyDescent="0.25">
      <c r="A11" s="230" t="s">
        <v>479</v>
      </c>
      <c r="B11" s="230"/>
      <c r="C11" s="230"/>
      <c r="D11" s="230"/>
      <c r="E11" s="230"/>
    </row>
    <row r="12" spans="1:5" x14ac:dyDescent="0.25">
      <c r="A12" s="128" t="s">
        <v>38</v>
      </c>
      <c r="B12" s="128" t="s">
        <v>39</v>
      </c>
      <c r="C12" s="128" t="s">
        <v>40</v>
      </c>
      <c r="D12" s="128" t="s">
        <v>42</v>
      </c>
      <c r="E12" s="128" t="s">
        <v>42</v>
      </c>
    </row>
    <row r="13" spans="1:5" ht="14.25" customHeight="1" x14ac:dyDescent="0.25">
      <c r="A13" s="129">
        <v>1</v>
      </c>
      <c r="B13" s="130" t="s">
        <v>391</v>
      </c>
      <c r="C13" s="130" t="s">
        <v>438</v>
      </c>
      <c r="D13" s="130" t="s">
        <v>43</v>
      </c>
      <c r="E13" s="132" t="s">
        <v>471</v>
      </c>
    </row>
    <row r="14" spans="1:5" ht="14.25" customHeight="1" x14ac:dyDescent="0.25">
      <c r="A14" s="129">
        <v>2</v>
      </c>
      <c r="B14" s="130" t="s">
        <v>392</v>
      </c>
      <c r="C14" s="130" t="s">
        <v>237</v>
      </c>
      <c r="D14" s="130" t="s">
        <v>44</v>
      </c>
      <c r="E14" s="131" t="s">
        <v>577</v>
      </c>
    </row>
    <row r="15" spans="1:5" s="69" customFormat="1" ht="14.25" customHeight="1" x14ac:dyDescent="0.25">
      <c r="A15" s="129">
        <v>3</v>
      </c>
      <c r="B15" s="130" t="s">
        <v>706</v>
      </c>
      <c r="C15" s="130" t="s">
        <v>707</v>
      </c>
      <c r="D15" s="130" t="s">
        <v>44</v>
      </c>
      <c r="E15" s="131" t="s">
        <v>578</v>
      </c>
    </row>
    <row r="16" spans="1:5" ht="14.25" customHeight="1" x14ac:dyDescent="0.25">
      <c r="A16" s="129">
        <v>4</v>
      </c>
      <c r="B16" s="130" t="s">
        <v>120</v>
      </c>
      <c r="C16" s="130" t="s">
        <v>472</v>
      </c>
      <c r="D16" s="130" t="s">
        <v>44</v>
      </c>
      <c r="E16" s="130"/>
    </row>
  </sheetData>
  <mergeCells count="4">
    <mergeCell ref="A1:E1"/>
    <mergeCell ref="A2:E2"/>
    <mergeCell ref="A3:E3"/>
    <mergeCell ref="A11:E11"/>
  </mergeCells>
  <hyperlinks>
    <hyperlink ref="E6" location="'Real Estate Exposure Types'!A1" display="See &quot;Real Estate Exposure Types&quot; tab for expected values" xr:uid="{51103932-EAA3-4F63-8BEC-F7B3EA409D8A}"/>
    <hyperlink ref="E7" location="'LTV Buckets'!A1" display="See &quot;LTV Buckets&quot; tab for expected values" xr:uid="{00CB9D43-D0A2-4918-826C-59902FB0E28F}"/>
    <hyperlink ref="E14" location="'Real Estate Exposure Types'!A1" display="See &quot;Real Estate Exposure Types&quot; tab for expected values" xr:uid="{F5678EED-6DF0-40BE-AEF5-55AB4AB5759E}"/>
    <hyperlink ref="E15" location="'LTV Buckets'!A1" display="See &quot;LTV Buckets&quot; tab for expected values" xr:uid="{A6429C67-D4E5-466A-9AD0-FFB1BDF893A9}"/>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7CAC-4DCC-4A81-B290-C9016EAD11B7}">
  <sheetPr codeName="Sheet16">
    <tabColor theme="4" tint="0.39997558519241921"/>
  </sheetPr>
  <dimension ref="A1:F99"/>
  <sheetViews>
    <sheetView tabSelected="1" topLeftCell="A2" zoomScale="115" zoomScaleNormal="115" workbookViewId="0">
      <selection activeCell="A2" sqref="A2:F2"/>
    </sheetView>
  </sheetViews>
  <sheetFormatPr baseColWidth="10" defaultColWidth="8.85546875" defaultRowHeight="15" x14ac:dyDescent="0.25"/>
  <cols>
    <col min="1" max="1" width="6.5703125" customWidth="1"/>
    <col min="2" max="2" width="45" customWidth="1"/>
    <col min="3" max="3" width="77.5703125" customWidth="1"/>
    <col min="4" max="4" width="12.5703125" customWidth="1"/>
    <col min="5" max="5" width="73.140625" customWidth="1"/>
    <col min="6" max="6" width="53.28515625" customWidth="1"/>
  </cols>
  <sheetData>
    <row r="1" spans="1:6" ht="15.75" x14ac:dyDescent="0.25">
      <c r="A1" s="228" t="s">
        <v>320</v>
      </c>
      <c r="B1" s="228"/>
      <c r="C1" s="228"/>
      <c r="D1" s="228"/>
      <c r="E1" s="228"/>
      <c r="F1" s="228"/>
    </row>
    <row r="2" spans="1:6" ht="138" customHeight="1" x14ac:dyDescent="0.25">
      <c r="A2" s="234" t="s">
        <v>765</v>
      </c>
      <c r="B2" s="234"/>
      <c r="C2" s="234"/>
      <c r="D2" s="234"/>
      <c r="E2" s="234"/>
      <c r="F2" s="234"/>
    </row>
    <row r="3" spans="1:6" ht="16.5" customHeight="1" x14ac:dyDescent="0.25">
      <c r="A3" s="122"/>
      <c r="B3" s="122"/>
      <c r="C3" s="122"/>
      <c r="D3" s="122"/>
      <c r="E3" s="122"/>
      <c r="F3" s="122"/>
    </row>
    <row r="4" spans="1:6" x14ac:dyDescent="0.25">
      <c r="A4" s="121" t="s">
        <v>480</v>
      </c>
      <c r="B4" s="121"/>
      <c r="C4" s="121"/>
      <c r="D4" s="121"/>
      <c r="E4" s="121"/>
      <c r="F4" s="121"/>
    </row>
    <row r="5" spans="1:6" x14ac:dyDescent="0.25">
      <c r="A5" s="128" t="s">
        <v>38</v>
      </c>
      <c r="B5" s="128" t="s">
        <v>39</v>
      </c>
      <c r="C5" s="128" t="s">
        <v>40</v>
      </c>
      <c r="D5" s="128" t="s">
        <v>42</v>
      </c>
      <c r="E5" s="128" t="s">
        <v>42</v>
      </c>
      <c r="F5" s="139"/>
    </row>
    <row r="6" spans="1:6" x14ac:dyDescent="0.25">
      <c r="A6" s="129">
        <v>1</v>
      </c>
      <c r="B6" s="130" t="s">
        <v>37</v>
      </c>
      <c r="C6" s="130" t="s">
        <v>45</v>
      </c>
      <c r="D6" s="130" t="s">
        <v>43</v>
      </c>
      <c r="E6" s="87" t="s">
        <v>581</v>
      </c>
      <c r="F6" s="139"/>
    </row>
    <row r="7" spans="1:6" x14ac:dyDescent="0.25">
      <c r="A7" s="129">
        <v>2</v>
      </c>
      <c r="B7" s="130" t="s">
        <v>392</v>
      </c>
      <c r="C7" s="130" t="s">
        <v>237</v>
      </c>
      <c r="D7" s="140" t="s">
        <v>44</v>
      </c>
      <c r="E7" s="87" t="s">
        <v>577</v>
      </c>
      <c r="F7" s="139"/>
    </row>
    <row r="8" spans="1:6" x14ac:dyDescent="0.25">
      <c r="A8" s="129">
        <v>3</v>
      </c>
      <c r="B8" s="130" t="s">
        <v>706</v>
      </c>
      <c r="C8" s="130" t="s">
        <v>439</v>
      </c>
      <c r="D8" s="140" t="s">
        <v>44</v>
      </c>
      <c r="E8" s="87" t="s">
        <v>582</v>
      </c>
      <c r="F8" s="139"/>
    </row>
    <row r="9" spans="1:6" x14ac:dyDescent="0.25">
      <c r="A9" s="129">
        <v>4</v>
      </c>
      <c r="B9" s="130" t="s">
        <v>583</v>
      </c>
      <c r="C9" s="130" t="s">
        <v>481</v>
      </c>
      <c r="D9" s="140" t="s">
        <v>44</v>
      </c>
      <c r="E9" s="236" t="s">
        <v>580</v>
      </c>
      <c r="F9" s="139"/>
    </row>
    <row r="10" spans="1:6" x14ac:dyDescent="0.25">
      <c r="A10" s="129">
        <v>5</v>
      </c>
      <c r="B10" s="130" t="s">
        <v>584</v>
      </c>
      <c r="C10" s="130" t="s">
        <v>482</v>
      </c>
      <c r="D10" s="140" t="s">
        <v>44</v>
      </c>
      <c r="E10" s="237"/>
      <c r="F10" s="139"/>
    </row>
    <row r="11" spans="1:6" x14ac:dyDescent="0.25">
      <c r="A11" s="129">
        <v>6</v>
      </c>
      <c r="B11" s="130" t="s">
        <v>585</v>
      </c>
      <c r="C11" s="130" t="s">
        <v>483</v>
      </c>
      <c r="D11" s="140" t="s">
        <v>44</v>
      </c>
      <c r="E11" s="237"/>
      <c r="F11" s="139"/>
    </row>
    <row r="12" spans="1:6" x14ac:dyDescent="0.25">
      <c r="A12" s="129">
        <v>7</v>
      </c>
      <c r="B12" s="130" t="s">
        <v>586</v>
      </c>
      <c r="C12" s="130" t="s">
        <v>484</v>
      </c>
      <c r="D12" s="140" t="s">
        <v>44</v>
      </c>
      <c r="E12" s="237"/>
      <c r="F12" s="139"/>
    </row>
    <row r="13" spans="1:6" x14ac:dyDescent="0.25">
      <c r="A13" s="129">
        <v>8</v>
      </c>
      <c r="B13" s="130" t="s">
        <v>587</v>
      </c>
      <c r="C13" s="130" t="s">
        <v>485</v>
      </c>
      <c r="D13" s="140" t="s">
        <v>44</v>
      </c>
      <c r="E13" s="237"/>
      <c r="F13" s="139"/>
    </row>
    <row r="14" spans="1:6" x14ac:dyDescent="0.25">
      <c r="A14" s="129">
        <v>9</v>
      </c>
      <c r="B14" s="130" t="s">
        <v>588</v>
      </c>
      <c r="C14" s="130" t="s">
        <v>486</v>
      </c>
      <c r="D14" s="140" t="s">
        <v>44</v>
      </c>
      <c r="E14" s="237"/>
      <c r="F14" s="139"/>
    </row>
    <row r="15" spans="1:6" s="8" customFormat="1" x14ac:dyDescent="0.25">
      <c r="A15" s="129">
        <v>10</v>
      </c>
      <c r="B15" s="130" t="s">
        <v>589</v>
      </c>
      <c r="C15" s="130" t="s">
        <v>487</v>
      </c>
      <c r="D15" s="140" t="s">
        <v>44</v>
      </c>
      <c r="E15" s="237"/>
    </row>
    <row r="16" spans="1:6" x14ac:dyDescent="0.25">
      <c r="A16" s="129">
        <v>11</v>
      </c>
      <c r="B16" s="130" t="s">
        <v>590</v>
      </c>
      <c r="C16" s="130" t="s">
        <v>488</v>
      </c>
      <c r="D16" s="140" t="s">
        <v>44</v>
      </c>
      <c r="E16" s="237"/>
      <c r="F16" s="139"/>
    </row>
    <row r="17" spans="1:6" x14ac:dyDescent="0.25">
      <c r="A17" s="129">
        <v>12</v>
      </c>
      <c r="B17" s="130" t="s">
        <v>591</v>
      </c>
      <c r="C17" s="130" t="s">
        <v>489</v>
      </c>
      <c r="D17" s="140" t="s">
        <v>44</v>
      </c>
      <c r="E17" s="237"/>
      <c r="F17" s="139"/>
    </row>
    <row r="18" spans="1:6" x14ac:dyDescent="0.25">
      <c r="A18" s="129">
        <v>13</v>
      </c>
      <c r="B18" s="130" t="s">
        <v>592</v>
      </c>
      <c r="C18" s="130" t="s">
        <v>490</v>
      </c>
      <c r="D18" s="140" t="s">
        <v>44</v>
      </c>
      <c r="E18" s="237"/>
      <c r="F18" s="139"/>
    </row>
    <row r="19" spans="1:6" x14ac:dyDescent="0.25">
      <c r="A19" s="129">
        <v>14</v>
      </c>
      <c r="B19" s="130" t="s">
        <v>593</v>
      </c>
      <c r="C19" s="130" t="s">
        <v>509</v>
      </c>
      <c r="D19" s="140" t="s">
        <v>44</v>
      </c>
      <c r="E19" s="237"/>
      <c r="F19" s="139"/>
    </row>
    <row r="20" spans="1:6" x14ac:dyDescent="0.25">
      <c r="A20" s="129">
        <v>15</v>
      </c>
      <c r="B20" s="130" t="s">
        <v>594</v>
      </c>
      <c r="C20" s="130" t="s">
        <v>510</v>
      </c>
      <c r="D20" s="140" t="s">
        <v>44</v>
      </c>
      <c r="E20" s="237"/>
      <c r="F20" s="139"/>
    </row>
    <row r="21" spans="1:6" x14ac:dyDescent="0.25">
      <c r="A21" s="129">
        <v>16</v>
      </c>
      <c r="B21" s="130" t="s">
        <v>595</v>
      </c>
      <c r="C21" s="130" t="s">
        <v>511</v>
      </c>
      <c r="D21" s="140" t="s">
        <v>44</v>
      </c>
      <c r="E21" s="237"/>
      <c r="F21" s="139"/>
    </row>
    <row r="22" spans="1:6" x14ac:dyDescent="0.25">
      <c r="A22" s="129">
        <v>17</v>
      </c>
      <c r="B22" s="130" t="s">
        <v>596</v>
      </c>
      <c r="C22" s="130" t="s">
        <v>512</v>
      </c>
      <c r="D22" s="140" t="s">
        <v>44</v>
      </c>
      <c r="E22" s="237"/>
      <c r="F22" s="139"/>
    </row>
    <row r="23" spans="1:6" x14ac:dyDescent="0.25">
      <c r="A23" s="129">
        <v>18</v>
      </c>
      <c r="B23" s="130" t="s">
        <v>597</v>
      </c>
      <c r="C23" s="130" t="s">
        <v>513</v>
      </c>
      <c r="D23" s="140" t="s">
        <v>44</v>
      </c>
      <c r="E23" s="237"/>
      <c r="F23" s="139"/>
    </row>
    <row r="24" spans="1:6" x14ac:dyDescent="0.25">
      <c r="A24" s="129">
        <v>19</v>
      </c>
      <c r="B24" s="130" t="s">
        <v>598</v>
      </c>
      <c r="C24" s="130" t="s">
        <v>514</v>
      </c>
      <c r="D24" s="140" t="s">
        <v>44</v>
      </c>
      <c r="E24" s="237"/>
      <c r="F24" s="139"/>
    </row>
    <row r="25" spans="1:6" x14ac:dyDescent="0.25">
      <c r="A25" s="129">
        <v>20</v>
      </c>
      <c r="B25" s="130" t="s">
        <v>599</v>
      </c>
      <c r="C25" s="130" t="s">
        <v>515</v>
      </c>
      <c r="D25" s="140" t="s">
        <v>44</v>
      </c>
      <c r="E25" s="237"/>
      <c r="F25" s="139"/>
    </row>
    <row r="26" spans="1:6" x14ac:dyDescent="0.25">
      <c r="A26" s="129">
        <v>21</v>
      </c>
      <c r="B26" s="130" t="s">
        <v>600</v>
      </c>
      <c r="C26" s="130" t="s">
        <v>516</v>
      </c>
      <c r="D26" s="140" t="s">
        <v>44</v>
      </c>
      <c r="E26" s="237"/>
      <c r="F26" s="139"/>
    </row>
    <row r="27" spans="1:6" x14ac:dyDescent="0.25">
      <c r="A27" s="129">
        <v>22</v>
      </c>
      <c r="B27" s="130" t="s">
        <v>601</v>
      </c>
      <c r="C27" s="130" t="s">
        <v>517</v>
      </c>
      <c r="D27" s="140" t="s">
        <v>44</v>
      </c>
      <c r="E27" s="237"/>
      <c r="F27" s="139"/>
    </row>
    <row r="28" spans="1:6" x14ac:dyDescent="0.25">
      <c r="A28" s="129">
        <v>23</v>
      </c>
      <c r="B28" s="130" t="s">
        <v>602</v>
      </c>
      <c r="C28" s="130" t="s">
        <v>518</v>
      </c>
      <c r="D28" s="140" t="s">
        <v>44</v>
      </c>
      <c r="E28" s="237"/>
      <c r="F28" s="139"/>
    </row>
    <row r="29" spans="1:6" x14ac:dyDescent="0.25">
      <c r="A29" s="129">
        <v>24</v>
      </c>
      <c r="B29" s="130" t="s">
        <v>603</v>
      </c>
      <c r="C29" s="130" t="s">
        <v>519</v>
      </c>
      <c r="D29" s="140" t="s">
        <v>44</v>
      </c>
      <c r="E29" s="237"/>
      <c r="F29" s="139"/>
    </row>
    <row r="30" spans="1:6" x14ac:dyDescent="0.25">
      <c r="A30" s="129">
        <v>25</v>
      </c>
      <c r="B30" s="130" t="s">
        <v>604</v>
      </c>
      <c r="C30" s="130" t="s">
        <v>522</v>
      </c>
      <c r="D30" s="140" t="s">
        <v>44</v>
      </c>
      <c r="E30" s="237"/>
      <c r="F30" s="139"/>
    </row>
    <row r="31" spans="1:6" x14ac:dyDescent="0.25">
      <c r="A31" s="129">
        <v>26</v>
      </c>
      <c r="B31" s="130" t="s">
        <v>605</v>
      </c>
      <c r="C31" s="130" t="s">
        <v>523</v>
      </c>
      <c r="D31" s="140" t="s">
        <v>44</v>
      </c>
      <c r="E31" s="237"/>
      <c r="F31" s="139"/>
    </row>
    <row r="32" spans="1:6" x14ac:dyDescent="0.25">
      <c r="A32" s="129">
        <v>27</v>
      </c>
      <c r="B32" s="130" t="s">
        <v>606</v>
      </c>
      <c r="C32" s="130" t="s">
        <v>524</v>
      </c>
      <c r="D32" s="140" t="s">
        <v>44</v>
      </c>
      <c r="E32" s="237"/>
      <c r="F32" s="139"/>
    </row>
    <row r="33" spans="1:6" x14ac:dyDescent="0.25">
      <c r="A33" s="129">
        <v>28</v>
      </c>
      <c r="B33" s="130" t="s">
        <v>607</v>
      </c>
      <c r="C33" s="130" t="s">
        <v>525</v>
      </c>
      <c r="D33" s="140" t="s">
        <v>44</v>
      </c>
      <c r="E33" s="237"/>
      <c r="F33" s="139"/>
    </row>
    <row r="34" spans="1:6" x14ac:dyDescent="0.25">
      <c r="A34" s="129">
        <v>29</v>
      </c>
      <c r="B34" s="130" t="s">
        <v>608</v>
      </c>
      <c r="C34" s="130" t="s">
        <v>526</v>
      </c>
      <c r="D34" s="140" t="s">
        <v>44</v>
      </c>
      <c r="E34" s="237"/>
      <c r="F34" s="139"/>
    </row>
    <row r="35" spans="1:6" x14ac:dyDescent="0.25">
      <c r="A35" s="129">
        <v>30</v>
      </c>
      <c r="B35" s="130" t="s">
        <v>609</v>
      </c>
      <c r="C35" s="130" t="s">
        <v>520</v>
      </c>
      <c r="D35" s="140" t="s">
        <v>44</v>
      </c>
      <c r="E35" s="237"/>
      <c r="F35" s="139"/>
    </row>
    <row r="36" spans="1:6" x14ac:dyDescent="0.25">
      <c r="A36" s="129">
        <v>31</v>
      </c>
      <c r="B36" s="130" t="s">
        <v>610</v>
      </c>
      <c r="C36" s="130" t="s">
        <v>521</v>
      </c>
      <c r="D36" s="140" t="s">
        <v>44</v>
      </c>
      <c r="E36" s="237"/>
      <c r="F36" s="139"/>
    </row>
    <row r="37" spans="1:6" x14ac:dyDescent="0.25">
      <c r="A37" s="129">
        <v>32</v>
      </c>
      <c r="B37" s="130" t="s">
        <v>611</v>
      </c>
      <c r="C37" s="130" t="s">
        <v>527</v>
      </c>
      <c r="D37" s="140" t="s">
        <v>44</v>
      </c>
      <c r="E37" s="237"/>
      <c r="F37" s="139"/>
    </row>
    <row r="38" spans="1:6" x14ac:dyDescent="0.25">
      <c r="A38" s="129">
        <v>33</v>
      </c>
      <c r="B38" s="130" t="s">
        <v>612</v>
      </c>
      <c r="C38" s="130" t="s">
        <v>528</v>
      </c>
      <c r="D38" s="140" t="s">
        <v>44</v>
      </c>
      <c r="E38" s="238"/>
      <c r="F38" s="139"/>
    </row>
    <row r="39" spans="1:6" x14ac:dyDescent="0.25">
      <c r="A39" s="139"/>
      <c r="B39" s="139"/>
      <c r="C39" s="139"/>
      <c r="D39" s="139"/>
      <c r="E39" s="139"/>
      <c r="F39" s="139"/>
    </row>
    <row r="40" spans="1:6" x14ac:dyDescent="0.25">
      <c r="A40" s="139"/>
      <c r="B40" s="139"/>
      <c r="C40" s="139"/>
      <c r="D40" s="139"/>
      <c r="E40" s="139"/>
      <c r="F40" s="139"/>
    </row>
    <row r="41" spans="1:6" x14ac:dyDescent="0.25">
      <c r="A41" s="121" t="s">
        <v>550</v>
      </c>
      <c r="B41" s="121"/>
      <c r="C41" s="121"/>
      <c r="D41" s="121"/>
      <c r="E41" s="121"/>
      <c r="F41" s="121"/>
    </row>
    <row r="42" spans="1:6" x14ac:dyDescent="0.25">
      <c r="A42" s="128" t="s">
        <v>38</v>
      </c>
      <c r="B42" s="128" t="s">
        <v>39</v>
      </c>
      <c r="C42" s="128" t="s">
        <v>40</v>
      </c>
      <c r="D42" s="128" t="s">
        <v>42</v>
      </c>
      <c r="E42" s="128" t="s">
        <v>42</v>
      </c>
      <c r="F42" s="139"/>
    </row>
    <row r="43" spans="1:6" x14ac:dyDescent="0.25">
      <c r="A43" s="129">
        <v>1</v>
      </c>
      <c r="B43" s="130" t="s">
        <v>37</v>
      </c>
      <c r="C43" s="130" t="s">
        <v>45</v>
      </c>
      <c r="D43" s="130" t="s">
        <v>43</v>
      </c>
      <c r="E43" s="87" t="s">
        <v>581</v>
      </c>
      <c r="F43" s="139"/>
    </row>
    <row r="44" spans="1:6" x14ac:dyDescent="0.25">
      <c r="A44" s="129">
        <v>2</v>
      </c>
      <c r="B44" s="130" t="s">
        <v>392</v>
      </c>
      <c r="C44" s="130" t="s">
        <v>237</v>
      </c>
      <c r="D44" s="140" t="s">
        <v>44</v>
      </c>
      <c r="E44" s="87" t="s">
        <v>577</v>
      </c>
      <c r="F44" s="139"/>
    </row>
    <row r="45" spans="1:6" x14ac:dyDescent="0.25">
      <c r="A45" s="129">
        <v>3</v>
      </c>
      <c r="B45" s="130" t="s">
        <v>706</v>
      </c>
      <c r="C45" s="130" t="s">
        <v>439</v>
      </c>
      <c r="D45" s="140" t="s">
        <v>44</v>
      </c>
      <c r="E45" s="87" t="s">
        <v>582</v>
      </c>
      <c r="F45" s="139"/>
    </row>
    <row r="46" spans="1:6" ht="15" customHeight="1" x14ac:dyDescent="0.25">
      <c r="A46" s="129">
        <v>4</v>
      </c>
      <c r="B46" s="130" t="s">
        <v>583</v>
      </c>
      <c r="C46" s="130" t="s">
        <v>481</v>
      </c>
      <c r="D46" s="140" t="s">
        <v>44</v>
      </c>
      <c r="E46" s="235" t="s">
        <v>580</v>
      </c>
      <c r="F46" s="139"/>
    </row>
    <row r="47" spans="1:6" x14ac:dyDescent="0.25">
      <c r="A47" s="129">
        <v>5</v>
      </c>
      <c r="B47" s="130" t="s">
        <v>584</v>
      </c>
      <c r="C47" s="130" t="s">
        <v>482</v>
      </c>
      <c r="D47" s="140" t="s">
        <v>44</v>
      </c>
      <c r="E47" s="235"/>
      <c r="F47" s="139"/>
    </row>
    <row r="48" spans="1:6" x14ac:dyDescent="0.25">
      <c r="A48" s="129">
        <v>6</v>
      </c>
      <c r="B48" s="130" t="s">
        <v>585</v>
      </c>
      <c r="C48" s="130" t="s">
        <v>483</v>
      </c>
      <c r="D48" s="140" t="s">
        <v>44</v>
      </c>
      <c r="E48" s="235"/>
      <c r="F48" s="139"/>
    </row>
    <row r="49" spans="1:6" x14ac:dyDescent="0.25">
      <c r="A49" s="129">
        <v>7</v>
      </c>
      <c r="B49" s="130" t="s">
        <v>586</v>
      </c>
      <c r="C49" s="130" t="s">
        <v>484</v>
      </c>
      <c r="D49" s="140" t="s">
        <v>44</v>
      </c>
      <c r="E49" s="235"/>
      <c r="F49" s="139"/>
    </row>
    <row r="50" spans="1:6" x14ac:dyDescent="0.25">
      <c r="A50" s="129">
        <v>8</v>
      </c>
      <c r="B50" s="130" t="s">
        <v>587</v>
      </c>
      <c r="C50" s="130" t="s">
        <v>485</v>
      </c>
      <c r="D50" s="140" t="s">
        <v>44</v>
      </c>
      <c r="E50" s="235"/>
      <c r="F50" s="139"/>
    </row>
    <row r="51" spans="1:6" x14ac:dyDescent="0.25">
      <c r="A51" s="129">
        <v>9</v>
      </c>
      <c r="B51" s="130" t="s">
        <v>588</v>
      </c>
      <c r="C51" s="130" t="s">
        <v>486</v>
      </c>
      <c r="D51" s="140" t="s">
        <v>44</v>
      </c>
      <c r="E51" s="235"/>
      <c r="F51" s="139"/>
    </row>
    <row r="52" spans="1:6" s="8" customFormat="1" x14ac:dyDescent="0.25">
      <c r="A52" s="129">
        <v>10</v>
      </c>
      <c r="B52" s="130" t="s">
        <v>589</v>
      </c>
      <c r="C52" s="130" t="s">
        <v>487</v>
      </c>
      <c r="D52" s="140" t="s">
        <v>44</v>
      </c>
      <c r="E52" s="235"/>
    </row>
    <row r="53" spans="1:6" x14ac:dyDescent="0.25">
      <c r="A53" s="129">
        <v>11</v>
      </c>
      <c r="B53" s="130" t="s">
        <v>590</v>
      </c>
      <c r="C53" s="130" t="s">
        <v>488</v>
      </c>
      <c r="D53" s="140" t="s">
        <v>44</v>
      </c>
      <c r="E53" s="235"/>
      <c r="F53" s="139"/>
    </row>
    <row r="54" spans="1:6" x14ac:dyDescent="0.25">
      <c r="A54" s="129">
        <v>12</v>
      </c>
      <c r="B54" s="130" t="s">
        <v>591</v>
      </c>
      <c r="C54" s="130" t="s">
        <v>489</v>
      </c>
      <c r="D54" s="140" t="s">
        <v>44</v>
      </c>
      <c r="E54" s="235"/>
      <c r="F54" s="139"/>
    </row>
    <row r="55" spans="1:6" x14ac:dyDescent="0.25">
      <c r="A55" s="129">
        <v>13</v>
      </c>
      <c r="B55" s="130" t="s">
        <v>592</v>
      </c>
      <c r="C55" s="130" t="s">
        <v>490</v>
      </c>
      <c r="D55" s="140" t="s">
        <v>44</v>
      </c>
      <c r="E55" s="235"/>
      <c r="F55" s="139"/>
    </row>
    <row r="56" spans="1:6" x14ac:dyDescent="0.25">
      <c r="A56" s="129">
        <v>14</v>
      </c>
      <c r="B56" s="130" t="s">
        <v>603</v>
      </c>
      <c r="C56" s="130" t="s">
        <v>519</v>
      </c>
      <c r="D56" s="140" t="s">
        <v>44</v>
      </c>
      <c r="E56" s="235"/>
      <c r="F56" s="139"/>
    </row>
    <row r="57" spans="1:6" x14ac:dyDescent="0.25">
      <c r="A57" s="129">
        <v>15</v>
      </c>
      <c r="B57" s="130" t="s">
        <v>604</v>
      </c>
      <c r="C57" s="130" t="s">
        <v>522</v>
      </c>
      <c r="D57" s="140" t="s">
        <v>44</v>
      </c>
      <c r="E57" s="235"/>
      <c r="F57" s="139"/>
    </row>
    <row r="58" spans="1:6" x14ac:dyDescent="0.25">
      <c r="A58" s="129">
        <v>16</v>
      </c>
      <c r="B58" s="130" t="s">
        <v>605</v>
      </c>
      <c r="C58" s="130" t="s">
        <v>523</v>
      </c>
      <c r="D58" s="140" t="s">
        <v>44</v>
      </c>
      <c r="E58" s="235"/>
      <c r="F58" s="139"/>
    </row>
    <row r="59" spans="1:6" x14ac:dyDescent="0.25">
      <c r="A59" s="129">
        <v>17</v>
      </c>
      <c r="B59" s="130" t="s">
        <v>606</v>
      </c>
      <c r="C59" s="130" t="s">
        <v>524</v>
      </c>
      <c r="D59" s="140" t="s">
        <v>44</v>
      </c>
      <c r="E59" s="235"/>
      <c r="F59" s="139"/>
    </row>
    <row r="60" spans="1:6" x14ac:dyDescent="0.25">
      <c r="A60" s="129">
        <v>18</v>
      </c>
      <c r="B60" s="130" t="s">
        <v>607</v>
      </c>
      <c r="C60" s="130" t="s">
        <v>525</v>
      </c>
      <c r="D60" s="140" t="s">
        <v>44</v>
      </c>
      <c r="E60" s="235"/>
      <c r="F60" s="139"/>
    </row>
    <row r="61" spans="1:6" x14ac:dyDescent="0.25">
      <c r="A61" s="129">
        <v>19</v>
      </c>
      <c r="B61" s="130" t="s">
        <v>608</v>
      </c>
      <c r="C61" s="130" t="s">
        <v>526</v>
      </c>
      <c r="D61" s="140" t="s">
        <v>44</v>
      </c>
      <c r="E61" s="235"/>
      <c r="F61" s="139"/>
    </row>
    <row r="62" spans="1:6" x14ac:dyDescent="0.25">
      <c r="A62" s="129">
        <v>20</v>
      </c>
      <c r="B62" s="130" t="s">
        <v>609</v>
      </c>
      <c r="C62" s="130" t="s">
        <v>520</v>
      </c>
      <c r="D62" s="140" t="s">
        <v>44</v>
      </c>
      <c r="E62" s="235"/>
      <c r="F62" s="139"/>
    </row>
    <row r="63" spans="1:6" x14ac:dyDescent="0.25">
      <c r="A63" s="129">
        <v>21</v>
      </c>
      <c r="B63" s="130" t="s">
        <v>610</v>
      </c>
      <c r="C63" s="130" t="s">
        <v>521</v>
      </c>
      <c r="D63" s="140" t="s">
        <v>44</v>
      </c>
      <c r="E63" s="235"/>
      <c r="F63" s="139"/>
    </row>
    <row r="64" spans="1:6" x14ac:dyDescent="0.25">
      <c r="A64" s="129">
        <v>22</v>
      </c>
      <c r="B64" s="130" t="s">
        <v>611</v>
      </c>
      <c r="C64" s="130" t="s">
        <v>527</v>
      </c>
      <c r="D64" s="140" t="s">
        <v>44</v>
      </c>
      <c r="E64" s="235"/>
      <c r="F64" s="139"/>
    </row>
    <row r="65" spans="1:6" x14ac:dyDescent="0.25">
      <c r="A65" s="129">
        <v>23</v>
      </c>
      <c r="B65" s="130" t="s">
        <v>612</v>
      </c>
      <c r="C65" s="130" t="s">
        <v>528</v>
      </c>
      <c r="D65" s="140" t="s">
        <v>44</v>
      </c>
      <c r="E65" s="235"/>
      <c r="F65" s="139"/>
    </row>
    <row r="99" spans="2:2" x14ac:dyDescent="0.25">
      <c r="B99" t="s">
        <v>612</v>
      </c>
    </row>
  </sheetData>
  <mergeCells count="4">
    <mergeCell ref="E46:E65"/>
    <mergeCell ref="A1:F1"/>
    <mergeCell ref="A2:F2"/>
    <mergeCell ref="E9:E38"/>
  </mergeCells>
  <phoneticPr fontId="40" type="noConversion"/>
  <hyperlinks>
    <hyperlink ref="E6" location="'Physical Risk Regions'!A1" display="See &quot;Physical Risk Regions&quot; tab for expected values" xr:uid="{A96BDB3A-C5B8-4D03-929B-5949F2BD5A32}"/>
    <hyperlink ref="E7" location="'Real Estate Exposure Types'!A1" display="See &quot;Real Estate Exposure Types&quot; tab for expected values" xr:uid="{D5155908-F473-4F6E-8AA0-7C03E9D119FE}"/>
    <hyperlink ref="E8" location="'LTV Buckets'!A1" display="See &quot;LTV Buckets&quot; tab for expected values" xr:uid="{E104021A-D455-4A56-B8B9-B9086987BE5C}"/>
    <hyperlink ref="E43" location="'Physical Risk Regions'!A1" display="See &quot;Physical Risk Regions&quot; tab for expected values" xr:uid="{7E4C21B0-594F-4ABC-9579-48799852E539}"/>
    <hyperlink ref="E44" location="'Real Estate Exposure Types'!A1" display="See &quot;Real Estate Exposure Types&quot; tab for expected values" xr:uid="{6B343BFE-0629-49AB-A950-BB98AAC90D58}"/>
    <hyperlink ref="E45" location="'LTV Buckets'!A1" display="See &quot;LTV Buckets&quot; tab for expected values" xr:uid="{7F4014F3-14D5-4514-8BCC-CE5E9D46645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C4EE6-C46E-4C05-8B89-93C9E605BCE7}">
  <sheetPr>
    <tabColor theme="4" tint="0.39997558519241921"/>
  </sheetPr>
  <dimension ref="A1:F64"/>
  <sheetViews>
    <sheetView zoomScaleNormal="100" workbookViewId="0">
      <selection activeCell="A2" sqref="A2:F2"/>
    </sheetView>
  </sheetViews>
  <sheetFormatPr baseColWidth="10" defaultColWidth="8.85546875" defaultRowHeight="15" x14ac:dyDescent="0.25"/>
  <cols>
    <col min="1" max="1" width="6.5703125" customWidth="1"/>
    <col min="2" max="2" width="45" customWidth="1"/>
    <col min="3" max="3" width="76.42578125" customWidth="1"/>
    <col min="4" max="4" width="12.5703125" customWidth="1"/>
    <col min="5" max="5" width="73.140625" customWidth="1"/>
    <col min="6" max="6" width="53.28515625" customWidth="1"/>
  </cols>
  <sheetData>
    <row r="1" spans="1:6" ht="15.75" x14ac:dyDescent="0.25">
      <c r="A1" s="228" t="s">
        <v>440</v>
      </c>
      <c r="B1" s="228"/>
      <c r="C1" s="228"/>
      <c r="D1" s="228"/>
      <c r="E1" s="228"/>
      <c r="F1" s="228"/>
    </row>
    <row r="2" spans="1:6" ht="150.75" customHeight="1" x14ac:dyDescent="0.25">
      <c r="A2" s="234" t="s">
        <v>761</v>
      </c>
      <c r="B2" s="234"/>
      <c r="C2" s="234"/>
      <c r="D2" s="234"/>
      <c r="E2" s="234"/>
      <c r="F2" s="234"/>
    </row>
    <row r="3" spans="1:6" x14ac:dyDescent="0.25">
      <c r="A3" s="230" t="s">
        <v>549</v>
      </c>
      <c r="B3" s="230"/>
      <c r="C3" s="230"/>
      <c r="D3" s="230"/>
      <c r="E3" s="230"/>
      <c r="F3" s="230"/>
    </row>
    <row r="4" spans="1:6" x14ac:dyDescent="0.25">
      <c r="A4" s="128" t="s">
        <v>38</v>
      </c>
      <c r="B4" s="128" t="s">
        <v>39</v>
      </c>
      <c r="C4" s="128" t="s">
        <v>40</v>
      </c>
      <c r="D4" s="128" t="s">
        <v>42</v>
      </c>
      <c r="E4" s="128" t="s">
        <v>42</v>
      </c>
      <c r="F4" s="139"/>
    </row>
    <row r="5" spans="1:6" x14ac:dyDescent="0.25">
      <c r="A5" s="129">
        <v>1</v>
      </c>
      <c r="B5" s="130" t="s">
        <v>37</v>
      </c>
      <c r="C5" s="130" t="s">
        <v>45</v>
      </c>
      <c r="D5" s="130" t="s">
        <v>43</v>
      </c>
      <c r="E5" s="87" t="s">
        <v>581</v>
      </c>
      <c r="F5" s="139"/>
    </row>
    <row r="6" spans="1:6" x14ac:dyDescent="0.25">
      <c r="A6" s="129">
        <v>2</v>
      </c>
      <c r="B6" s="130" t="s">
        <v>392</v>
      </c>
      <c r="C6" s="130" t="s">
        <v>237</v>
      </c>
      <c r="D6" s="140" t="s">
        <v>44</v>
      </c>
      <c r="E6" s="87" t="s">
        <v>577</v>
      </c>
      <c r="F6" s="139"/>
    </row>
    <row r="7" spans="1:6" x14ac:dyDescent="0.25">
      <c r="A7" s="129">
        <v>3</v>
      </c>
      <c r="B7" s="130" t="s">
        <v>706</v>
      </c>
      <c r="C7" s="130" t="s">
        <v>439</v>
      </c>
      <c r="D7" s="140" t="s">
        <v>44</v>
      </c>
      <c r="E7" s="87" t="s">
        <v>582</v>
      </c>
      <c r="F7" s="139"/>
    </row>
    <row r="8" spans="1:6" x14ac:dyDescent="0.25">
      <c r="A8" s="129">
        <v>4</v>
      </c>
      <c r="B8" s="130" t="s">
        <v>613</v>
      </c>
      <c r="C8" s="130" t="s">
        <v>529</v>
      </c>
      <c r="D8" s="140" t="s">
        <v>44</v>
      </c>
      <c r="E8" s="236" t="s">
        <v>719</v>
      </c>
      <c r="F8" s="139"/>
    </row>
    <row r="9" spans="1:6" x14ac:dyDescent="0.25">
      <c r="A9" s="129">
        <v>5</v>
      </c>
      <c r="B9" s="130" t="s">
        <v>614</v>
      </c>
      <c r="C9" s="130" t="s">
        <v>530</v>
      </c>
      <c r="D9" s="140" t="s">
        <v>44</v>
      </c>
      <c r="E9" s="237"/>
      <c r="F9" s="139"/>
    </row>
    <row r="10" spans="1:6" x14ac:dyDescent="0.25">
      <c r="A10" s="129">
        <v>6</v>
      </c>
      <c r="B10" s="130" t="s">
        <v>615</v>
      </c>
      <c r="C10" s="130" t="s">
        <v>531</v>
      </c>
      <c r="D10" s="140" t="s">
        <v>44</v>
      </c>
      <c r="E10" s="237"/>
      <c r="F10" s="139"/>
    </row>
    <row r="11" spans="1:6" x14ac:dyDescent="0.25">
      <c r="A11" s="129">
        <v>7</v>
      </c>
      <c r="B11" s="130" t="s">
        <v>616</v>
      </c>
      <c r="C11" s="130" t="s">
        <v>532</v>
      </c>
      <c r="D11" s="140" t="s">
        <v>44</v>
      </c>
      <c r="E11" s="237"/>
      <c r="F11" s="139"/>
    </row>
    <row r="12" spans="1:6" x14ac:dyDescent="0.25">
      <c r="A12" s="129">
        <v>8</v>
      </c>
      <c r="B12" s="130" t="s">
        <v>617</v>
      </c>
      <c r="C12" s="130" t="s">
        <v>533</v>
      </c>
      <c r="D12" s="140" t="s">
        <v>44</v>
      </c>
      <c r="E12" s="237"/>
      <c r="F12" s="139"/>
    </row>
    <row r="13" spans="1:6" x14ac:dyDescent="0.25">
      <c r="A13" s="129">
        <v>9</v>
      </c>
      <c r="B13" s="130" t="s">
        <v>618</v>
      </c>
      <c r="C13" s="130" t="s">
        <v>534</v>
      </c>
      <c r="D13" s="140" t="s">
        <v>44</v>
      </c>
      <c r="E13" s="237"/>
      <c r="F13" s="139"/>
    </row>
    <row r="14" spans="1:6" s="8" customFormat="1" x14ac:dyDescent="0.25">
      <c r="A14" s="129">
        <v>10</v>
      </c>
      <c r="B14" s="130" t="s">
        <v>619</v>
      </c>
      <c r="C14" s="130" t="s">
        <v>535</v>
      </c>
      <c r="D14" s="140" t="s">
        <v>44</v>
      </c>
      <c r="E14" s="237"/>
    </row>
    <row r="15" spans="1:6" x14ac:dyDescent="0.25">
      <c r="A15" s="129">
        <v>11</v>
      </c>
      <c r="B15" s="130" t="s">
        <v>620</v>
      </c>
      <c r="C15" s="130" t="s">
        <v>536</v>
      </c>
      <c r="D15" s="140" t="s">
        <v>44</v>
      </c>
      <c r="E15" s="237"/>
      <c r="F15" s="139"/>
    </row>
    <row r="16" spans="1:6" x14ac:dyDescent="0.25">
      <c r="A16" s="129">
        <v>12</v>
      </c>
      <c r="B16" s="130" t="s">
        <v>621</v>
      </c>
      <c r="C16" s="130" t="s">
        <v>537</v>
      </c>
      <c r="D16" s="140" t="s">
        <v>44</v>
      </c>
      <c r="E16" s="237"/>
      <c r="F16" s="139"/>
    </row>
    <row r="17" spans="1:6" x14ac:dyDescent="0.25">
      <c r="A17" s="129">
        <v>13</v>
      </c>
      <c r="B17" s="130" t="s">
        <v>622</v>
      </c>
      <c r="C17" s="130" t="s">
        <v>538</v>
      </c>
      <c r="D17" s="140" t="s">
        <v>44</v>
      </c>
      <c r="E17" s="237"/>
      <c r="F17" s="139"/>
    </row>
    <row r="18" spans="1:6" x14ac:dyDescent="0.25">
      <c r="A18" s="129">
        <v>14</v>
      </c>
      <c r="B18" s="130" t="s">
        <v>623</v>
      </c>
      <c r="C18" s="130" t="s">
        <v>539</v>
      </c>
      <c r="D18" s="140" t="s">
        <v>44</v>
      </c>
      <c r="E18" s="237"/>
      <c r="F18" s="139"/>
    </row>
    <row r="19" spans="1:6" x14ac:dyDescent="0.25">
      <c r="A19" s="129">
        <v>15</v>
      </c>
      <c r="B19" s="130" t="s">
        <v>624</v>
      </c>
      <c r="C19" s="130" t="s">
        <v>540</v>
      </c>
      <c r="D19" s="140" t="s">
        <v>44</v>
      </c>
      <c r="E19" s="237"/>
      <c r="F19" s="139"/>
    </row>
    <row r="20" spans="1:6" x14ac:dyDescent="0.25">
      <c r="A20" s="129">
        <v>16</v>
      </c>
      <c r="B20" s="130" t="s">
        <v>625</v>
      </c>
      <c r="C20" s="130" t="s">
        <v>541</v>
      </c>
      <c r="D20" s="140" t="s">
        <v>44</v>
      </c>
      <c r="E20" s="237"/>
      <c r="F20" s="139"/>
    </row>
    <row r="21" spans="1:6" x14ac:dyDescent="0.25">
      <c r="A21" s="129">
        <v>17</v>
      </c>
      <c r="B21" s="130" t="s">
        <v>626</v>
      </c>
      <c r="C21" s="130" t="s">
        <v>542</v>
      </c>
      <c r="D21" s="140" t="s">
        <v>44</v>
      </c>
      <c r="E21" s="237"/>
      <c r="F21" s="139"/>
    </row>
    <row r="22" spans="1:6" x14ac:dyDescent="0.25">
      <c r="A22" s="129">
        <v>18</v>
      </c>
      <c r="B22" s="130" t="s">
        <v>627</v>
      </c>
      <c r="C22" s="130" t="s">
        <v>543</v>
      </c>
      <c r="D22" s="140" t="s">
        <v>44</v>
      </c>
      <c r="E22" s="237"/>
      <c r="F22" s="139"/>
    </row>
    <row r="23" spans="1:6" x14ac:dyDescent="0.25">
      <c r="A23" s="129">
        <v>19</v>
      </c>
      <c r="B23" s="130" t="s">
        <v>628</v>
      </c>
      <c r="C23" s="130" t="s">
        <v>544</v>
      </c>
      <c r="D23" s="140" t="s">
        <v>44</v>
      </c>
      <c r="E23" s="237"/>
      <c r="F23" s="139"/>
    </row>
    <row r="24" spans="1:6" x14ac:dyDescent="0.25">
      <c r="A24" s="129">
        <v>20</v>
      </c>
      <c r="B24" s="130" t="s">
        <v>629</v>
      </c>
      <c r="C24" s="130" t="s">
        <v>545</v>
      </c>
      <c r="D24" s="140" t="s">
        <v>44</v>
      </c>
      <c r="E24" s="237"/>
      <c r="F24" s="139"/>
    </row>
    <row r="25" spans="1:6" x14ac:dyDescent="0.25">
      <c r="A25" s="129">
        <v>21</v>
      </c>
      <c r="B25" s="130" t="s">
        <v>630</v>
      </c>
      <c r="C25" s="130" t="s">
        <v>546</v>
      </c>
      <c r="D25" s="140" t="s">
        <v>44</v>
      </c>
      <c r="E25" s="237"/>
      <c r="F25" s="139"/>
    </row>
    <row r="26" spans="1:6" x14ac:dyDescent="0.25">
      <c r="A26" s="129">
        <v>22</v>
      </c>
      <c r="B26" s="130" t="s">
        <v>631</v>
      </c>
      <c r="C26" s="130" t="s">
        <v>547</v>
      </c>
      <c r="D26" s="140" t="s">
        <v>44</v>
      </c>
      <c r="E26" s="237"/>
      <c r="F26" s="139"/>
    </row>
    <row r="27" spans="1:6" x14ac:dyDescent="0.25">
      <c r="A27" s="129">
        <v>23</v>
      </c>
      <c r="B27" s="130" t="s">
        <v>632</v>
      </c>
      <c r="C27" s="130" t="s">
        <v>548</v>
      </c>
      <c r="D27" s="140" t="s">
        <v>44</v>
      </c>
      <c r="E27" s="237"/>
      <c r="F27" s="139"/>
    </row>
    <row r="28" spans="1:6" x14ac:dyDescent="0.25">
      <c r="A28" s="129">
        <v>24</v>
      </c>
      <c r="B28" s="130" t="s">
        <v>633</v>
      </c>
      <c r="C28" s="130" t="s">
        <v>708</v>
      </c>
      <c r="D28" s="140" t="s">
        <v>44</v>
      </c>
      <c r="E28" s="237"/>
      <c r="F28" s="139"/>
    </row>
    <row r="29" spans="1:6" x14ac:dyDescent="0.25">
      <c r="A29" s="129">
        <v>25</v>
      </c>
      <c r="B29" s="130" t="s">
        <v>634</v>
      </c>
      <c r="C29" s="130" t="s">
        <v>709</v>
      </c>
      <c r="D29" s="140" t="s">
        <v>44</v>
      </c>
      <c r="E29" s="237"/>
      <c r="F29" s="139"/>
    </row>
    <row r="30" spans="1:6" x14ac:dyDescent="0.25">
      <c r="A30" s="129">
        <v>26</v>
      </c>
      <c r="B30" s="130" t="s">
        <v>635</v>
      </c>
      <c r="C30" s="130" t="s">
        <v>710</v>
      </c>
      <c r="D30" s="140" t="s">
        <v>44</v>
      </c>
      <c r="E30" s="237"/>
      <c r="F30" s="139"/>
    </row>
    <row r="31" spans="1:6" x14ac:dyDescent="0.25">
      <c r="A31" s="129">
        <v>27</v>
      </c>
      <c r="B31" s="130" t="s">
        <v>636</v>
      </c>
      <c r="C31" s="130" t="s">
        <v>711</v>
      </c>
      <c r="D31" s="140" t="s">
        <v>44</v>
      </c>
      <c r="E31" s="237"/>
      <c r="F31" s="139"/>
    </row>
    <row r="32" spans="1:6" x14ac:dyDescent="0.25">
      <c r="A32" s="129">
        <v>28</v>
      </c>
      <c r="B32" s="130" t="s">
        <v>637</v>
      </c>
      <c r="C32" s="130" t="s">
        <v>712</v>
      </c>
      <c r="D32" s="140" t="s">
        <v>44</v>
      </c>
      <c r="E32" s="237"/>
      <c r="F32" s="139"/>
    </row>
    <row r="33" spans="1:6" x14ac:dyDescent="0.25">
      <c r="A33" s="129">
        <v>29</v>
      </c>
      <c r="B33" s="130" t="s">
        <v>638</v>
      </c>
      <c r="C33" s="130" t="s">
        <v>713</v>
      </c>
      <c r="D33" s="140" t="s">
        <v>44</v>
      </c>
      <c r="E33" s="237"/>
      <c r="F33" s="139"/>
    </row>
    <row r="34" spans="1:6" x14ac:dyDescent="0.25">
      <c r="A34" s="129">
        <v>30</v>
      </c>
      <c r="B34" s="130" t="s">
        <v>639</v>
      </c>
      <c r="C34" s="130" t="s">
        <v>714</v>
      </c>
      <c r="D34" s="140" t="s">
        <v>44</v>
      </c>
      <c r="E34" s="237"/>
      <c r="F34" s="139"/>
    </row>
    <row r="35" spans="1:6" x14ac:dyDescent="0.25">
      <c r="A35" s="129">
        <v>31</v>
      </c>
      <c r="B35" s="130" t="s">
        <v>640</v>
      </c>
      <c r="C35" s="130" t="s">
        <v>715</v>
      </c>
      <c r="D35" s="140" t="s">
        <v>44</v>
      </c>
      <c r="E35" s="237"/>
      <c r="F35" s="139"/>
    </row>
    <row r="36" spans="1:6" x14ac:dyDescent="0.25">
      <c r="A36" s="129">
        <v>32</v>
      </c>
      <c r="B36" s="130" t="s">
        <v>641</v>
      </c>
      <c r="C36" s="130" t="s">
        <v>716</v>
      </c>
      <c r="D36" s="140" t="s">
        <v>44</v>
      </c>
      <c r="E36" s="237"/>
      <c r="F36" s="139"/>
    </row>
    <row r="37" spans="1:6" x14ac:dyDescent="0.25">
      <c r="A37" s="129">
        <v>33</v>
      </c>
      <c r="B37" s="130" t="s">
        <v>642</v>
      </c>
      <c r="C37" s="130" t="s">
        <v>717</v>
      </c>
      <c r="D37" s="140" t="s">
        <v>44</v>
      </c>
      <c r="E37" s="238"/>
      <c r="F37" s="139"/>
    </row>
    <row r="38" spans="1:6" x14ac:dyDescent="0.25">
      <c r="A38" s="139"/>
      <c r="B38" s="139"/>
      <c r="C38" s="139"/>
      <c r="D38" s="139"/>
      <c r="E38" s="139"/>
      <c r="F38" s="139"/>
    </row>
    <row r="39" spans="1:6" x14ac:dyDescent="0.25">
      <c r="A39" s="139"/>
      <c r="B39" s="139"/>
      <c r="C39" s="139"/>
      <c r="D39" s="139"/>
      <c r="E39" s="139"/>
      <c r="F39" s="139"/>
    </row>
    <row r="40" spans="1:6" x14ac:dyDescent="0.25">
      <c r="A40" s="230" t="s">
        <v>551</v>
      </c>
      <c r="B40" s="230"/>
      <c r="C40" s="230"/>
      <c r="D40" s="230"/>
      <c r="E40" s="230"/>
      <c r="F40" s="230"/>
    </row>
    <row r="41" spans="1:6" x14ac:dyDescent="0.25">
      <c r="A41" s="128" t="s">
        <v>38</v>
      </c>
      <c r="B41" s="128" t="s">
        <v>39</v>
      </c>
      <c r="C41" s="128" t="s">
        <v>40</v>
      </c>
      <c r="D41" s="128" t="s">
        <v>42</v>
      </c>
      <c r="E41" s="128" t="s">
        <v>42</v>
      </c>
      <c r="F41" s="139"/>
    </row>
    <row r="42" spans="1:6" x14ac:dyDescent="0.25">
      <c r="A42" s="129">
        <v>1</v>
      </c>
      <c r="B42" s="130" t="s">
        <v>37</v>
      </c>
      <c r="C42" s="130" t="s">
        <v>45</v>
      </c>
      <c r="D42" s="130" t="s">
        <v>43</v>
      </c>
      <c r="E42" s="87" t="s">
        <v>581</v>
      </c>
      <c r="F42" s="139"/>
    </row>
    <row r="43" spans="1:6" x14ac:dyDescent="0.25">
      <c r="A43" s="129">
        <v>2</v>
      </c>
      <c r="B43" s="130" t="s">
        <v>392</v>
      </c>
      <c r="C43" s="130" t="s">
        <v>237</v>
      </c>
      <c r="D43" s="140" t="s">
        <v>44</v>
      </c>
      <c r="E43" s="87" t="s">
        <v>577</v>
      </c>
      <c r="F43" s="139"/>
    </row>
    <row r="44" spans="1:6" x14ac:dyDescent="0.25">
      <c r="A44" s="129">
        <v>3</v>
      </c>
      <c r="B44" s="130" t="s">
        <v>706</v>
      </c>
      <c r="C44" s="130" t="s">
        <v>439</v>
      </c>
      <c r="D44" s="140" t="s">
        <v>44</v>
      </c>
      <c r="E44" s="87" t="s">
        <v>582</v>
      </c>
      <c r="F44" s="139"/>
    </row>
    <row r="45" spans="1:6" x14ac:dyDescent="0.25">
      <c r="A45" s="129">
        <v>4</v>
      </c>
      <c r="B45" s="130" t="s">
        <v>613</v>
      </c>
      <c r="C45" s="130" t="s">
        <v>529</v>
      </c>
      <c r="D45" s="140" t="s">
        <v>44</v>
      </c>
      <c r="E45" s="235" t="s">
        <v>719</v>
      </c>
      <c r="F45" s="139"/>
    </row>
    <row r="46" spans="1:6" x14ac:dyDescent="0.25">
      <c r="A46" s="129">
        <v>5</v>
      </c>
      <c r="B46" s="130" t="s">
        <v>614</v>
      </c>
      <c r="C46" s="130" t="s">
        <v>530</v>
      </c>
      <c r="D46" s="140" t="s">
        <v>44</v>
      </c>
      <c r="E46" s="235"/>
      <c r="F46" s="139"/>
    </row>
    <row r="47" spans="1:6" x14ac:dyDescent="0.25">
      <c r="A47" s="129">
        <v>6</v>
      </c>
      <c r="B47" s="130" t="s">
        <v>615</v>
      </c>
      <c r="C47" s="130" t="s">
        <v>531</v>
      </c>
      <c r="D47" s="140" t="s">
        <v>44</v>
      </c>
      <c r="E47" s="235"/>
      <c r="F47" s="139"/>
    </row>
    <row r="48" spans="1:6" x14ac:dyDescent="0.25">
      <c r="A48" s="129">
        <v>7</v>
      </c>
      <c r="B48" s="130" t="s">
        <v>616</v>
      </c>
      <c r="C48" s="130" t="s">
        <v>532</v>
      </c>
      <c r="D48" s="140" t="s">
        <v>44</v>
      </c>
      <c r="E48" s="235"/>
      <c r="F48" s="139"/>
    </row>
    <row r="49" spans="1:6" x14ac:dyDescent="0.25">
      <c r="A49" s="129">
        <v>8</v>
      </c>
      <c r="B49" s="130" t="s">
        <v>617</v>
      </c>
      <c r="C49" s="130" t="s">
        <v>533</v>
      </c>
      <c r="D49" s="140" t="s">
        <v>44</v>
      </c>
      <c r="E49" s="235"/>
      <c r="F49" s="139"/>
    </row>
    <row r="50" spans="1:6" x14ac:dyDescent="0.25">
      <c r="A50" s="129">
        <v>9</v>
      </c>
      <c r="B50" s="130" t="s">
        <v>618</v>
      </c>
      <c r="C50" s="130" t="s">
        <v>534</v>
      </c>
      <c r="D50" s="140" t="s">
        <v>44</v>
      </c>
      <c r="E50" s="235"/>
      <c r="F50" s="139"/>
    </row>
    <row r="51" spans="1:6" s="8" customFormat="1" x14ac:dyDescent="0.25">
      <c r="A51" s="129">
        <v>10</v>
      </c>
      <c r="B51" s="130" t="s">
        <v>619</v>
      </c>
      <c r="C51" s="130" t="s">
        <v>535</v>
      </c>
      <c r="D51" s="140" t="s">
        <v>44</v>
      </c>
      <c r="E51" s="235"/>
    </row>
    <row r="52" spans="1:6" x14ac:dyDescent="0.25">
      <c r="A52" s="129">
        <v>11</v>
      </c>
      <c r="B52" s="130" t="s">
        <v>620</v>
      </c>
      <c r="C52" s="130" t="s">
        <v>536</v>
      </c>
      <c r="D52" s="140" t="s">
        <v>44</v>
      </c>
      <c r="E52" s="235"/>
      <c r="F52" s="139"/>
    </row>
    <row r="53" spans="1:6" x14ac:dyDescent="0.25">
      <c r="A53" s="129">
        <v>12</v>
      </c>
      <c r="B53" s="130" t="s">
        <v>621</v>
      </c>
      <c r="C53" s="130" t="s">
        <v>537</v>
      </c>
      <c r="D53" s="140" t="s">
        <v>44</v>
      </c>
      <c r="E53" s="235"/>
      <c r="F53" s="139"/>
    </row>
    <row r="54" spans="1:6" x14ac:dyDescent="0.25">
      <c r="A54" s="129">
        <v>13</v>
      </c>
      <c r="B54" s="130" t="s">
        <v>622</v>
      </c>
      <c r="C54" s="130" t="s">
        <v>538</v>
      </c>
      <c r="D54" s="140" t="s">
        <v>44</v>
      </c>
      <c r="E54" s="235"/>
      <c r="F54" s="139"/>
    </row>
    <row r="55" spans="1:6" x14ac:dyDescent="0.25">
      <c r="A55" s="129">
        <v>14</v>
      </c>
      <c r="B55" s="130" t="s">
        <v>633</v>
      </c>
      <c r="C55" s="130" t="s">
        <v>718</v>
      </c>
      <c r="D55" s="140" t="s">
        <v>44</v>
      </c>
      <c r="E55" s="235"/>
      <c r="F55" s="139"/>
    </row>
    <row r="56" spans="1:6" x14ac:dyDescent="0.25">
      <c r="A56" s="129">
        <v>15</v>
      </c>
      <c r="B56" s="130" t="s">
        <v>634</v>
      </c>
      <c r="C56" s="130" t="s">
        <v>709</v>
      </c>
      <c r="D56" s="140" t="s">
        <v>44</v>
      </c>
      <c r="E56" s="235"/>
      <c r="F56" s="139"/>
    </row>
    <row r="57" spans="1:6" x14ac:dyDescent="0.25">
      <c r="A57" s="129">
        <v>16</v>
      </c>
      <c r="B57" s="130" t="s">
        <v>635</v>
      </c>
      <c r="C57" s="130" t="s">
        <v>710</v>
      </c>
      <c r="D57" s="140" t="s">
        <v>44</v>
      </c>
      <c r="E57" s="235"/>
      <c r="F57" s="139"/>
    </row>
    <row r="58" spans="1:6" x14ac:dyDescent="0.25">
      <c r="A58" s="129">
        <v>17</v>
      </c>
      <c r="B58" s="130" t="s">
        <v>636</v>
      </c>
      <c r="C58" s="130" t="s">
        <v>711</v>
      </c>
      <c r="D58" s="140" t="s">
        <v>44</v>
      </c>
      <c r="E58" s="235"/>
      <c r="F58" s="139"/>
    </row>
    <row r="59" spans="1:6" x14ac:dyDescent="0.25">
      <c r="A59" s="129">
        <v>18</v>
      </c>
      <c r="B59" s="130" t="s">
        <v>637</v>
      </c>
      <c r="C59" s="130" t="s">
        <v>712</v>
      </c>
      <c r="D59" s="140" t="s">
        <v>44</v>
      </c>
      <c r="E59" s="235"/>
      <c r="F59" s="139"/>
    </row>
    <row r="60" spans="1:6" x14ac:dyDescent="0.25">
      <c r="A60" s="129">
        <v>19</v>
      </c>
      <c r="B60" s="130" t="s">
        <v>638</v>
      </c>
      <c r="C60" s="130" t="s">
        <v>713</v>
      </c>
      <c r="D60" s="140" t="s">
        <v>44</v>
      </c>
      <c r="E60" s="235"/>
      <c r="F60" s="139"/>
    </row>
    <row r="61" spans="1:6" x14ac:dyDescent="0.25">
      <c r="A61" s="129">
        <v>20</v>
      </c>
      <c r="B61" s="130" t="s">
        <v>639</v>
      </c>
      <c r="C61" s="130" t="s">
        <v>714</v>
      </c>
      <c r="D61" s="140" t="s">
        <v>44</v>
      </c>
      <c r="E61" s="235"/>
      <c r="F61" s="139"/>
    </row>
    <row r="62" spans="1:6" x14ac:dyDescent="0.25">
      <c r="A62" s="129">
        <v>21</v>
      </c>
      <c r="B62" s="130" t="s">
        <v>640</v>
      </c>
      <c r="C62" s="130" t="s">
        <v>715</v>
      </c>
      <c r="D62" s="140" t="s">
        <v>44</v>
      </c>
      <c r="E62" s="235"/>
      <c r="F62" s="139"/>
    </row>
    <row r="63" spans="1:6" x14ac:dyDescent="0.25">
      <c r="A63" s="129">
        <v>22</v>
      </c>
      <c r="B63" s="130" t="s">
        <v>641</v>
      </c>
      <c r="C63" s="130" t="s">
        <v>716</v>
      </c>
      <c r="D63" s="140" t="s">
        <v>44</v>
      </c>
      <c r="E63" s="235"/>
      <c r="F63" s="139"/>
    </row>
    <row r="64" spans="1:6" x14ac:dyDescent="0.25">
      <c r="A64" s="129">
        <v>23</v>
      </c>
      <c r="B64" s="130" t="s">
        <v>642</v>
      </c>
      <c r="C64" s="130" t="s">
        <v>717</v>
      </c>
      <c r="D64" s="140" t="s">
        <v>44</v>
      </c>
      <c r="E64" s="235"/>
      <c r="F64" s="139"/>
    </row>
  </sheetData>
  <mergeCells count="6">
    <mergeCell ref="E45:E64"/>
    <mergeCell ref="A1:F1"/>
    <mergeCell ref="A2:F2"/>
    <mergeCell ref="A3:F3"/>
    <mergeCell ref="A40:F40"/>
    <mergeCell ref="E8:E37"/>
  </mergeCells>
  <phoneticPr fontId="40" type="noConversion"/>
  <hyperlinks>
    <hyperlink ref="E5" location="'Physical Risk Regions'!A1" display="See &quot;Physical Risk Regions&quot; tab for expected values" xr:uid="{E7827A13-4DE0-4B45-BFEC-D65EA9A7FA6D}"/>
    <hyperlink ref="E6" location="'Real Estate Exposure Types'!A1" display="See &quot;Real Estate Exposure Types&quot; tab for expected values" xr:uid="{DA51EC27-1847-4811-AD8A-B7D947DDBD6E}"/>
    <hyperlink ref="E7" location="'LTV Buckets'!A1" display="See &quot;LTV Buckets&quot; tab for expected values" xr:uid="{343D5D6A-B413-4A62-AFAF-F3C8BDA008F5}"/>
    <hyperlink ref="E42" location="'Physical Risk Regions'!A1" display="See &quot;Physical Risk Regions&quot; tab for expected values" xr:uid="{C533FCE0-0F5E-417D-A413-E0B18960C278}"/>
    <hyperlink ref="E43" location="'Real Estate Exposure Types'!A1" display="See &quot;Real Estate Exposure Types&quot; tab for expected values" xr:uid="{B3A6E34E-9B83-4285-8075-E7A4949D462A}"/>
    <hyperlink ref="E44" location="'LTV Buckets'!A1" display="See &quot;LTV Buckets&quot; tab for expected values" xr:uid="{C54973EE-3BD4-4E8F-A077-61AE8F29635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FormUrls xmlns="http://schemas.microsoft.com/sharepoint/v3/contenttype/forms/url">
  <Edit>~list/Forms/fd_Document_Edit.aspx</Edit>
</FormUrls>
</file>

<file path=customXml/item3.xml><?xml version="1.0" encoding="utf-8"?>
<p:properties xmlns:p="http://schemas.microsoft.com/office/2006/metadata/properties" xmlns:xsi="http://www.w3.org/2001/XMLSchema-instance" xmlns:pc="http://schemas.microsoft.com/office/infopath/2007/PartnerControls">
  <documentManagement>
    <PJDDocLie xmlns="937acfcf-2433-4dc7-8dd3-98a5d50c96bf">7329</PJDDocLie>
    <_fd_parent_temp xmlns="0ab4d0b0-81c9-496c-a6f8-8a0e74a7f3b9" xsi:nil="true"/>
    <DSDemandeArchiver xmlns="937acfcf-2433-4dc7-8dd3-98a5d50c96bf">false</DSDemandeArchiver>
    <PJDDocLieBK xmlns="0ab4d0b0-81c9-496c-a6f8-8a0e74a7f3b9">9741</PJDDocLieBK>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166E5A-EA22-411F-915C-0EB1887138CA}">
  <ds:schemaRefs>
    <ds:schemaRef ds:uri="http://schemas.microsoft.com/sharepoint/v3/contenttype/forms"/>
  </ds:schemaRefs>
</ds:datastoreItem>
</file>

<file path=customXml/itemProps2.xml><?xml version="1.0" encoding="utf-8"?>
<ds:datastoreItem xmlns:ds="http://schemas.openxmlformats.org/officeDocument/2006/customXml" ds:itemID="{0E9FE258-A3E3-41A3-99E6-CBCC53E301C8}">
  <ds:schemaRefs>
    <ds:schemaRef ds:uri="http://schemas.microsoft.com/sharepoint/v3/contenttype/forms/url"/>
  </ds:schemaRefs>
</ds:datastoreItem>
</file>

<file path=customXml/itemProps3.xml><?xml version="1.0" encoding="utf-8"?>
<ds:datastoreItem xmlns:ds="http://schemas.openxmlformats.org/officeDocument/2006/customXml" ds:itemID="{061025A7-99A1-4AE0-A4B8-D8D9FF6C7D22}">
  <ds:schemaRefs>
    <ds:schemaRef ds:uri="http://purl.org/dc/elements/1.1/"/>
    <ds:schemaRef ds:uri="http://schemas.microsoft.com/office/2006/metadata/properties"/>
    <ds:schemaRef ds:uri="http://purl.org/dc/terms/"/>
    <ds:schemaRef ds:uri="937acfcf-2433-4dc7-8dd3-98a5d50c96bf"/>
    <ds:schemaRef ds:uri="0ab4d0b0-81c9-496c-a6f8-8a0e74a7f3b9"/>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2F61E352-E9E6-4AA9-9867-6661F7216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General Instructions</vt:lpstr>
      <vt:lpstr>Identification</vt:lpstr>
      <vt:lpstr>Credit Risk</vt:lpstr>
      <vt:lpstr>Market Risk Common Shares</vt:lpstr>
      <vt:lpstr>Market Risk Corp Bonds</vt:lpstr>
      <vt:lpstr>Real Estate Transition Risk</vt:lpstr>
      <vt:lpstr>Real Estate Summary</vt:lpstr>
      <vt:lpstr>Flood Risk</vt:lpstr>
      <vt:lpstr>Wildfire Risk</vt:lpstr>
      <vt:lpstr>Industry Sectors</vt:lpstr>
      <vt:lpstr>Transition Regions</vt:lpstr>
      <vt:lpstr>Credit Quality Buckets</vt:lpstr>
      <vt:lpstr>Transition Asset Classes</vt:lpstr>
      <vt:lpstr>Physical Risk Regions</vt:lpstr>
      <vt:lpstr>Real Estate Exposure Types</vt:lpstr>
      <vt:lpstr>LTV Buckets</vt:lpstr>
      <vt:lpstr>Credit Risk Example</vt:lpstr>
      <vt:lpstr>Market Risk Corp Bond Example</vt:lpstr>
      <vt:lpstr>Real Estate Transition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2024 Standardized Climate Scenario Exercise (SCSE) Instructions</dc:title>
  <dc:creator>OSFI / AMF</dc:creator>
  <cp:keywords>standardized climate scenario exercise, SCSE, climate risk, transition risk, physical risk, climate stress test, instructions.</cp:keywords>
  <cp:lastModifiedBy>Morel Anouk</cp:lastModifiedBy>
  <dcterms:created xsi:type="dcterms:W3CDTF">2023-08-14T19:00:20Z</dcterms:created>
  <dcterms:modified xsi:type="dcterms:W3CDTF">2024-04-10T17:15:24Z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y fmtid="{D5CDD505-2E9C-101B-9397-08002B2CF9AE}" pid="3" name="OsfiBusinessProcess">
    <vt:lpwstr>223</vt:lpwstr>
  </property>
  <property fmtid="{D5CDD505-2E9C-101B-9397-08002B2CF9AE}" pid="4" name="OsfiFIName">
    <vt:lpwstr/>
  </property>
  <property fmtid="{D5CDD505-2E9C-101B-9397-08002B2CF9AE}" pid="5" name="OsfiSubFunction">
    <vt:lpwstr>42</vt:lpwstr>
  </property>
  <property fmtid="{D5CDD505-2E9C-101B-9397-08002B2CF9AE}" pid="6" name="OsfiFiscalPeriod">
    <vt:lpwstr>2689;#2023/24|01c583ef-d13c-488e-9ee9-4f6afee82f57</vt:lpwstr>
  </property>
  <property fmtid="{D5CDD505-2E9C-101B-9397-08002B2CF9AE}" pid="7" name="OsfiIndustryType">
    <vt:lpwstr>181;#All Sectors|004d4b82-2034-41c3-bb34-0429cd22f9a7</vt:lpwstr>
  </property>
  <property fmtid="{D5CDD505-2E9C-101B-9397-08002B2CF9AE}" pid="8" name="OsfiSupervisoryAreaMM">
    <vt:lpwstr>2686</vt:lpwstr>
  </property>
  <property fmtid="{D5CDD505-2E9C-101B-9397-08002B2CF9AE}" pid="9" name="OsfiFITopics">
    <vt:lpwstr>2488;#Climate Change|85445a8d-eff7-4c65-8c31-93b34a1584d5;#213;#Stress Testing|92d0e7f5-babf-49ec-bc8a-dc80cec03810</vt:lpwstr>
  </property>
  <property fmtid="{D5CDD505-2E9C-101B-9397-08002B2CF9AE}" pid="10" name="OsfiPAA">
    <vt:lpwstr>2</vt:lpwstr>
  </property>
  <property fmtid="{D5CDD505-2E9C-101B-9397-08002B2CF9AE}" pid="11" name="OsfiFunction">
    <vt:lpwstr>3</vt:lpwstr>
  </property>
  <property fmtid="{D5CDD505-2E9C-101B-9397-08002B2CF9AE}" pid="12" name="_dlc_DocIdItemGuid">
    <vt:lpwstr>488c2ca1-d57b-4fa0-959c-28de5fa60399</vt:lpwstr>
  </property>
  <property fmtid="{D5CDD505-2E9C-101B-9397-08002B2CF9AE}" pid="13" name="OsfiSubProgram">
    <vt:lpwstr>41</vt:lpwstr>
  </property>
  <property fmtid="{D5CDD505-2E9C-101B-9397-08002B2CF9AE}" pid="14" name="OsfiCostCentre">
    <vt:lpwstr>2687</vt:lpwstr>
  </property>
  <property fmtid="{D5CDD505-2E9C-101B-9397-08002B2CF9AE}" pid="15" name="b68f0f40a9244f46b7ca0f5019c2a784">
    <vt:lpwstr>|a694271e-cd62-469f-9658-7f38260ca444</vt:lpwstr>
  </property>
  <property fmtid="{D5CDD505-2E9C-101B-9397-08002B2CF9AE}" pid="16" name="OsfiFIExternalOrganization">
    <vt:lpwstr/>
  </property>
</Properties>
</file>