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sharepoint.lautorite.qc.ca/equipes/dprpc/DemandesServices/PiecesJointesDemandeur/9741/"/>
    </mc:Choice>
  </mc:AlternateContent>
  <xr:revisionPtr revIDLastSave="0" documentId="13_ncr:1_{972F6C55-9CA8-4B73-8FB3-2965E4B9F369}" xr6:coauthVersionLast="47" xr6:coauthVersionMax="47" xr10:uidLastSave="{00000000-0000-0000-0000-000000000000}"/>
  <bookViews>
    <workbookView xWindow="-120" yWindow="-120" windowWidth="29040" windowHeight="15840" tabRatio="861" firstSheet="14" activeTab="18" xr2:uid="{AA10292C-568E-4EC2-B1D5-94ED64CF0428}"/>
  </bookViews>
  <sheets>
    <sheet name="Instructions générales" sheetId="15" r:id="rId1"/>
    <sheet name="Identification" sheetId="62" r:id="rId2"/>
    <sheet name="Risque de crédit" sheetId="42" r:id="rId3"/>
    <sheet name="Risque de marché Act. ordin." sheetId="60" r:id="rId4"/>
    <sheet name="Risque de marché Obl. sociétés" sheetId="61" r:id="rId5"/>
    <sheet name="Risque de transition Immobilier" sheetId="70" r:id="rId6"/>
    <sheet name="Synthèse Immobilier" sheetId="64" r:id="rId7"/>
    <sheet name="Risque d'inondation" sheetId="52" r:id="rId8"/>
    <sheet name="Risque de feu de forêt" sheetId="75" r:id="rId9"/>
    <sheet name="Secteurs" sheetId="40" r:id="rId10"/>
    <sheet name="Régions Transition" sheetId="44" r:id="rId11"/>
    <sheet name="Tranches de qualité de crédit" sheetId="47" r:id="rId12"/>
    <sheet name="Catégories d'actifs Transition" sheetId="45" r:id="rId13"/>
    <sheet name="Régions Risques physiques" sheetId="55" r:id="rId14"/>
    <sheet name="Types d'expositions sur immo" sheetId="59" r:id="rId15"/>
    <sheet name="Tranches de RPV" sheetId="65" r:id="rId16"/>
    <sheet name="Exemple Risque de crédit" sheetId="67" r:id="rId17"/>
    <sheet name="Exemple Risque de marché OdS" sheetId="76" r:id="rId18"/>
    <sheet name="Exemple Transition Immo" sheetId="6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12">[1]table!#REF!</definedName>
    <definedName name="\Q" localSheetId="16">[1]table!#REF!</definedName>
    <definedName name="\Q" localSheetId="17">[1]table!#REF!</definedName>
    <definedName name="\Q" localSheetId="13">[1]table!#REF!</definedName>
    <definedName name="\Q" localSheetId="10">[1]table!#REF!</definedName>
    <definedName name="\Q" localSheetId="5">[1]table!#REF!</definedName>
    <definedName name="\Q" localSheetId="9">[1]table!#REF!</definedName>
    <definedName name="\Q" localSheetId="11">[1]table!#REF!</definedName>
    <definedName name="\Q" localSheetId="15">[1]table!#REF!</definedName>
    <definedName name="\Q" localSheetId="14">[1]table!#REF!</definedName>
    <definedName name="\Q">[1]table!#REF!</definedName>
    <definedName name="\R" localSheetId="12">[1]table!#REF!</definedName>
    <definedName name="\R" localSheetId="16">[1]table!#REF!</definedName>
    <definedName name="\R" localSheetId="17">[1]table!#REF!</definedName>
    <definedName name="\R" localSheetId="13">[1]table!#REF!</definedName>
    <definedName name="\R" localSheetId="10">[1]table!#REF!</definedName>
    <definedName name="\R" localSheetId="5">[1]table!#REF!</definedName>
    <definedName name="\R" localSheetId="9">[1]table!#REF!</definedName>
    <definedName name="\R" localSheetId="11">[1]table!#REF!</definedName>
    <definedName name="\R" localSheetId="15">[1]table!#REF!</definedName>
    <definedName name="\R" localSheetId="14">[1]table!#REF!</definedName>
    <definedName name="\R">[1]table!#REF!</definedName>
    <definedName name="\Z" localSheetId="12">[1]table!#REF!</definedName>
    <definedName name="\Z" localSheetId="16">[1]table!#REF!</definedName>
    <definedName name="\Z" localSheetId="13">[1]table!#REF!</definedName>
    <definedName name="\Z" localSheetId="10">[1]table!#REF!</definedName>
    <definedName name="\Z" localSheetId="5">[1]table!#REF!</definedName>
    <definedName name="\Z" localSheetId="9">[1]table!#REF!</definedName>
    <definedName name="\Z" localSheetId="11">[1]table!#REF!</definedName>
    <definedName name="\Z" localSheetId="15">[1]table!#REF!</definedName>
    <definedName name="\Z" localSheetId="14">[1]table!#REF!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12">#REF!</definedName>
    <definedName name="___PG94040" localSheetId="16">#REF!</definedName>
    <definedName name="___PG94040" localSheetId="17">#REF!</definedName>
    <definedName name="___PG94040" localSheetId="13">#REF!</definedName>
    <definedName name="___PG94040" localSheetId="10">#REF!</definedName>
    <definedName name="___PG94040" localSheetId="5">#REF!</definedName>
    <definedName name="___PG94040" localSheetId="9">#REF!</definedName>
    <definedName name="___PG94040" localSheetId="11">#REF!</definedName>
    <definedName name="___PG94040" localSheetId="15">#REF!</definedName>
    <definedName name="___PG94040" localSheetId="14">#REF!</definedName>
    <definedName name="___PG9404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 localSheetId="16" hidden="1">#REF!</definedName>
    <definedName name="_Fil" localSheetId="5" hidden="1">#REF!</definedName>
    <definedName name="_Fil" hidden="1">#REF!</definedName>
    <definedName name="_Fill" localSheetId="16" hidden="1">#REF!</definedName>
    <definedName name="_Fill" localSheetId="5" hidden="1">#REF!</definedName>
    <definedName name="_Fill" hidden="1">#REF!</definedName>
    <definedName name="_Filll" localSheetId="5" hidden="1">#REF!</definedName>
    <definedName name="_Filll" hidden="1">#REF!</definedName>
    <definedName name="_xlnm._FilterDatabase" localSheetId="10" hidden="1">'Régions Transition'!#REF!</definedName>
    <definedName name="_xlnm._FilterDatabase" localSheetId="2" hidden="1">'Risque de crédit'!$A$5:$E$12</definedName>
    <definedName name="_xlnm._FilterDatabase" localSheetId="8" hidden="1">'Risque de feu de forêt'!$A$4:$E$14</definedName>
    <definedName name="_xlnm._FilterDatabase" localSheetId="3" hidden="1">'Risque de marché Act. ordin.'!#REF!</definedName>
    <definedName name="_xlnm._FilterDatabase" localSheetId="4" hidden="1">'Risque de marché Obl. sociétés'!#REF!</definedName>
    <definedName name="_xlnm._FilterDatabase" localSheetId="5" hidden="1">'Risque de transition Immobilier'!$A$4:$E$8</definedName>
    <definedName name="_xlnm._FilterDatabase" localSheetId="7" hidden="1">'Risque d''inondation'!$A$5:$E$15</definedName>
    <definedName name="_xlnm._FilterDatabase" localSheetId="6" hidden="1">'Synthèse Immobilier'!$A$4:$E$9</definedName>
    <definedName name="_FOOTER">#N/A</definedName>
    <definedName name="_Hlk116654259" localSheetId="2">'Risque de crédit'!#REF!</definedName>
    <definedName name="_Hlk116654259" localSheetId="8">'Risque de feu de forêt'!#REF!</definedName>
    <definedName name="_Hlk116654259" localSheetId="3">'Risque de marché Act. ordin.'!#REF!</definedName>
    <definedName name="_Hlk116654259" localSheetId="4">'Risque de marché Obl. sociétés'!#REF!</definedName>
    <definedName name="_Hlk116654259" localSheetId="5">'Risque de transition Immobilier'!#REF!</definedName>
    <definedName name="_Hlk116654259" localSheetId="7">'Risque d''inondation'!#REF!</definedName>
    <definedName name="_Hlk116654259" localSheetId="6">'Synthèse Immobilier'!#REF!</definedName>
    <definedName name="_Hlk116654641" localSheetId="2">'Risque de crédit'!#REF!</definedName>
    <definedName name="_Hlk116654641" localSheetId="8">'Risque de feu de forêt'!#REF!</definedName>
    <definedName name="_Hlk116654641" localSheetId="3">'Risque de marché Act. ordin.'!#REF!</definedName>
    <definedName name="_Hlk116654641" localSheetId="4">'Risque de marché Obl. sociétés'!#REF!</definedName>
    <definedName name="_Hlk116654641" localSheetId="5">'Risque de transition Immobilier'!#REF!</definedName>
    <definedName name="_Hlk116654641" localSheetId="7">'Risque d''inondation'!#REF!</definedName>
    <definedName name="_Hlk116654641" localSheetId="6">'Synthèse Immobilier'!#REF!</definedName>
    <definedName name="_Hlk116654940" localSheetId="2">'Risque de crédit'!#REF!</definedName>
    <definedName name="_Hlk116654940" localSheetId="8">'Risque de feu de forêt'!#REF!</definedName>
    <definedName name="_Hlk116654940" localSheetId="3">'Risque de marché Act. ordin.'!#REF!</definedName>
    <definedName name="_Hlk116654940" localSheetId="4">'Risque de marché Obl. sociétés'!#REF!</definedName>
    <definedName name="_Hlk116654940" localSheetId="5">'Risque de transition Immobilier'!#REF!</definedName>
    <definedName name="_Hlk116654940" localSheetId="7">'Risque d''inondation'!#REF!</definedName>
    <definedName name="_Hlk116654940" localSheetId="6">'Synthèse Immobilier'!#REF!</definedName>
    <definedName name="_Hlk116655399" localSheetId="2">'Risque de crédit'!#REF!</definedName>
    <definedName name="_Hlk116655399" localSheetId="8">'Risque de feu de forêt'!#REF!</definedName>
    <definedName name="_Hlk116655399" localSheetId="3">'Risque de marché Act. ordin.'!#REF!</definedName>
    <definedName name="_Hlk116655399" localSheetId="4">'Risque de marché Obl. sociétés'!#REF!</definedName>
    <definedName name="_Hlk116655399" localSheetId="5">'Risque de transition Immobilier'!#REF!</definedName>
    <definedName name="_Hlk116655399" localSheetId="7">'Risque d''inondation'!#REF!</definedName>
    <definedName name="_Hlk116655399" localSheetId="6">'Synthèse Immobilier'!#REF!</definedName>
    <definedName name="_Key1" localSheetId="16" hidden="1">#REF!</definedName>
    <definedName name="_Key1" localSheetId="17" hidden="1">#REF!</definedName>
    <definedName name="_Key1" localSheetId="18" hidden="1">#REF!</definedName>
    <definedName name="_Key1" localSheetId="5" hidden="1">#REF!</definedName>
    <definedName name="_Key1" hidden="1">#REF!</definedName>
    <definedName name="_key2" localSheetId="16" hidden="1">#REF!</definedName>
    <definedName name="_key2" localSheetId="18" hidden="1">#REF!</definedName>
    <definedName name="_key2" localSheetId="5" hidden="1">#REF!</definedName>
    <definedName name="_key2" hidden="1">#REF!</definedName>
    <definedName name="_keys" localSheetId="16" hidden="1">#REF!</definedName>
    <definedName name="_keys" localSheetId="18" hidden="1">#REF!</definedName>
    <definedName name="_keys" localSheetId="5" hidden="1">#REF!</definedName>
    <definedName name="_keys" hidden="1">#REF!</definedName>
    <definedName name="_NAME">#N/A</definedName>
    <definedName name="_Order1" hidden="1">255</definedName>
    <definedName name="_Order2" hidden="1">0</definedName>
    <definedName name="_Parse_In" localSheetId="17" hidden="1">#REF!</definedName>
    <definedName name="_Parse_In" hidden="1">#REF!</definedName>
    <definedName name="_Parse_In2" localSheetId="17" hidden="1">#REF!</definedName>
    <definedName name="_Parse_In2" hidden="1">#REF!</definedName>
    <definedName name="_Sort" localSheetId="17" hidden="1">#REF!</definedName>
    <definedName name="_Sort" hidden="1">#REF!</definedName>
    <definedName name="_Sort2" hidden="1">#REF!</definedName>
    <definedName name="a" hidden="1">#REF!</definedName>
    <definedName name="ALL_PAGES">'[2]GWL CANADA:CIINP'!$A$1:$I$24</definedName>
    <definedName name="angie" localSheetId="16">MATCH([3]!mort_req_comp,#REF!,1)</definedName>
    <definedName name="angie" localSheetId="17">MATCH([3]!mort_req_comp,#REF!,1)</definedName>
    <definedName name="angie" localSheetId="5">MATCH([3]!mort_req_comp,#REF!,1)</definedName>
    <definedName name="angie">MATCH([3]!mort_req_comp,#REF!,1)</definedName>
    <definedName name="anscount" hidden="1">1</definedName>
    <definedName name="Asset">'[4]Matrix - Canada'!$M$20</definedName>
    <definedName name="AssetNP">'[4]Matrix - Canada'!$AC$20</definedName>
    <definedName name="AvailabilityResponse">[5]!AvailabilityResponseTbl[Select Response:]</definedName>
    <definedName name="C_1_Ci">'[6]50010'!#REF!</definedName>
    <definedName name="C_1_Cii">'[6]50010'!#REF!</definedName>
    <definedName name="Capital_Subs" localSheetId="16">#REF!</definedName>
    <definedName name="Capital_Subs" localSheetId="17">#REF!</definedName>
    <definedName name="Capital_Subs" localSheetId="18">#REF!</definedName>
    <definedName name="Capital_Subs" localSheetId="5">#REF!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'[4]Matrix - Canada'!$M$15</definedName>
    <definedName name="ClaimNP">'[4]Matrix - Canada'!$AC$15</definedName>
    <definedName name="Company_Name" localSheetId="16">#REF!</definedName>
    <definedName name="Company_Name" localSheetId="17">#REF!</definedName>
    <definedName name="Company_Name" localSheetId="18">#REF!</definedName>
    <definedName name="Company_Name" localSheetId="5">#REF!</definedName>
    <definedName name="Company_Name">#REF!</definedName>
    <definedName name="CompletionResponse">[5]!CompletionResponseTbl[Select Response:]</definedName>
    <definedName name="COVER">#N/A</definedName>
    <definedName name="Date" localSheetId="16">#REF!</definedName>
    <definedName name="Date" localSheetId="17">#REF!</definedName>
    <definedName name="Date" localSheetId="18">#REF!</definedName>
    <definedName name="Date" localSheetId="5">#REF!</definedName>
    <definedName name="Date">#REF!</definedName>
    <definedName name="del" localSheetId="16" hidden="1">#REF!</definedName>
    <definedName name="del" localSheetId="18" hidden="1">#REF!</definedName>
    <definedName name="del" localSheetId="5" hidden="1">#REF!</definedName>
    <definedName name="del" hidden="1">#REF!</definedName>
    <definedName name="delet" localSheetId="16" hidden="1">#REF!</definedName>
    <definedName name="delet" localSheetId="18" hidden="1">#REF!</definedName>
    <definedName name="delet" localSheetId="5" hidden="1">#REF!</definedName>
    <definedName name="delet" hidden="1">#REF!</definedName>
    <definedName name="delete">#REF!</definedName>
    <definedName name="Derivatives">#REF!</definedName>
    <definedName name="ExpenseNP">'[4]Matrix - Canada'!$AC$19</definedName>
    <definedName name="f" localSheetId="16" hidden="1">#REF!</definedName>
    <definedName name="f" localSheetId="17" hidden="1">#REF!</definedName>
    <definedName name="f" localSheetId="18" hidden="1">#REF!</definedName>
    <definedName name="f" localSheetId="5" hidden="1">#REF!</definedName>
    <definedName name="f" hidden="1">#REF!</definedName>
    <definedName name="f_2" localSheetId="16" hidden="1">#REF!</definedName>
    <definedName name="f_2" localSheetId="18" hidden="1">#REF!</definedName>
    <definedName name="f_2" localSheetId="5" hidden="1">#REF!</definedName>
    <definedName name="f_2" hidden="1">#REF!</definedName>
    <definedName name="fffff" localSheetId="16" hidden="1">#REF!</definedName>
    <definedName name="fffff" localSheetId="18" hidden="1">#REF!</definedName>
    <definedName name="fffff" localSheetId="5" hidden="1">#REF!</definedName>
    <definedName name="fffff" hidden="1">#REF!</definedName>
    <definedName name="fffff2" hidden="1">#REF!</definedName>
    <definedName name="FileLinks">#REF!</definedName>
    <definedName name="FT15.Areas">'[7]FT15.Tables'!$C$21:$C$26</definedName>
    <definedName name="FT15.ICS.NLSegm">'[7]FT15.Tables'!$C$104:$C$110</definedName>
    <definedName name="FT15.IndexSheet">'[7]FT15.Index'!$A$1</definedName>
    <definedName name="FT15.LSegm">'[7]FT15.Tables'!$C$66:$C$81</definedName>
    <definedName name="FT15.ReportingPhases">'[7]FT15.Tables'!$C$10:$C$12</definedName>
    <definedName name="FT15.ReportingUnits">'[7]FT15.Tables'!$C$4:$C$7</definedName>
    <definedName name="FT15.SpecificCurrencies">'[7]FT15.Tables'!$C$29:$C$63</definedName>
    <definedName name="helen">MATCH([3]!mort_req_comp,#REF!,1)</definedName>
    <definedName name="ICS.Market.Corr">'[7]ICS.Market risk'!$P$12:$V$18</definedName>
    <definedName name="Input" localSheetId="16">#REF!</definedName>
    <definedName name="Input" localSheetId="17">#REF!</definedName>
    <definedName name="Input" localSheetId="18">#REF!</definedName>
    <definedName name="Input" localSheetId="5">#REF!</definedName>
    <definedName name="Input">#REF!</definedName>
    <definedName name="Insurer" localSheetId="16">#REF!</definedName>
    <definedName name="Insurer" localSheetId="18">#REF!</definedName>
    <definedName name="Insurer" localSheetId="5">#REF!</definedName>
    <definedName name="Insurer">#REF!</definedName>
    <definedName name="karen">MATCH([3]!mort_req_comp,#REF!,1)</definedName>
    <definedName name="Lapse_Risk_A" localSheetId="16">#REF!</definedName>
    <definedName name="Lapse_Risk_A" localSheetId="17">#REF!</definedName>
    <definedName name="Lapse_Risk_A" localSheetId="18">#REF!</definedName>
    <definedName name="Lapse_Risk_A" localSheetId="5">#REF!</definedName>
    <definedName name="Lapse_Risk_A">#REF!</definedName>
    <definedName name="Lapse_Risk_B" localSheetId="16">#REF!</definedName>
    <definedName name="Lapse_Risk_B" localSheetId="18">#REF!</definedName>
    <definedName name="Lapse_Risk_B" localSheetId="5">#REF!</definedName>
    <definedName name="Lapse_Risk_B">#REF!</definedName>
    <definedName name="Lapse_Risk_C" localSheetId="16">#REF!</definedName>
    <definedName name="Lapse_Risk_C" localSheetId="18">#REF!</definedName>
    <definedName name="Lapse_Risk_C" localSheetId="5">#REF!</definedName>
    <definedName name="Lapse_Risk_C">#REF!</definedName>
    <definedName name="Lapse_Risk_D">#REF!</definedName>
    <definedName name="LapseSupport">'[4]Matrix - Canada'!$M$18</definedName>
    <definedName name="LapseSupportNP">'[4]Matrix - Canada'!$AC$18</definedName>
    <definedName name="line_A_2B">'[6]25010'!#REF!</definedName>
    <definedName name="line_B_2B">'[6]25010'!#REF!</definedName>
    <definedName name="line_C_2B">'[6]25010'!#REF!</definedName>
    <definedName name="line_D_2B">'[6]25010'!#REF!</definedName>
    <definedName name="line_E_2B">'[6]25010'!#REF!</definedName>
    <definedName name="line_F_2B">'[6]25010'!#REF!</definedName>
    <definedName name="line_G_2B">'[6]25010'!#REF!</definedName>
    <definedName name="line_L">'[6]25010'!#REF!</definedName>
    <definedName name="line_M">'[8]20.020'!#REF!</definedName>
    <definedName name="line_p">'[6]25010'!#REF!</definedName>
    <definedName name="line_U">'[8]20.020'!#REF!</definedName>
    <definedName name="line_V">'[8]20.020'!#REF!</definedName>
    <definedName name="LongevityNP">'[4]Matrix - Canada'!$AC$14</definedName>
    <definedName name="LYTB">'[9]Carry Forward'!#REF!</definedName>
    <definedName name="MODEL">'[9]Cover page:95000A'!$A$1:$V$242</definedName>
    <definedName name="morb_index">MATCH([3]!morb_req_comp,#REF!,1)</definedName>
    <definedName name="morb_req_comp" localSheetId="16">#REF!</definedName>
    <definedName name="morb_req_comp" localSheetId="17">#REF!</definedName>
    <definedName name="morb_req_comp" localSheetId="18">#REF!</definedName>
    <definedName name="morb_req_comp" localSheetId="5">#REF!</definedName>
    <definedName name="morb_req_comp">#REF!</definedName>
    <definedName name="mort_index">MATCH([3]!mort_req_comp,#REF!,1)</definedName>
    <definedName name="mort_req_comp" localSheetId="16">#REF!+#REF!</definedName>
    <definedName name="mort_req_comp" localSheetId="17">#REF!+#REF!</definedName>
    <definedName name="mort_req_comp" localSheetId="18">#REF!+#REF!</definedName>
    <definedName name="mort_req_comp" localSheetId="5">#REF!+#REF!</definedName>
    <definedName name="mort_req_comp">#REF!+#REF!</definedName>
    <definedName name="MortalityNP">'[4]Matrix - Canada'!$AC$13</definedName>
    <definedName name="nancy" localSheetId="16">MATCH([3]!mort_req_comp,#REF!,1)</definedName>
    <definedName name="nancy" localSheetId="17">MATCH([3]!mort_req_comp,#REF!,1)</definedName>
    <definedName name="nancy" localSheetId="5">MATCH([3]!mort_req_comp,#REF!,1)</definedName>
    <definedName name="nancy">MATCH([3]!mort_req_comp,#REF!,1)</definedName>
    <definedName name="NewLinks" localSheetId="16">#REF!</definedName>
    <definedName name="NewLinks" localSheetId="17">#REF!</definedName>
    <definedName name="NewLinks" localSheetId="18">#REF!</definedName>
    <definedName name="NewLinks" localSheetId="5">#REF!</definedName>
    <definedName name="NewLinks">#REF!</definedName>
    <definedName name="NonLapseSupport">'[4]Matrix - Canada'!$M$17</definedName>
    <definedName name="NonLapseSupportNP">'[4]Matrix - Canada'!$AC$17</definedName>
    <definedName name="PAGE1000" localSheetId="16">#REF!</definedName>
    <definedName name="PAGE1000" localSheetId="17">#REF!</definedName>
    <definedName name="PAGE1000" localSheetId="18">#REF!</definedName>
    <definedName name="PAGE1000" localSheetId="5">#REF!</definedName>
    <definedName name="PAGE1000">#REF!</definedName>
    <definedName name="PAGE1001" localSheetId="16">'[10]10001'!#REF!</definedName>
    <definedName name="PAGE1001" localSheetId="17">'[10]10001'!#REF!</definedName>
    <definedName name="PAGE1001" localSheetId="5">'[10]10001'!#REF!</definedName>
    <definedName name="PAGE1001">'[10]10001'!#REF!</definedName>
    <definedName name="PAGE1002" localSheetId="16">'[11]1002'!#REF!</definedName>
    <definedName name="PAGE1002" localSheetId="5">'[11]1002'!#REF!</definedName>
    <definedName name="PAGE1002">'[11]1002'!#REF!</definedName>
    <definedName name="PAGE1010" localSheetId="16">'[12]10010'!#REF!</definedName>
    <definedName name="PAGE1010">'[12]10010'!#REF!</definedName>
    <definedName name="PAGE1020" localSheetId="16">#REF!</definedName>
    <definedName name="PAGE1020" localSheetId="17">#REF!</definedName>
    <definedName name="PAGE1020" localSheetId="18">#REF!</definedName>
    <definedName name="PAGE1020" localSheetId="5">#REF!</definedName>
    <definedName name="PAGE1020">#REF!</definedName>
    <definedName name="PAGE1030" localSheetId="16">#REF!</definedName>
    <definedName name="PAGE1030" localSheetId="18">#REF!</definedName>
    <definedName name="PAGE1030" localSheetId="5">#REF!</definedName>
    <definedName name="PAGE1030">#REF!</definedName>
    <definedName name="PAGE1040" localSheetId="16">#REF!</definedName>
    <definedName name="PAGE1040" localSheetId="18">#REF!</definedName>
    <definedName name="PAGE1040" localSheetId="5">#REF!</definedName>
    <definedName name="PAGE1040">#REF!</definedName>
    <definedName name="PAGE1070">#REF!</definedName>
    <definedName name="PAGE1081">#REF!</definedName>
    <definedName name="PAGE2045" localSheetId="17">'[13]20046'!#REF!</definedName>
    <definedName name="PAGE2045">'[13]20046'!#REF!</definedName>
    <definedName name="PAGE2050" localSheetId="16">#REF!</definedName>
    <definedName name="PAGE2050" localSheetId="17">#REF!</definedName>
    <definedName name="PAGE2050" localSheetId="18">#REF!</definedName>
    <definedName name="PAGE2050" localSheetId="5">#REF!</definedName>
    <definedName name="PAGE2050">#REF!</definedName>
    <definedName name="PAGE2056" localSheetId="16">#REF!</definedName>
    <definedName name="PAGE2056" localSheetId="18">#REF!</definedName>
    <definedName name="PAGE2056" localSheetId="5">#REF!</definedName>
    <definedName name="PAGE2056">#REF!</definedName>
    <definedName name="PAGE2071" localSheetId="16">#REF!</definedName>
    <definedName name="PAGE2071" localSheetId="18">#REF!</definedName>
    <definedName name="PAGE2071" localSheetId="5">#REF!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'[9]Cover page:87080'!$A$1</definedName>
    <definedName name="PrincipalLossAbsorbency" localSheetId="16">#REF!</definedName>
    <definedName name="PrincipalLossAbsorbency" localSheetId="17">#REF!</definedName>
    <definedName name="PrincipalLossAbsorbency" localSheetId="18">#REF!</definedName>
    <definedName name="PrincipalLossAbsorbency" localSheetId="5">#REF!</definedName>
    <definedName name="PrincipalLossAbsorbency">#REF!</definedName>
    <definedName name="PriorLinks" localSheetId="16">#REF!</definedName>
    <definedName name="PriorLinks" localSheetId="18">#REF!</definedName>
    <definedName name="PriorLinks" localSheetId="5">#REF!</definedName>
    <definedName name="PriorLinks">#REF!</definedName>
    <definedName name="Quarter">[14]Input!$B$2</definedName>
    <definedName name="Ratio_and_ACM_Calculation">'[15]1 Ratio and ACM Cal''n'!$A$1</definedName>
    <definedName name="renee" localSheetId="16">MATCH([3]!mort_req_comp,#REF!,1)</definedName>
    <definedName name="renee" localSheetId="17">MATCH([3]!mort_req_comp,#REF!,1)</definedName>
    <definedName name="renee" localSheetId="5">MATCH([3]!mort_req_comp,#REF!,1)</definedName>
    <definedName name="renee">MATCH([3]!mort_req_comp,#REF!,1)</definedName>
    <definedName name="RetrieveDate" localSheetId="16">#REF!</definedName>
    <definedName name="RetrieveDate" localSheetId="17">#REF!</definedName>
    <definedName name="RetrieveDate" localSheetId="18">#REF!</definedName>
    <definedName name="RetrieveDate" localSheetId="5">#REF!</definedName>
    <definedName name="RetrieveDate">#REF!</definedName>
    <definedName name="RF20200101" localSheetId="16">[16]LIABILITIES!#REF!</definedName>
    <definedName name="RF20200101" localSheetId="17">[16]LIABILITIES!#REF!</definedName>
    <definedName name="RF20200101" localSheetId="5">[16]LIABILITIES!#REF!</definedName>
    <definedName name="RF20200101">[16]LIABILITIES!#REF!</definedName>
    <definedName name="RF20200103" localSheetId="16">[16]LIABILITIES!#REF!</definedName>
    <definedName name="RF20200103" localSheetId="5">[16]LIABILITIES!#REF!</definedName>
    <definedName name="RF20200103">[16]LIABILITIES!#REF!</definedName>
    <definedName name="RF20200201" localSheetId="16">[16]LIABILITIES!#REF!</definedName>
    <definedName name="RF20200201" localSheetId="5">[16]LIABILITIES!#REF!</definedName>
    <definedName name="RF20200201">[16]LIABILITIES!#REF!</definedName>
    <definedName name="RF20200203" localSheetId="16">[16]LIABILITIES!#REF!</definedName>
    <definedName name="RF20200203" localSheetId="5">[16]LIABILITIES!#REF!</definedName>
    <definedName name="RF20200203">[16]LIABILITIES!#REF!</definedName>
    <definedName name="RF20200301" localSheetId="16">[16]LIABILITIES!#REF!</definedName>
    <definedName name="RF20200301" localSheetId="5">[16]LIABILITIES!#REF!</definedName>
    <definedName name="RF20200301">[16]LIABILITIES!#REF!</definedName>
    <definedName name="RF20200303">[16]LIABILITIES!#REF!</definedName>
    <definedName name="RF20200401">[16]LIABILITIES!#REF!</definedName>
    <definedName name="RF20200403">[16]LIABILITIES!#REF!</definedName>
    <definedName name="RF20200501">[16]LIABILITIES!#REF!</definedName>
    <definedName name="RF20200503">[16]LIABILITIES!#REF!</definedName>
    <definedName name="RF20200601">[16]LIABILITIES!#REF!</definedName>
    <definedName name="RF20200603">[16]LIABILITIES!#REF!</definedName>
    <definedName name="RF20200701">[16]LIABILITIES!#REF!</definedName>
    <definedName name="RF20200703">[16]LIABILITIES!#REF!</definedName>
    <definedName name="RF20200801">[16]LIABILITIES!#REF!</definedName>
    <definedName name="RF20200803">[16]LIABILITIES!#REF!</definedName>
    <definedName name="RF20200901">[16]LIABILITIES!#REF!</definedName>
    <definedName name="RF20200903">[16]LIABILITIES!#REF!</definedName>
    <definedName name="RF20201001">[16]LIABILITIES!#REF!</definedName>
    <definedName name="RF20201003">[16]LIABILITIES!#REF!</definedName>
    <definedName name="RF20201101">[16]LIABILITIES!#REF!</definedName>
    <definedName name="RF20201103">[16]LIABILITIES!#REF!</definedName>
    <definedName name="RF20201201">[16]LIABILITIES!#REF!</definedName>
    <definedName name="RF20201203">[16]LIABILITIES!#REF!</definedName>
    <definedName name="RF20201301">[16]LIABILITIES!#REF!</definedName>
    <definedName name="RF20201303">[16]LIABILITIES!#REF!</definedName>
    <definedName name="RF20201401">[16]LIABILITIES!#REF!</definedName>
    <definedName name="RF20201403">[16]LIABILITIES!#REF!</definedName>
    <definedName name="RF20201501">[16]LIABILITIES!#REF!</definedName>
    <definedName name="RF20201503">[16]LIABILITIES!#REF!</definedName>
    <definedName name="RF20201601">[16]LIABILITIES!#REF!</definedName>
    <definedName name="RF20201603">[16]LIABILITIES!#REF!</definedName>
    <definedName name="RF20202101">[16]LIABILITIES!#REF!</definedName>
    <definedName name="RF20202103">[16]LIABILITIES!#REF!</definedName>
    <definedName name="RF20202801">[16]LIABILITIES!#REF!</definedName>
    <definedName name="RF20202803">[16]LIABILITIES!#REF!</definedName>
    <definedName name="RF20202901">[16]LIABILITIES!#REF!</definedName>
    <definedName name="RF20202903">[16]LIABILITIES!#REF!</definedName>
    <definedName name="RF20203001">[16]LIABILITIES!#REF!</definedName>
    <definedName name="RF20203003">[16]LIABILITIES!#REF!</definedName>
    <definedName name="RF20203101">[16]LIABILITIES!#REF!</definedName>
    <definedName name="RF20203103">[16]LIABILITIES!#REF!</definedName>
    <definedName name="RF20204001">[16]LIABILITIES!#REF!</definedName>
    <definedName name="RF20204003">[16]LIABILITIES!#REF!</definedName>
    <definedName name="RF20204101">[16]LIABILITIES!#REF!</definedName>
    <definedName name="RF20204103">[16]LIABILITIES!#REF!</definedName>
    <definedName name="RF20204201">[16]LIABILITIES!#REF!</definedName>
    <definedName name="RF20204203">[16]LIABILITIES!#REF!</definedName>
    <definedName name="RF20204301">[16]LIABILITIES!#REF!</definedName>
    <definedName name="RF20204303">[16]LIABILITIES!#REF!</definedName>
    <definedName name="RF20204401">[16]LIABILITIES!#REF!</definedName>
    <definedName name="RF20204403">[16]LIABILITIES!#REF!</definedName>
    <definedName name="RF20204501">[16]LIABILITIES!#REF!</definedName>
    <definedName name="RF20204503">[16]LIABILITIES!#REF!</definedName>
    <definedName name="RF20204901">[16]LIABILITIES!#REF!</definedName>
    <definedName name="RF20204903">[16]LIABILITIES!#REF!</definedName>
    <definedName name="RF20208901">[16]LIABILITIES!#REF!</definedName>
    <definedName name="RF20208903">[16]LIABILITIES!#REF!</definedName>
    <definedName name="SFF" localSheetId="16">#REF!</definedName>
    <definedName name="SFF" localSheetId="17">#REF!</definedName>
    <definedName name="SFF" localSheetId="18">#REF!</definedName>
    <definedName name="SFF" localSheetId="5">#REF!</definedName>
    <definedName name="SFF">#REF!</definedName>
    <definedName name="StatusResponse">[5]!Table2[Select Response:]</definedName>
    <definedName name="StatusResponseNA">[5]!Table1[Select Response:]</definedName>
    <definedName name="Termination">'[4]Matrix - Canada'!$M$16</definedName>
    <definedName name="TerminationNP">'[4]Matrix - Canada'!$AC$16</definedName>
    <definedName name="TimePeriod" localSheetId="16">#REF!</definedName>
    <definedName name="TimePeriod" localSheetId="17">#REF!</definedName>
    <definedName name="TimePeriod" localSheetId="18">#REF!</definedName>
    <definedName name="TimePeriod" localSheetId="5">#REF!</definedName>
    <definedName name="TimePeriod">#REF!</definedName>
    <definedName name="Validation" localSheetId="16">#REF!</definedName>
    <definedName name="Validation" localSheetId="18">#REF!</definedName>
    <definedName name="Validation" localSheetId="5">#REF!</definedName>
    <definedName name="Validation">#REF!</definedName>
    <definedName name="Version">'[7]Read-Me'!$A$1</definedName>
    <definedName name="Year">[14]Input!$B$3</definedName>
    <definedName name="YNResponse">[5]!YNResponseTbl[Select Response:]</definedName>
    <definedName name="Z_59DB2DED_2F72_4D28_A264_B8B9C7F8687C_.wvu.FilterData" localSheetId="2" hidden="1">'Risque de crédit'!$A$5:$E$12</definedName>
    <definedName name="Z_59DB2DED_2F72_4D28_A264_B8B9C7F8687C_.wvu.FilterData" localSheetId="8" hidden="1">'Risque de feu de forêt'!$A$4:$E$14</definedName>
    <definedName name="Z_59DB2DED_2F72_4D28_A264_B8B9C7F8687C_.wvu.FilterData" localSheetId="3" hidden="1">'Risque de marché Act. ordin.'!#REF!</definedName>
    <definedName name="Z_59DB2DED_2F72_4D28_A264_B8B9C7F8687C_.wvu.FilterData" localSheetId="4" hidden="1">'Risque de marché Obl. sociétés'!#REF!</definedName>
    <definedName name="Z_59DB2DED_2F72_4D28_A264_B8B9C7F8687C_.wvu.FilterData" localSheetId="5" hidden="1">'Risque de transition Immobilier'!$A$4:$E$8</definedName>
    <definedName name="Z_59DB2DED_2F72_4D28_A264_B8B9C7F8687C_.wvu.FilterData" localSheetId="7" hidden="1">'Risque d''inondation'!$A$5:$E$15</definedName>
    <definedName name="Z_59DB2DED_2F72_4D28_A264_B8B9C7F8687C_.wvu.FilterData" localSheetId="6" hidden="1">'Synthèse Immobilier'!$A$4:$E$9</definedName>
    <definedName name="Zone_impres_MI" localSheetId="16">#REF!</definedName>
    <definedName name="Zone_impres_MI" localSheetId="17">#REF!</definedName>
    <definedName name="Zone_impres_MI" localSheetId="18">#REF!</definedName>
    <definedName name="Zone_impres_MI" localSheetId="5">#REF!</definedName>
    <definedName name="Zone_impres_M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0" i="76" l="1"/>
  <c r="O90" i="76"/>
  <c r="O95" i="76"/>
  <c r="D157" i="76"/>
  <c r="D156" i="76"/>
  <c r="D155" i="76"/>
  <c r="D154" i="76"/>
  <c r="D152" i="76"/>
  <c r="D150" i="76"/>
  <c r="D90" i="76" s="1"/>
  <c r="D148" i="76"/>
  <c r="D147" i="76"/>
  <c r="D146" i="76"/>
  <c r="D144" i="76"/>
  <c r="D143" i="76"/>
  <c r="D142" i="76"/>
  <c r="D141" i="76"/>
  <c r="D95" i="76" s="1"/>
  <c r="D139" i="76"/>
  <c r="D138" i="76"/>
  <c r="D137" i="76"/>
  <c r="D135" i="76"/>
  <c r="D133" i="76"/>
  <c r="D131" i="76"/>
  <c r="D130" i="76"/>
  <c r="D129" i="76"/>
  <c r="D127" i="76"/>
  <c r="D58" i="76" s="1"/>
  <c r="D126" i="76"/>
  <c r="D125" i="76"/>
  <c r="D124" i="76"/>
  <c r="L115" i="76"/>
  <c r="M110" i="76"/>
  <c r="M109" i="76"/>
  <c r="M108" i="76"/>
  <c r="M107" i="76"/>
  <c r="M106" i="76"/>
  <c r="M105" i="76"/>
  <c r="M104" i="76"/>
  <c r="N95" i="76"/>
  <c r="P95" i="76" s="1"/>
  <c r="N90" i="76"/>
  <c r="P90" i="76" s="1"/>
  <c r="P85" i="76"/>
  <c r="O85" i="76"/>
  <c r="N85" i="76"/>
  <c r="D85" i="76"/>
  <c r="O80" i="76"/>
  <c r="P80" i="76" s="1"/>
  <c r="N80" i="76"/>
  <c r="B80" i="76"/>
  <c r="C100" i="76" s="1"/>
  <c r="M75" i="76"/>
  <c r="M74" i="76"/>
  <c r="M73" i="76"/>
  <c r="M72" i="76"/>
  <c r="O68" i="76" s="1"/>
  <c r="N68" i="76"/>
  <c r="P68" i="76" s="1"/>
  <c r="D68" i="76"/>
  <c r="P63" i="76"/>
  <c r="O63" i="76"/>
  <c r="N63" i="76"/>
  <c r="O58" i="76"/>
  <c r="P58" i="76" s="1"/>
  <c r="N58" i="76"/>
  <c r="B58" i="76"/>
  <c r="O53" i="76"/>
  <c r="N53" i="76"/>
  <c r="P53" i="76" s="1"/>
  <c r="O48" i="76"/>
  <c r="N48" i="76"/>
  <c r="P48" i="76" s="1"/>
  <c r="D48" i="76"/>
  <c r="B48" i="76"/>
  <c r="B63" i="76" s="1"/>
  <c r="F31" i="76"/>
  <c r="B31" i="76"/>
  <c r="P18" i="76"/>
  <c r="P19" i="76" s="1"/>
  <c r="P20" i="76" s="1"/>
  <c r="P21" i="76" s="1"/>
  <c r="P22" i="76" s="1"/>
  <c r="P23" i="76" s="1"/>
  <c r="P24" i="76" s="1"/>
  <c r="P25" i="76" s="1"/>
  <c r="P17" i="76"/>
  <c r="B68" i="76" l="1"/>
  <c r="B90" i="76"/>
  <c r="G90" i="76" s="1"/>
  <c r="D100" i="76"/>
  <c r="E100" i="76" s="1"/>
  <c r="F100" i="76" s="1"/>
  <c r="H100" i="76" s="1"/>
  <c r="I100" i="76" s="1"/>
  <c r="C80" i="76"/>
  <c r="C85" i="76"/>
  <c r="E85" i="76" s="1"/>
  <c r="F85" i="76" s="1"/>
  <c r="H85" i="76" s="1"/>
  <c r="I85" i="76" s="1"/>
  <c r="B100" i="76"/>
  <c r="G100" i="76" s="1"/>
  <c r="B53" i="76"/>
  <c r="D63" i="76"/>
  <c r="G80" i="76"/>
  <c r="G48" i="76"/>
  <c r="D53" i="76"/>
  <c r="C90" i="76"/>
  <c r="E90" i="76" s="1"/>
  <c r="F90" i="76" s="1"/>
  <c r="H90" i="76" s="1"/>
  <c r="B95" i="76"/>
  <c r="G95" i="76" s="1"/>
  <c r="D80" i="76"/>
  <c r="C95" i="76"/>
  <c r="E95" i="76" s="1"/>
  <c r="F95" i="76" s="1"/>
  <c r="H95" i="76" s="1"/>
  <c r="C48" i="76"/>
  <c r="B85" i="76"/>
  <c r="G85" i="76" s="1"/>
  <c r="E80" i="76" l="1"/>
  <c r="F80" i="76" s="1"/>
  <c r="H80" i="76" s="1"/>
  <c r="I80" i="76" s="1"/>
  <c r="I90" i="76"/>
  <c r="I91" i="76" s="1"/>
  <c r="C58" i="76"/>
  <c r="E58" i="76" s="1"/>
  <c r="F58" i="76" s="1"/>
  <c r="H58" i="76" s="1"/>
  <c r="I58" i="76" s="1"/>
  <c r="C68" i="76"/>
  <c r="E68" i="76" s="1"/>
  <c r="F68" i="76" s="1"/>
  <c r="H68" i="76" s="1"/>
  <c r="C53" i="76"/>
  <c r="E53" i="76" s="1"/>
  <c r="F53" i="76" s="1"/>
  <c r="H53" i="76" s="1"/>
  <c r="E48" i="76"/>
  <c r="F48" i="76" s="1"/>
  <c r="H48" i="76" s="1"/>
  <c r="I48" i="76" s="1"/>
  <c r="C63" i="76"/>
  <c r="E63" i="76" s="1"/>
  <c r="F63" i="76" s="1"/>
  <c r="H63" i="76" s="1"/>
  <c r="I63" i="76" s="1"/>
  <c r="I95" i="76"/>
  <c r="G68" i="76"/>
  <c r="G53" i="76"/>
  <c r="G58" i="76"/>
  <c r="G63" i="76"/>
  <c r="I89" i="76"/>
  <c r="I87" i="76"/>
  <c r="I86" i="76"/>
  <c r="I88" i="76"/>
  <c r="I102" i="76"/>
  <c r="I101" i="76"/>
  <c r="I103" i="76"/>
  <c r="I82" i="76" l="1"/>
  <c r="I83" i="76"/>
  <c r="I81" i="76"/>
  <c r="I92" i="76"/>
  <c r="I84" i="76"/>
  <c r="I94" i="76"/>
  <c r="I93" i="76"/>
  <c r="I68" i="76"/>
  <c r="I69" i="76" s="1"/>
  <c r="I108" i="76"/>
  <c r="I104" i="76"/>
  <c r="I107" i="76"/>
  <c r="I106" i="76"/>
  <c r="I109" i="76"/>
  <c r="I105" i="76"/>
  <c r="I110" i="76"/>
  <c r="I99" i="76"/>
  <c r="I98" i="76"/>
  <c r="I97" i="76"/>
  <c r="I96" i="76"/>
  <c r="I65" i="76"/>
  <c r="I64" i="76"/>
  <c r="I67" i="76"/>
  <c r="I66" i="76"/>
  <c r="I51" i="76"/>
  <c r="I50" i="76"/>
  <c r="I49" i="76"/>
  <c r="I52" i="76"/>
  <c r="I53" i="76"/>
  <c r="I62" i="76"/>
  <c r="I61" i="76"/>
  <c r="I59" i="76"/>
  <c r="I60" i="76"/>
  <c r="J85" i="76" l="1"/>
  <c r="K80" i="76"/>
  <c r="I70" i="76"/>
  <c r="J63" i="76" s="1"/>
  <c r="I73" i="76"/>
  <c r="I71" i="76"/>
  <c r="J80" i="76"/>
  <c r="I75" i="76"/>
  <c r="K85" i="76"/>
  <c r="I72" i="76"/>
  <c r="I74" i="76"/>
  <c r="J90" i="76"/>
  <c r="K58" i="76"/>
  <c r="J95" i="76"/>
  <c r="I57" i="76"/>
  <c r="I56" i="76"/>
  <c r="I55" i="76"/>
  <c r="I54" i="76"/>
  <c r="J58" i="76"/>
  <c r="K95" i="76"/>
  <c r="K100" i="76"/>
  <c r="J100" i="76"/>
  <c r="K90" i="76"/>
  <c r="L90" i="76" s="1"/>
  <c r="Q90" i="76" s="1"/>
  <c r="H117" i="76" s="1"/>
  <c r="L85" i="76" l="1"/>
  <c r="Q85" i="76" s="1"/>
  <c r="G117" i="76" s="1"/>
  <c r="L80" i="76"/>
  <c r="Q80" i="76" s="1"/>
  <c r="F117" i="76" s="1"/>
  <c r="L100" i="76"/>
  <c r="Q100" i="76" s="1"/>
  <c r="J117" i="76" s="1"/>
  <c r="K68" i="76"/>
  <c r="K63" i="76"/>
  <c r="L63" i="76" s="1"/>
  <c r="Q63" i="76" s="1"/>
  <c r="I115" i="76" s="1"/>
  <c r="L58" i="76"/>
  <c r="Q58" i="76" s="1"/>
  <c r="H115" i="76" s="1"/>
  <c r="J48" i="76"/>
  <c r="J68" i="76"/>
  <c r="K48" i="76"/>
  <c r="K53" i="76"/>
  <c r="L95" i="76"/>
  <c r="Q95" i="76" s="1"/>
  <c r="I117" i="76" s="1"/>
  <c r="J53" i="76"/>
  <c r="L48" i="76" l="1"/>
  <c r="Q48" i="76" s="1"/>
  <c r="F115" i="76" s="1"/>
  <c r="L68" i="76"/>
  <c r="Q68" i="76" s="1"/>
  <c r="L53" i="76"/>
  <c r="Q53" i="76" s="1"/>
  <c r="G115" i="76" s="1"/>
  <c r="D134" i="67"/>
  <c r="D133" i="67"/>
  <c r="D132" i="67"/>
  <c r="H131" i="67"/>
  <c r="H132" i="67" s="1"/>
  <c r="D131" i="67"/>
  <c r="D130" i="67"/>
  <c r="D129" i="67"/>
  <c r="D128" i="67"/>
  <c r="D127" i="67"/>
  <c r="D126" i="67"/>
  <c r="D125" i="67"/>
  <c r="H124" i="67"/>
  <c r="H125" i="67" s="1"/>
  <c r="H126" i="67" s="1"/>
  <c r="H127" i="67" s="1"/>
  <c r="H128" i="67" s="1"/>
  <c r="H129" i="67" s="1"/>
  <c r="D124" i="67"/>
  <c r="H123" i="67"/>
  <c r="D123" i="67"/>
  <c r="H122" i="67"/>
  <c r="D122" i="67"/>
  <c r="D121" i="67"/>
  <c r="D120" i="67"/>
  <c r="D119" i="67"/>
  <c r="D118" i="67"/>
  <c r="D117" i="67"/>
  <c r="D116" i="67"/>
  <c r="D115" i="67"/>
  <c r="D114" i="67"/>
  <c r="D113" i="67"/>
  <c r="D112" i="67"/>
  <c r="D111" i="67"/>
  <c r="D110" i="67"/>
  <c r="H109" i="67"/>
  <c r="H110" i="67" s="1"/>
  <c r="H111" i="67" s="1"/>
  <c r="H112" i="67" s="1"/>
  <c r="H113" i="67" s="1"/>
  <c r="H114" i="67" s="1"/>
  <c r="H115" i="67" s="1"/>
  <c r="H116" i="67" s="1"/>
  <c r="H117" i="67" s="1"/>
  <c r="H118" i="67" s="1"/>
  <c r="H119" i="67" s="1"/>
  <c r="H120" i="67" s="1"/>
  <c r="D109" i="67"/>
  <c r="H108" i="67"/>
  <c r="D108" i="67"/>
  <c r="D107" i="67"/>
  <c r="D106" i="67"/>
  <c r="D105" i="67"/>
  <c r="D104" i="67"/>
  <c r="D103" i="67"/>
  <c r="D102" i="67"/>
  <c r="D101" i="67"/>
  <c r="D100" i="67"/>
  <c r="D99" i="67"/>
  <c r="D98" i="67"/>
  <c r="D97" i="67"/>
  <c r="D96" i="67"/>
  <c r="D95" i="67"/>
  <c r="D94" i="67"/>
  <c r="D93" i="67"/>
  <c r="D92" i="67"/>
  <c r="H91" i="67"/>
  <c r="H92" i="67" s="1"/>
  <c r="H93" i="67" s="1"/>
  <c r="H94" i="67" s="1"/>
  <c r="H95" i="67" s="1"/>
  <c r="H96" i="67" s="1"/>
  <c r="H97" i="67" s="1"/>
  <c r="H98" i="67" s="1"/>
  <c r="H99" i="67" s="1"/>
  <c r="H100" i="67" s="1"/>
  <c r="H101" i="67" s="1"/>
  <c r="H102" i="67" s="1"/>
  <c r="H103" i="67" s="1"/>
  <c r="H104" i="67" s="1"/>
  <c r="H105" i="67" s="1"/>
  <c r="H106" i="67" s="1"/>
  <c r="D91" i="67"/>
  <c r="H90" i="67"/>
  <c r="D90" i="67"/>
  <c r="H89" i="67"/>
  <c r="D89" i="67"/>
  <c r="D88" i="67"/>
  <c r="D87" i="67"/>
  <c r="D86" i="67"/>
  <c r="D85" i="67"/>
  <c r="D84" i="67"/>
  <c r="D83" i="67"/>
  <c r="D82" i="67"/>
  <c r="D81" i="67"/>
  <c r="D80" i="67"/>
  <c r="D79" i="67"/>
  <c r="D78" i="67"/>
  <c r="D77" i="67"/>
  <c r="D76" i="67"/>
  <c r="D75" i="67"/>
  <c r="D74" i="67"/>
  <c r="D73" i="67"/>
  <c r="D72" i="67"/>
  <c r="D71" i="67"/>
  <c r="D70" i="67"/>
  <c r="D69" i="67"/>
  <c r="D68" i="67"/>
  <c r="D67" i="67"/>
  <c r="H66" i="67"/>
  <c r="H67" i="67" s="1"/>
  <c r="H68" i="67" s="1"/>
  <c r="H69" i="67" s="1"/>
  <c r="H70" i="67" s="1"/>
  <c r="H71" i="67" s="1"/>
  <c r="H72" i="67" s="1"/>
  <c r="H73" i="67" s="1"/>
  <c r="H74" i="67" s="1"/>
  <c r="H75" i="67" s="1"/>
  <c r="H76" i="67" s="1"/>
  <c r="H77" i="67" s="1"/>
  <c r="H78" i="67" s="1"/>
  <c r="H79" i="67" s="1"/>
  <c r="H80" i="67" s="1"/>
  <c r="H81" i="67" s="1"/>
  <c r="H82" i="67" s="1"/>
  <c r="H83" i="67" s="1"/>
  <c r="H84" i="67" s="1"/>
  <c r="H85" i="67" s="1"/>
  <c r="H86" i="67" s="1"/>
  <c r="H87" i="67" s="1"/>
  <c r="D66" i="67"/>
  <c r="H65" i="67"/>
  <c r="D65" i="67"/>
  <c r="D64" i="67"/>
  <c r="M57" i="67"/>
  <c r="E57" i="67"/>
  <c r="N51" i="67"/>
  <c r="M51" i="67"/>
  <c r="L51" i="67"/>
  <c r="K48" i="67"/>
  <c r="A48" i="67"/>
  <c r="K47" i="67"/>
  <c r="A47" i="67"/>
  <c r="K46" i="67"/>
  <c r="A46" i="67"/>
  <c r="K45" i="67"/>
  <c r="A45" i="67"/>
  <c r="K44" i="67"/>
  <c r="A44" i="67"/>
  <c r="K43" i="67"/>
  <c r="A43" i="67"/>
  <c r="B43" i="67" s="1"/>
  <c r="I29" i="67"/>
  <c r="H29" i="67"/>
  <c r="G29" i="67"/>
  <c r="J29" i="67" s="1"/>
  <c r="N21" i="67"/>
  <c r="M21" i="67"/>
  <c r="L21" i="67"/>
  <c r="K21" i="67"/>
  <c r="I21" i="67"/>
  <c r="H21" i="67"/>
  <c r="G21" i="67"/>
  <c r="N20" i="67"/>
  <c r="M20" i="67"/>
  <c r="L20" i="67"/>
  <c r="K20" i="67"/>
  <c r="I20" i="67"/>
  <c r="H20" i="67"/>
  <c r="G20" i="67"/>
  <c r="N19" i="67"/>
  <c r="M19" i="67"/>
  <c r="M23" i="67" s="1"/>
  <c r="L19" i="67"/>
  <c r="K19" i="67"/>
  <c r="I19" i="67"/>
  <c r="H19" i="67"/>
  <c r="G19" i="67"/>
  <c r="N18" i="67"/>
  <c r="N23" i="67" s="1"/>
  <c r="M18" i="67"/>
  <c r="L18" i="67"/>
  <c r="L23" i="67" s="1"/>
  <c r="O23" i="67" s="1"/>
  <c r="K18" i="67"/>
  <c r="I18" i="67"/>
  <c r="H18" i="67"/>
  <c r="G18" i="67"/>
  <c r="N17" i="67"/>
  <c r="M17" i="67"/>
  <c r="L17" i="67"/>
  <c r="K17" i="67"/>
  <c r="I17" i="67"/>
  <c r="H17" i="67"/>
  <c r="G17" i="67"/>
  <c r="N16" i="67"/>
  <c r="M16" i="67"/>
  <c r="L16" i="67"/>
  <c r="K16" i="67"/>
  <c r="I16" i="67"/>
  <c r="H16" i="67"/>
  <c r="G16" i="67"/>
  <c r="B45" i="67" l="1"/>
  <c r="E45" i="67" s="1"/>
  <c r="G43" i="67"/>
  <c r="B47" i="67"/>
  <c r="G47" i="67" s="1"/>
  <c r="E43" i="67"/>
  <c r="F43" i="67"/>
  <c r="H133" i="67"/>
  <c r="B44" i="67"/>
  <c r="G44" i="67" s="1"/>
  <c r="F44" i="67" l="1"/>
  <c r="I44" i="67" s="1"/>
  <c r="M44" i="67" s="1"/>
  <c r="F45" i="67"/>
  <c r="I45" i="67" s="1"/>
  <c r="M45" i="67" s="1"/>
  <c r="G45" i="67"/>
  <c r="J45" i="67" s="1"/>
  <c r="N45" i="67" s="1"/>
  <c r="J47" i="67"/>
  <c r="N47" i="67" s="1"/>
  <c r="J43" i="67"/>
  <c r="N43" i="67" s="1"/>
  <c r="H45" i="67"/>
  <c r="L45" i="67" s="1"/>
  <c r="B46" i="67"/>
  <c r="B48" i="67"/>
  <c r="F47" i="67"/>
  <c r="E44" i="67"/>
  <c r="E47" i="67"/>
  <c r="J44" i="67"/>
  <c r="N44" i="67" s="1"/>
  <c r="H43" i="67"/>
  <c r="L43" i="67" s="1"/>
  <c r="I43" i="67"/>
  <c r="M43" i="67" s="1"/>
  <c r="H44" i="67" l="1"/>
  <c r="L44" i="67" s="1"/>
  <c r="G48" i="67"/>
  <c r="E48" i="67"/>
  <c r="F48" i="67"/>
  <c r="I47" i="67"/>
  <c r="M47" i="67" s="1"/>
  <c r="E46" i="67"/>
  <c r="F46" i="67"/>
  <c r="G46" i="67"/>
  <c r="H47" i="67"/>
  <c r="L47" i="67" s="1"/>
  <c r="H48" i="67" l="1"/>
  <c r="L48" i="67" s="1"/>
  <c r="J48" i="67"/>
  <c r="N48" i="67" s="1"/>
  <c r="I48" i="67"/>
  <c r="M48" i="67" s="1"/>
  <c r="J46" i="67"/>
  <c r="N46" i="67" s="1"/>
  <c r="I46" i="67"/>
  <c r="M46" i="67" s="1"/>
  <c r="H46" i="67"/>
  <c r="L46" i="67" s="1"/>
  <c r="N50" i="67" l="1"/>
  <c r="L50" i="67"/>
  <c r="M50" i="67"/>
  <c r="O51" i="67" l="1"/>
  <c r="C127" i="63"/>
  <c r="B127" i="63"/>
  <c r="O73" i="63"/>
  <c r="O86" i="63" s="1"/>
  <c r="N73" i="63"/>
  <c r="N83" i="63" s="1"/>
  <c r="M73" i="63"/>
  <c r="M86" i="63" s="1"/>
  <c r="L73" i="63"/>
  <c r="L86" i="63" s="1"/>
  <c r="K73" i="63"/>
  <c r="K85" i="63" s="1"/>
  <c r="J73" i="63"/>
  <c r="J85" i="63" s="1"/>
  <c r="I73" i="63"/>
  <c r="H73" i="63"/>
  <c r="H84" i="63" s="1"/>
  <c r="G73" i="63"/>
  <c r="G86" i="63" s="1"/>
  <c r="F73" i="63"/>
  <c r="F83" i="63" s="1"/>
  <c r="E73" i="63"/>
  <c r="E86" i="63" s="1"/>
  <c r="D73" i="63"/>
  <c r="D86" i="63" s="1"/>
  <c r="C73" i="63"/>
  <c r="C85" i="63" s="1"/>
  <c r="B73" i="63"/>
  <c r="B85" i="63" s="1"/>
  <c r="O39" i="63"/>
  <c r="N39" i="63"/>
  <c r="M39" i="63"/>
  <c r="L39" i="63"/>
  <c r="K39" i="63"/>
  <c r="J39" i="63"/>
  <c r="I39" i="63"/>
  <c r="H39" i="63"/>
  <c r="G39" i="63"/>
  <c r="F39" i="63"/>
  <c r="B39" i="63"/>
  <c r="O38" i="63"/>
  <c r="N38" i="63"/>
  <c r="M38" i="63"/>
  <c r="L38" i="63"/>
  <c r="K38" i="63"/>
  <c r="J38" i="63"/>
  <c r="J40" i="63" s="1"/>
  <c r="J50" i="63" s="1"/>
  <c r="I38" i="63"/>
  <c r="H38" i="63"/>
  <c r="G38" i="63"/>
  <c r="F38" i="63"/>
  <c r="B38" i="63"/>
  <c r="B40" i="63" s="1"/>
  <c r="B50" i="63" s="1"/>
  <c r="I40" i="63" l="1"/>
  <c r="I50" i="63" s="1"/>
  <c r="D146" i="63" s="1"/>
  <c r="G81" i="63"/>
  <c r="O81" i="63"/>
  <c r="M82" i="63"/>
  <c r="B79" i="63"/>
  <c r="E82" i="63"/>
  <c r="G83" i="63"/>
  <c r="C79" i="63"/>
  <c r="G79" i="63"/>
  <c r="O84" i="63"/>
  <c r="O79" i="63"/>
  <c r="G85" i="63"/>
  <c r="G80" i="63"/>
  <c r="M49" i="63"/>
  <c r="D153" i="63" s="1"/>
  <c r="M50" i="63"/>
  <c r="C154" i="63" s="1"/>
  <c r="J84" i="63"/>
  <c r="J80" i="63"/>
  <c r="M40" i="63"/>
  <c r="O80" i="63"/>
  <c r="H83" i="63"/>
  <c r="L85" i="63"/>
  <c r="D85" i="63"/>
  <c r="D81" i="63"/>
  <c r="O83" i="63"/>
  <c r="O95" i="63" s="1"/>
  <c r="O85" i="63"/>
  <c r="B80" i="63"/>
  <c r="G40" i="63"/>
  <c r="G50" i="63" s="1"/>
  <c r="C142" i="63" s="1"/>
  <c r="O40" i="63"/>
  <c r="O50" i="63" s="1"/>
  <c r="B84" i="63"/>
  <c r="H79" i="63"/>
  <c r="L81" i="63"/>
  <c r="G84" i="63"/>
  <c r="D50" i="63"/>
  <c r="C50" i="63"/>
  <c r="L40" i="63"/>
  <c r="L49" i="63" s="1"/>
  <c r="B49" i="63"/>
  <c r="K40" i="63"/>
  <c r="K50" i="63" s="1"/>
  <c r="E50" i="63"/>
  <c r="C81" i="63"/>
  <c r="I85" i="63"/>
  <c r="I81" i="63"/>
  <c r="I86" i="63"/>
  <c r="I82" i="63"/>
  <c r="I83" i="63"/>
  <c r="I79" i="63"/>
  <c r="C86" i="63"/>
  <c r="C82" i="63"/>
  <c r="C83" i="63"/>
  <c r="C84" i="63"/>
  <c r="C80" i="63"/>
  <c r="K81" i="63"/>
  <c r="F40" i="63"/>
  <c r="F49" i="63" s="1"/>
  <c r="N40" i="63"/>
  <c r="N50" i="63" s="1"/>
  <c r="H40" i="63"/>
  <c r="H49" i="63" s="1"/>
  <c r="K86" i="63"/>
  <c r="K82" i="63"/>
  <c r="K83" i="63"/>
  <c r="K79" i="63"/>
  <c r="K84" i="63"/>
  <c r="K80" i="63"/>
  <c r="D148" i="63"/>
  <c r="C148" i="63"/>
  <c r="E83" i="63"/>
  <c r="E79" i="63"/>
  <c r="E84" i="63"/>
  <c r="E80" i="63"/>
  <c r="E85" i="63"/>
  <c r="E81" i="63"/>
  <c r="M83" i="63"/>
  <c r="M79" i="63"/>
  <c r="M84" i="63"/>
  <c r="M80" i="63"/>
  <c r="M85" i="63"/>
  <c r="M81" i="63"/>
  <c r="I80" i="63"/>
  <c r="I84" i="63"/>
  <c r="N82" i="63"/>
  <c r="N86" i="63"/>
  <c r="G82" i="63"/>
  <c r="O82" i="63"/>
  <c r="F82" i="63"/>
  <c r="F86" i="63"/>
  <c r="J49" i="63"/>
  <c r="J79" i="63"/>
  <c r="D80" i="63"/>
  <c r="L80" i="63"/>
  <c r="F81" i="63"/>
  <c r="N81" i="63"/>
  <c r="H82" i="63"/>
  <c r="B83" i="63"/>
  <c r="J83" i="63"/>
  <c r="D84" i="63"/>
  <c r="L84" i="63"/>
  <c r="F85" i="63"/>
  <c r="N85" i="63"/>
  <c r="H86" i="63"/>
  <c r="D79" i="63"/>
  <c r="L79" i="63"/>
  <c r="F80" i="63"/>
  <c r="N80" i="63"/>
  <c r="H81" i="63"/>
  <c r="B82" i="63"/>
  <c r="J82" i="63"/>
  <c r="D83" i="63"/>
  <c r="L83" i="63"/>
  <c r="F84" i="63"/>
  <c r="N84" i="63"/>
  <c r="H85" i="63"/>
  <c r="B86" i="63"/>
  <c r="J86" i="63"/>
  <c r="F79" i="63"/>
  <c r="N79" i="63"/>
  <c r="H80" i="63"/>
  <c r="B81" i="63"/>
  <c r="J81" i="63"/>
  <c r="D82" i="63"/>
  <c r="L82" i="63"/>
  <c r="G49" i="63" l="1"/>
  <c r="D142" i="63"/>
  <c r="D154" i="63"/>
  <c r="G95" i="63"/>
  <c r="I49" i="63"/>
  <c r="C145" i="63" s="1"/>
  <c r="C146" i="63"/>
  <c r="L50" i="63"/>
  <c r="M51" i="63"/>
  <c r="O94" i="63"/>
  <c r="C189" i="63" s="1"/>
  <c r="C153" i="63"/>
  <c r="K49" i="63"/>
  <c r="J94" i="63"/>
  <c r="C179" i="63" s="1"/>
  <c r="B94" i="63"/>
  <c r="H95" i="63"/>
  <c r="D176" i="63" s="1"/>
  <c r="D190" i="63"/>
  <c r="C190" i="63"/>
  <c r="H94" i="63"/>
  <c r="C175" i="63" s="1"/>
  <c r="G87" i="63"/>
  <c r="O49" i="63"/>
  <c r="C158" i="63"/>
  <c r="L94" i="63"/>
  <c r="C183" i="63" s="1"/>
  <c r="D94" i="63"/>
  <c r="C167" i="63" s="1"/>
  <c r="D158" i="63"/>
  <c r="D139" i="63"/>
  <c r="C139" i="63"/>
  <c r="D156" i="63"/>
  <c r="C156" i="63"/>
  <c r="C94" i="63"/>
  <c r="E87" i="63"/>
  <c r="E95" i="63"/>
  <c r="F50" i="63"/>
  <c r="J95" i="63"/>
  <c r="J87" i="63"/>
  <c r="D145" i="63"/>
  <c r="G94" i="63"/>
  <c r="I94" i="63"/>
  <c r="D138" i="63"/>
  <c r="C138" i="63"/>
  <c r="L87" i="63"/>
  <c r="L95" i="63"/>
  <c r="B95" i="63"/>
  <c r="B87" i="63"/>
  <c r="M87" i="63"/>
  <c r="M95" i="63"/>
  <c r="H50" i="63"/>
  <c r="K94" i="63"/>
  <c r="O87" i="63"/>
  <c r="K87" i="63"/>
  <c r="K95" i="63"/>
  <c r="C136" i="63"/>
  <c r="D136" i="63"/>
  <c r="D87" i="63"/>
  <c r="D95" i="63"/>
  <c r="J51" i="63"/>
  <c r="D147" i="63"/>
  <c r="C147" i="63"/>
  <c r="C150" i="63"/>
  <c r="D150" i="63"/>
  <c r="B51" i="63"/>
  <c r="D49" i="63"/>
  <c r="E49" i="63"/>
  <c r="C49" i="63"/>
  <c r="N87" i="63"/>
  <c r="N95" i="63"/>
  <c r="D151" i="63"/>
  <c r="C151" i="63"/>
  <c r="L51" i="63"/>
  <c r="H87" i="63"/>
  <c r="E94" i="63"/>
  <c r="D141" i="63"/>
  <c r="C141" i="63"/>
  <c r="G51" i="63"/>
  <c r="N49" i="63"/>
  <c r="C157" i="63"/>
  <c r="D149" i="63"/>
  <c r="C149" i="63"/>
  <c r="K51" i="63"/>
  <c r="F87" i="63"/>
  <c r="F95" i="63"/>
  <c r="N94" i="63"/>
  <c r="C152" i="63"/>
  <c r="D152" i="63"/>
  <c r="C87" i="63"/>
  <c r="C95" i="63"/>
  <c r="I95" i="63"/>
  <c r="I87" i="63"/>
  <c r="D174" i="63"/>
  <c r="C174" i="63"/>
  <c r="F94" i="63"/>
  <c r="M94" i="63"/>
  <c r="D143" i="63"/>
  <c r="H51" i="63"/>
  <c r="C143" i="63"/>
  <c r="C134" i="63"/>
  <c r="D134" i="63"/>
  <c r="D175" i="63" l="1"/>
  <c r="D189" i="63"/>
  <c r="D179" i="63"/>
  <c r="O96" i="63"/>
  <c r="I51" i="63"/>
  <c r="D183" i="63"/>
  <c r="C176" i="63"/>
  <c r="H96" i="63"/>
  <c r="D167" i="63"/>
  <c r="D157" i="63"/>
  <c r="O51" i="63"/>
  <c r="D186" i="63"/>
  <c r="C186" i="63"/>
  <c r="D177" i="63"/>
  <c r="I96" i="63"/>
  <c r="C177" i="63"/>
  <c r="D185" i="63"/>
  <c r="C185" i="63"/>
  <c r="M96" i="63"/>
  <c r="D169" i="63"/>
  <c r="C169" i="63"/>
  <c r="E96" i="63"/>
  <c r="D133" i="63"/>
  <c r="C133" i="63"/>
  <c r="C51" i="63"/>
  <c r="D182" i="63"/>
  <c r="C182" i="63"/>
  <c r="C173" i="63"/>
  <c r="G96" i="63"/>
  <c r="D173" i="63"/>
  <c r="D172" i="63"/>
  <c r="C172" i="63"/>
  <c r="D178" i="63"/>
  <c r="C178" i="63"/>
  <c r="D180" i="63"/>
  <c r="C180" i="63"/>
  <c r="D166" i="63"/>
  <c r="C166" i="63"/>
  <c r="D137" i="63"/>
  <c r="C137" i="63"/>
  <c r="E51" i="63"/>
  <c r="D135" i="63"/>
  <c r="C135" i="63"/>
  <c r="D51" i="63"/>
  <c r="J96" i="63"/>
  <c r="D188" i="63"/>
  <c r="C188" i="63"/>
  <c r="N51" i="63"/>
  <c r="D155" i="63"/>
  <c r="C155" i="63"/>
  <c r="D168" i="63"/>
  <c r="C168" i="63"/>
  <c r="C181" i="63"/>
  <c r="K96" i="63"/>
  <c r="D181" i="63"/>
  <c r="B96" i="63"/>
  <c r="D140" i="63"/>
  <c r="C140" i="63"/>
  <c r="C165" i="63"/>
  <c r="C96" i="63"/>
  <c r="D165" i="63"/>
  <c r="C171" i="63"/>
  <c r="F96" i="63"/>
  <c r="D171" i="63"/>
  <c r="D184" i="63"/>
  <c r="C184" i="63"/>
  <c r="D187" i="63"/>
  <c r="C187" i="63"/>
  <c r="N96" i="63"/>
  <c r="C144" i="63"/>
  <c r="D144" i="63"/>
  <c r="D170" i="63"/>
  <c r="C170" i="63"/>
  <c r="D96" i="63"/>
  <c r="L96" i="63"/>
  <c r="F51" i="63"/>
  <c r="D159" i="63" l="1"/>
  <c r="D191" i="63"/>
  <c r="C191" i="63"/>
  <c r="C159" i="63"/>
  <c r="N100" i="76"/>
</calcChain>
</file>

<file path=xl/sharedStrings.xml><?xml version="1.0" encoding="utf-8"?>
<sst xmlns="http://schemas.openxmlformats.org/spreadsheetml/2006/main" count="2775" uniqueCount="757">
  <si>
    <t>Exercice normalisé d'analyse de scénarios climatiques de 2024</t>
  </si>
  <si>
    <t>Instructions [version à l'étude]</t>
  </si>
  <si>
    <t>On trouvera dans le présent document les instructions à suivre pour remplir le classeur de l'exercice normalisé d'analyse de scénarios climatiques (ENASC). Ces instructions doivent être lues conjointement avec la méthode de l'ENASC.</t>
  </si>
  <si>
    <t>Les instructions de l'ENASC comprennent trois types d'onglet :</t>
  </si>
  <si>
    <r>
      <t xml:space="preserve">Les onglets 2 à 9 (en </t>
    </r>
    <r>
      <rPr>
        <b/>
        <sz val="11"/>
        <color theme="4" tint="0.39997558519241921"/>
        <rFont val="Calibri"/>
        <family val="2"/>
        <scheme val="minor"/>
      </rPr>
      <t>bleu</t>
    </r>
    <r>
      <rPr>
        <sz val="11"/>
        <rFont val="Calibri"/>
        <family val="2"/>
        <scheme val="minor"/>
      </rPr>
      <t>) présentent les instructions et les champs de données correspondant à la feuille de calcul du même nom dans le classeur de l'ENASC</t>
    </r>
    <r>
      <rPr>
        <sz val="11"/>
        <color theme="1"/>
        <rFont val="Calibri"/>
        <family val="2"/>
        <scheme val="minor"/>
      </rPr>
      <t>. À noter qu'il y a deux versions des feuilles de calcul « Synthèse Immobilier », « Risque d'inondation » et « Risque de feu de forêt » (une pour les ID et une pour les assureurs).</t>
    </r>
  </si>
  <si>
    <r>
      <t xml:space="preserve">Les onglets 10 à 16 (en </t>
    </r>
    <r>
      <rPr>
        <b/>
        <sz val="11"/>
        <color theme="7" tint="0.39997558519241921"/>
        <rFont val="Calibri"/>
        <family val="2"/>
        <scheme val="minor"/>
      </rPr>
      <t>orange</t>
    </r>
    <r>
      <rPr>
        <sz val="11"/>
        <rFont val="Calibri"/>
        <family val="2"/>
        <scheme val="minor"/>
      </rPr>
      <t>)</t>
    </r>
    <r>
      <rPr>
        <sz val="11"/>
        <color theme="1"/>
        <rFont val="Calibri"/>
        <family val="2"/>
        <scheme val="minor"/>
      </rPr>
      <t xml:space="preserve"> renferment des instructions et des tableaux qui fournissent de plus amples informations sur des champs de données précis.</t>
    </r>
  </si>
  <si>
    <r>
      <t xml:space="preserve">Les onglets 17 à 19 (en </t>
    </r>
    <r>
      <rPr>
        <b/>
        <sz val="11"/>
        <color theme="9" tint="0.39997558519241921"/>
        <rFont val="Calibri"/>
        <family val="2"/>
        <scheme val="minor"/>
      </rPr>
      <t>vert</t>
    </r>
    <r>
      <rPr>
        <sz val="11"/>
        <rFont val="Calibri"/>
        <family val="2"/>
        <scheme val="minor"/>
      </rPr>
      <t>)</t>
    </r>
    <r>
      <rPr>
        <sz val="11"/>
        <color theme="1"/>
        <rFont val="Calibri"/>
        <family val="2"/>
        <scheme val="minor"/>
      </rPr>
      <t xml:space="preserve"> contiennent des exemples illustratifs pour les modules sur le risque de transition. Des exemples illustratifs pour les modules sur les risques physiques seront fournis à une date ultérieure, lorsque les cartes des aléas seront disponibles.</t>
    </r>
  </si>
  <si>
    <t>POUR LA DEUXIÈME PARTIE DE LA CONSULTATION SUR L'ENASC : Feuille de calcul « Identification »</t>
  </si>
  <si>
    <t>Les institutions financières qui ne sont pas tenues d'effectuer l'ENASC, mais qui souhaitent le faire de manière volontaire, doivent aussi envoyer cette feuille de calcul dûment remplie d'ici la même date.</t>
  </si>
  <si>
    <r>
      <t xml:space="preserve">Instructions de l'ENASC </t>
    </r>
    <r>
      <rPr>
        <b/>
        <sz val="12"/>
        <rFont val="Calibri"/>
        <family val="2"/>
      </rPr>
      <t>– I</t>
    </r>
    <r>
      <rPr>
        <b/>
        <sz val="12"/>
        <rFont val="Arial"/>
        <family val="2"/>
      </rPr>
      <t>dentification</t>
    </r>
  </si>
  <si>
    <t>Instructions de l'ENASC – Risque de crédit</t>
  </si>
  <si>
    <t>Champs de données du classeur de l'ENASC – Feuille de calcul « Risque de crédit »</t>
  </si>
  <si>
    <t>Identifiant</t>
  </si>
  <si>
    <t>Clé de déclaration</t>
  </si>
  <si>
    <t>Description</t>
  </si>
  <si>
    <t>Type de données</t>
  </si>
  <si>
    <t>Norme</t>
  </si>
  <si>
    <t>secteur</t>
  </si>
  <si>
    <t>Secteur</t>
  </si>
  <si>
    <t>Texte</t>
  </si>
  <si>
    <t>Voir les valeurs à l'onglet « Secteurs »</t>
  </si>
  <si>
    <t>région</t>
  </si>
  <si>
    <t>Région</t>
  </si>
  <si>
    <t>Voir les valeurs à l'onglet « Régions Transition »</t>
  </si>
  <si>
    <t>tranche_qualité_crédit</t>
  </si>
  <si>
    <t>Tranche de qualité de crédit</t>
  </si>
  <si>
    <t>Nombre entier</t>
  </si>
  <si>
    <t>Voir les valeurs à l'onglet « Tranches de qualité de crédit »</t>
  </si>
  <si>
    <t>catégorie_actifs</t>
  </si>
  <si>
    <t>Catégorie d'actifs</t>
  </si>
  <si>
    <t>Voir les valeurs à l'onglet « Catégories d'actifs Transition »</t>
  </si>
  <si>
    <t>montant_exposition</t>
  </si>
  <si>
    <t>Montant total de l'exposition, en dollars canadiens</t>
  </si>
  <si>
    <t>PCA_référence</t>
  </si>
  <si>
    <t>Pertes de crédit attendues (PCA) selon l'IFRS 9, non ajustées au regard des risques climatiques</t>
  </si>
  <si>
    <t>Voir les formules de calcul des PCA dans la méthode de l'ENASC</t>
  </si>
  <si>
    <t>int_immédiate_PCA_climat_2030</t>
  </si>
  <si>
    <t>PCA pour la durée de vie ajustées au titre du climat selon le scénario Intervention immédiate (sous 2 ℃) pour 2030</t>
  </si>
  <si>
    <t>int_immédiate_PCA_climat_2035</t>
  </si>
  <si>
    <t>PCA pour la durée de vie ajustées au titre du climat selon le scénario Intervention immédiate (sous 2 ℃) pour 2035</t>
  </si>
  <si>
    <t>int_immédiate_PCA_climat_2040</t>
  </si>
  <si>
    <t>PCA pour la durée de vie ajustées au titre du climat selon le scénario Intervention immédiate (sous 2 ℃) pour 2040</t>
  </si>
  <si>
    <t>int_immédiate_PCA_climat_2045</t>
  </si>
  <si>
    <t>PCA pour la durée de vie ajustées au titre du climat selon le scénario Intervention immédiate (sous 2 ℃) pour 2045</t>
  </si>
  <si>
    <t>int_immédiate_PCA_climat_2050</t>
  </si>
  <si>
    <t>PCA pour la durée de vie ajustées au titre du climat selon le scénario Intervention immédiate (sous 2 ℃) pour 2050</t>
  </si>
  <si>
    <t>int_différée_PCA_climat_2030</t>
  </si>
  <si>
    <t>PCA pour la durée de vie ajustées au titre du climat selon le scénario Intervention différée (sous 2 ℃) pour 2030</t>
  </si>
  <si>
    <t>int_différée_PCA_climat_2035</t>
  </si>
  <si>
    <t>PCA pour la durée de vie ajustées au titre du climat selon le scénario Intervention différée (sous 2 ℃) pour 2035</t>
  </si>
  <si>
    <t>int_différée_PCA_climat_2040</t>
  </si>
  <si>
    <t>PCA pour la durée de vie ajustées au titre du climat selon le scénario Intervention différée (sous 2 ℃) pour 2040</t>
  </si>
  <si>
    <t>int_différée_PCA_climat_2045</t>
  </si>
  <si>
    <t>PCA pour la durée de vie ajustées au titre du climat selon le scénario Intervention différée (sous 2 ℃) pour 2045</t>
  </si>
  <si>
    <t>int_différée_PCA_climat_2050</t>
  </si>
  <si>
    <t>PCA pour la durée de vie ajustées au titre du climat selon le scénario Intervention différée (sous 2 ℃) pour 2050</t>
  </si>
  <si>
    <t>carboneutralité_PCA_climat_2030</t>
  </si>
  <si>
    <t>PCA pour la durée de vie ajustées au titre du climat selon le scénario Carboneutralité en 2050 pour 2030</t>
  </si>
  <si>
    <t>carboneutralité_PCA_climat_2035</t>
  </si>
  <si>
    <t>PCA pour la durée de vie ajustées au titre du climat selon le scénario Carboneutralité en 2050 pour 2035</t>
  </si>
  <si>
    <t>carboneutralité_PCA_climat_2040</t>
  </si>
  <si>
    <t>PCA pour la durée de vie ajustées au titre du climat selon le scénario Carboneutralité en 2050 pour 2040</t>
  </si>
  <si>
    <t>carboneutralité_PCA_climat_2045</t>
  </si>
  <si>
    <t>PCA pour la durée de vie ajustées au titre du climat selon le scénario Carboneutralité en 2050 pour 2045</t>
  </si>
  <si>
    <t>carboneutralité_PCA_climat_2050</t>
  </si>
  <si>
    <t>PCA pour la durée de vie ajustées au titre du climat selon le scénario Carboneutralité en 2050 pour 2050</t>
  </si>
  <si>
    <t>échéance_moyenne_pondérée</t>
  </si>
  <si>
    <t xml:space="preserve">Échéance résiduelle moyenne pondérée de l'exposition en années </t>
  </si>
  <si>
    <t>duration_moyenne_pondérée</t>
  </si>
  <si>
    <t>Duration moyenne pondérée de l'exposition par million de l'exposition</t>
  </si>
  <si>
    <t>Nombre décimal (à 2 chiffres)</t>
  </si>
  <si>
    <t>Se rapporte à la duration monétaire de l'exposition, conformément à la définition de la duration (ET01) à la section 3.5.3 de la méthode de l'ENASC, et est exprimée dans la devise applicable, par million de l'exposition. Ce champ ne doit être rempli que pour les obligations de sociétés et les actions privilégiées.</t>
  </si>
  <si>
    <t>Instructions de l'ENASC − Risque de marché à l'égard des actions ordinaires</t>
  </si>
  <si>
    <t>Champs de données du classeur de l'ENASC – Feuille de calcul « Risque de marché Act. ordin. »</t>
  </si>
  <si>
    <r>
      <t xml:space="preserve">Voir les valeurs attendues à l'onglet « Secteurs »
</t>
    </r>
    <r>
      <rPr>
        <sz val="11"/>
        <rFont val="Calibri"/>
        <family val="2"/>
        <scheme val="minor"/>
      </rPr>
      <t>Outre les 25 secteurs énumérés à l'onglet « Secteurs », la feuille de calcul « Risque de marché Act. ordin. » contient un 26</t>
    </r>
    <r>
      <rPr>
        <vertAlign val="superscript"/>
        <sz val="11"/>
        <rFont val="Calibri"/>
        <family val="2"/>
        <scheme val="minor"/>
      </rPr>
      <t>e</t>
    </r>
    <r>
      <rPr>
        <sz val="11"/>
        <rFont val="Calibri"/>
        <family val="2"/>
        <scheme val="minor"/>
      </rPr>
      <t xml:space="preserve"> secteur, « GLOB », c.-à-d. un secteur global. Les actions ordinaires dans des organismes de placement collectif qui suivent des indices boursiers régionaux dans l’ensemble des 25 secteurs peuvent être classées dans ce secteur. </t>
    </r>
  </si>
  <si>
    <t>Voir les valeurs attendues à l'onglet « Régions Transition »</t>
  </si>
  <si>
    <t>Valeur marchande totale au T4 de 2023, en dollars canadiens</t>
  </si>
  <si>
    <t xml:space="preserve">Le montant total de l'exposition à déclarer dans ce champ englobe les actions ordinaires dans des organismes de placement collectif, comme des fonds communs de placement ou des fonds négociés en bourse. Dans le cas des assureurs vie, ce champ comprend aussi les actions ordinaires auxquelles sont adossés des fonds distincts et des produits indiciels. </t>
  </si>
  <si>
    <t>int_immédiate_VM_climat_2030</t>
  </si>
  <si>
    <t>Valeurs marchandes ajustées au titre du climat selon le scénario Intervention immédiate (sous 2 ℃) pour 2030</t>
  </si>
  <si>
    <t>Voir les formules de calcul des valeurs marchandes ajustées au titre du climat dans la méthode de l'ENASC</t>
  </si>
  <si>
    <t>int_immédiate_VM_climat_2035</t>
  </si>
  <si>
    <t>Valeurs marchandes ajustées au titre du climat selon le scénario Intervention immédiate (sous 2 ℃) pour 2035</t>
  </si>
  <si>
    <t>int_immédiate_VM_climat_2040</t>
  </si>
  <si>
    <t>Valeurs marchandes ajustées au titre du climat selon le scénario Intervention immédiate (sous 2 ℃) pour 2040</t>
  </si>
  <si>
    <t>int_immédiate_VM_climat_2045</t>
  </si>
  <si>
    <t>Valeurs marchandes ajustées au titre du climat selon le scénario Intervention immédiate (sous 2 ℃) pour 2045</t>
  </si>
  <si>
    <t>int_immédiate_VM_climat_2050</t>
  </si>
  <si>
    <t>Valeurs marchandes ajustées au titre du climat selon le scénario Intervention immédiate (sous 2 ℃) pour 2050</t>
  </si>
  <si>
    <t>int_différée_VM_climat_2030</t>
  </si>
  <si>
    <t>Valeurs marchandes ajustées au titre du climat selon le scénario Intervention différée (sous 2 ℃) pour 2030</t>
  </si>
  <si>
    <t>int_différée_VM_climat_2035</t>
  </si>
  <si>
    <t>Valeurs marchandes ajustées au titre du climat selon le scénario Intervention différée (sous 2 ℃) pour  2035</t>
  </si>
  <si>
    <t>int_différée_VM_climat_2040</t>
  </si>
  <si>
    <t>Valeurs marchandes ajustées au titre du climat selon le scénario Intervention différée (sous 2 ℃) pour 2040</t>
  </si>
  <si>
    <t>int_différée_VM_climat_2045</t>
  </si>
  <si>
    <t>Valeurs marchandes ajustées au titre du climat selon le scénario Intervention différée (sous 2 ℃) pour 2045</t>
  </si>
  <si>
    <t>int_différée_VM_climat_2050</t>
  </si>
  <si>
    <t>Valeurs marchandes ajustées au titre du climat selon le scénario Intervention différée (sous 2 ℃) pour 2050</t>
  </si>
  <si>
    <t>carboneutralité_VM_climat_2030</t>
  </si>
  <si>
    <t>Valeurs marchandes ajustées au titre du climat selon le scénario Carboneutralité en 2050 pour 2030</t>
  </si>
  <si>
    <t>carboneutralité_VM_climat_2035</t>
  </si>
  <si>
    <t>Valeurs marchandes ajustées au titre du climat selon le scénario Carboneutralité en 2050 pour 2035</t>
  </si>
  <si>
    <t>carboneutralité_VM_climat_2040</t>
  </si>
  <si>
    <t>Valeurs marchandes ajustées au titre du climat selon le scénario Carboneutralité en 2050 pour 2040</t>
  </si>
  <si>
    <t>carboneutralité_VM_climat_2045</t>
  </si>
  <si>
    <t>Valeurs marchandes ajustées au titre du climat selon le scénario Carboneutralité en 2050 pour 2045</t>
  </si>
  <si>
    <t>carboneutralité_VM_climat_2050</t>
  </si>
  <si>
    <t>Valeurs marchandes ajustées au titre du climat selon le scénario Carboneutralité en 2050 pour 2050</t>
  </si>
  <si>
    <t>montant_fonds_distincts</t>
  </si>
  <si>
    <t>Valeur marchande totale des actions ordinaires auxquelles sont adossés des fonds distincts au T4 de 2023</t>
  </si>
  <si>
    <t>Valeur marchande totale des actions ordinaires auxquelles sont adossés des fonds distincts, déclarée comme faisant partie du montant_exposition</t>
  </si>
  <si>
    <t>Instructions de l'ENASC − Risque de marché à l'égard des obligations de sociétés et des actions privilégiées</t>
  </si>
  <si>
    <t xml:space="preserve">Cet onglet présente la liste des champs de données de la feuille « Risque de marché Obl. sociétés » dans le classeur de l'ENASC.
Les champs 1 à 4 représentent les dimensions des données et sont préremplis. Chaque exposition visée ne peut correspondre qu'à une seule ligne, qui rend compte d'une combinaison de valeurs spécifique (Secteur - Région - Tranche de qualité de crédit  - Catégorie d'actifs). La feuille de calcul « Risque de marché Obl. sociétés » contient 2 808 lignes qui représentent toutes les combinaisons possibles.
Les autres champs de données correspondent aux valeurs calculées pour la ligne en question. Les champs 5 à 22 correspondent au montant de l'exposition, aux valeurs marchandes ajustées au titre du climat, à l'échéance moyenne pondérée, et aux actifs au titre des garanties de fonds distincts pour chaque combinaison spécifique. La valeur 0 est inscrite par défaut dans ces champs. Si l'institution financière n'a aucune exposition pour une ligne donnée, elle peut laisser la valeur 0 dans le champ en question.
</t>
  </si>
  <si>
    <t>Champs de données du classeur de l'ENASC – Feuille de calcul « Risque de marché Obl. Sociétés »</t>
  </si>
  <si>
    <r>
      <t xml:space="preserve">Voir les valeurs attendues à l'onglet  « Secteurs »
</t>
    </r>
    <r>
      <rPr>
        <sz val="11"/>
        <rFont val="Calibri"/>
        <family val="2"/>
        <scheme val="minor"/>
      </rPr>
      <t>Outre les 25 secteurs énumérés à l'onglet « Secteurs », la feuille de calcul « Risque de marché Obl. sociétés » contient un 26</t>
    </r>
    <r>
      <rPr>
        <vertAlign val="superscript"/>
        <sz val="11"/>
        <rFont val="Calibri"/>
        <family val="2"/>
        <scheme val="minor"/>
      </rPr>
      <t>e</t>
    </r>
    <r>
      <rPr>
        <sz val="11"/>
        <rFont val="Calibri"/>
        <family val="2"/>
        <scheme val="minor"/>
      </rPr>
      <t xml:space="preserve"> secteur, « GLOB », c.-à-d. un secteur global. Les obligations de sociétés dans des organismes de placement collectif qui suivent des indices d'obligations régionaux dans l’ensemble des 25 secteurs peuvent être classées dans ce secteur. </t>
    </r>
  </si>
  <si>
    <t xml:space="preserve">Voir les valeurs attendues à l'onglet « Régions Transition » </t>
  </si>
  <si>
    <t>Voir les valeurs attendues à l'onglet « Catégories d'actifs Transition »</t>
  </si>
  <si>
    <t>Montant total de l'exposition déclarée, en dollars canadiens</t>
  </si>
  <si>
    <t>Le montant total de l'exposition à déclarer dans ce champ englobe les obligations de sociétés qui font partie du portefeuille de négociation ou qui sont comptabilisées à la juste valeur par le biais du résultat net (JVRN) et les actions privilégiées dans des organismes de placement collectif, comme des fonds communs de placement ou des fonds négociés en bourse. Dans le cas des assureurs vie, ce champ comprend aussi les obligations de sociétés comptabilisées à la JVRN et les actions privilégiées auxquelles sont adossés des fonds distincts et des produits indiciels.</t>
  </si>
  <si>
    <t>Valeurs marchandes ajustées au titre du climat selon le scénario Intervention immédiate (sous 2 ℃) pour  2035</t>
  </si>
  <si>
    <t>Valeurs marchandes ajustées au titre du climat selon le scénario Intervention immédiate (sous 2 ℃) pour  2040</t>
  </si>
  <si>
    <t>Valeurs marchandes ajustées au titre du climat selon le scénario Intervention immédiate (sous 2 ℃) pour  2045</t>
  </si>
  <si>
    <t>Valeurs marchandes ajustées au titre du climat selon le scénario Intervention immédiate (sous 2 ℃) pour  2050</t>
  </si>
  <si>
    <t>Valeurs marchandes ajustées au titre du climat selon le scénario Intervention différée (sous 2 ℃) pour 2035</t>
  </si>
  <si>
    <r>
      <t>Pour les expositions sur obligations de sociétés, échéance effective résiduelle applicable à la catégorie d'actifs,</t>
    </r>
    <r>
      <rPr>
        <b/>
        <sz val="11"/>
        <rFont val="Arial"/>
        <family val="2"/>
      </rPr>
      <t xml:space="preserve"> en années</t>
    </r>
  </si>
  <si>
    <t>Valeur marchande totale des obligations de sociétés et des actions privilégiées auxquelles sont adossés des fonds distincts au T4 de 2023</t>
  </si>
  <si>
    <t>Valeur marchande totale des obligations de sociétés du portefeuille de négociation ou comptabilisées à la JVRN et des actions privilégiées auxquelles sont adossés des fonds distincts, déclarée comme faisant partie du montant_exposition</t>
  </si>
  <si>
    <t>Instructions de l'ENASC − Risque de transition lié à l'immobilier</t>
  </si>
  <si>
    <t>Cet onglet présente la liste des champs de données de la feuille « Risque de transition Immobilier » dans le classeur de l'ENASC.
Les champs de données ci-dessous correspondent aux deux tableaux de synthèse qui doivent être produits dans ce module :
a) Synthèse à l'échelle provinciale par source de chauffage principale
b) Synthèse à l'échelle provinciale par source d'énergie/d'électricité principale
Autrement dit, cette feuille de calcul est différente des autres feuilles, car elle englobe deux tableaux de synthèse distincts.
Les champs 1 et 2 représentent les dimensions des données et sont préremplis. Chaque ligne correspond à une combinaison spécifique (Province ou territoire - Catégorie de source de chauffage ou d'énergie). À noter qu'à l'exception du champ 2, les champs des deux tableaux de synthèse sont les mêmes. Au total, chaque tableau compte 26 lignes.
Les autres champs de données correspondent aux valeurs calculées pour la ligne en question. Les champs 3 et 4 correspondent au montant de l'exposition et au montant non utilisé. La valeur 0 est inscrite par défaut dans ces champs. Si l'institution financière n'a aucune exposition pour une ligne ou un champ donné, elle peut laisser la valeur 0 dans le champ en question.
Dans le cas des assureurs, la valeur attendue dans le champ montant_non_utilisé est zéro.</t>
  </si>
  <si>
    <t>Champs de données du classeur de l'ENASC – Feuille de calcul « Risque de transition Immobilier » : source de chauffage</t>
  </si>
  <si>
    <t>province</t>
  </si>
  <si>
    <t>Province ou territoire</t>
  </si>
  <si>
    <t>Codes des 10 provinces et 3 territoires (p. ex., AB pour l'Alberta)</t>
  </si>
  <si>
    <t>source_chauffage</t>
  </si>
  <si>
    <t>Catégorie de source de chauffage (source à base de combustibles [COMBUSTIBLES] ou source qui n'est pas à base de combustibles [NON-COMBUSTIBLES])</t>
  </si>
  <si>
    <t>Voir les principes régissant la classification des sources en deux catégories (sources à base de combustibles et sources qui ne sont pas à base de combustibles) dans la méthode de l'ENASC</t>
  </si>
  <si>
    <t>Montant assuré (assurance) ou solde impayé (prêts), en dollars canadiens</t>
  </si>
  <si>
    <t>montant_non_utilisé</t>
  </si>
  <si>
    <t>Total du montant non utilisé</t>
  </si>
  <si>
    <t>Champs de données du classeur de l'ENASC – Feuille de calcul « Risque de transition Immobilier » : source d'énergie</t>
  </si>
  <si>
    <t>source_énergie</t>
  </si>
  <si>
    <t>Catégorie de source d'énergie (source à base de combustibles [COMBUSTIBLES] ou source qui n'est pas à base de combustibles [NON-COMBUSTIBLES])</t>
  </si>
  <si>
    <t>Instructions de l'ENASC − Synthèse des expositions sur immobilier</t>
  </si>
  <si>
    <t>Cet onglet présente la liste des champs de données des feuilles « Synthèse Immobilier ID » et « Synthèse Immobilier Assureurs » dans le classeur de l'ENASC.
Les champs de données ci-dessous présentent une synthèse agrégée des expositions sur immobilier des institutions financières. Des onglets distincts, partiellement préremplis, sont fournis pour les ID et les assureurs.
Dans le cas des ID, les champs 1 à 3 représentent les dimensions des données et sont préremplis. Chaque exposition visée ne peut correspondre qu'à une seule ligne, qui rend compte d'une combinaison de valeurs spécifique (Province ou territoire - Type d'exposition - Tranche de RPV). Les feuilles de calcul « Synthèse Immobilier ID » et « Synthèse Immobilier Assureurs » contiennent respectivement 364 et 169 lignes, qui représentent toutes les combinaisons attendues.
Les autres champs de données correspondent aux valeurs calculées pour la ligne en question. Les champs 4 et 5 correspondent au montant de l'exposition et au montant non utilisé. La valeur 0 est inscrite par défaut dans ces champs. Si l'institution financière n'a aucune exposition pour une ligne ou un champ donné, elle peut laisser la valeur 0 dans le champ en question.
Dans le cas des assureurs, les champs de données sont les mêmes, à l'exception du champ montant_non_utilisé, qui ne s'applique pas aux assureurs. En outre, le champ tranche_RPV s'applique seulement aux expositions d’assurance hypothécaire.</t>
  </si>
  <si>
    <t>Champs de données du classeur de l'ENASC – Feuille de calcul « Synthèse Immobilier ID »</t>
  </si>
  <si>
    <t>Codes à 2 caractères des provinces et territoires</t>
  </si>
  <si>
    <t>type_exposition</t>
  </si>
  <si>
    <t>Type d'exposition</t>
  </si>
  <si>
    <t>Voir les valeurs attendues à l'onglet « Types d'expositions sur immo »</t>
  </si>
  <si>
    <t>tranche_RPV</t>
  </si>
  <si>
    <t>Tranche de ratio prêt-valeur; ne s'applique pas aux expositions d'assurance de biens</t>
  </si>
  <si>
    <t>Voir les valeurs attendues à l'onglet « Tranches de RPV »</t>
  </si>
  <si>
    <t>Montant assuré (assurance) ou solde impayé (prêts)</t>
  </si>
  <si>
    <t>Champs de données du classeur de l'ENASC – Feuille de calcul « Synthèse Immobilier Assureurs »</t>
  </si>
  <si>
    <t>Instructions de l'ENASC − Module sur le risque d'inondation</t>
  </si>
  <si>
    <t>Champs de données du classeur de l'ENASC – Feuille de calcul « Risque d'inondation ID »</t>
  </si>
  <si>
    <t>Voir les valeurs attendues à l'onglet « Régions Risques physiques »</t>
  </si>
  <si>
    <t>Voir les valeurs attendues à l'onglet « Types d'exposition sur immo »</t>
  </si>
  <si>
    <t>Tranche de ratio prêt-valeur, s'il y a lieu</t>
  </si>
  <si>
    <t>montant_exposition_tranche_inondations_1</t>
  </si>
  <si>
    <t>Montant de l'exposition selon les profondeurs d'inondations du scénario de la tranche 1</t>
  </si>
  <si>
    <t>Le système de segmentation en tranches de profondeurs d'inondations doit encore être établi, et il sera communiqué aux institutions une fois que les cartes des inondations seront disponibles.</t>
  </si>
  <si>
    <t>montant_exposition_tranche_inondations_2</t>
  </si>
  <si>
    <t>Montant de l'exposition selon les profondeurs d'inondations du scénario de la tranche 2</t>
  </si>
  <si>
    <t>montant_exposition_tranche_inondations_3</t>
  </si>
  <si>
    <t>Montant de l'exposition selon les profondeurs d'inondations du scénario de la tranche 3</t>
  </si>
  <si>
    <t>montant_exposition_tranche_inondations_4</t>
  </si>
  <si>
    <t>Montant de l'exposition selon les profondeurs d'inondations du scénario de la tranche 4</t>
  </si>
  <si>
    <t>montant_exposition_tranche_inondations_5</t>
  </si>
  <si>
    <t>Montant de l'exposition selon les profondeurs d'inondations du scénario de la tranche 5</t>
  </si>
  <si>
    <t>montant_exposition_tranche_inondations_6</t>
  </si>
  <si>
    <t>Montant de l'exposition selon les profondeurs d'inondations du scénario de la tranche 6</t>
  </si>
  <si>
    <t>montant_exposition_tranche_inondations_7</t>
  </si>
  <si>
    <t>Montant de l'exposition selon les profondeurs d'inondations du scénario de la tranche 7</t>
  </si>
  <si>
    <t>montant_exposition_tranche_inondations_8</t>
  </si>
  <si>
    <t>Montant de l'exposition selon les profondeurs d'inondations du scénario de la tranche 8</t>
  </si>
  <si>
    <t>montant_exposition_tranche_inondations_9</t>
  </si>
  <si>
    <t>Montant de l'exposition selon les profondeurs d'inondations du scénario de la tranche 9</t>
  </si>
  <si>
    <t>montant_exposition_tranche_inondations_10</t>
  </si>
  <si>
    <t>Montant de l'exposition selon les profondeurs d'inondations du scénario de la tranche 10</t>
  </si>
  <si>
    <t>montant_non_utilisé_tranche_inondations_1</t>
  </si>
  <si>
    <t>Montant non utilisé (s'il y a lieu) selon les profondeurs d'inondations du scénario de la tranche 1</t>
  </si>
  <si>
    <t>montant_non_utilisé_tranche_inondations_2</t>
  </si>
  <si>
    <t>Montant non utilisé (s'il y a lieu) selon les profondeurs d'inondations du scénario de la tranche 2</t>
  </si>
  <si>
    <t>montant_non_utilisé_tranche_inondations_3</t>
  </si>
  <si>
    <t>Montant non utilisé (s'il y a lieu) selon les profondeurs d'inondations du scénario de la tranche 3</t>
  </si>
  <si>
    <t>montant_non_utilisé_tranche_inondations_4</t>
  </si>
  <si>
    <t>Montant non utilisé (s'il y a lieu) selon les profondeurs d'inondations du scénario de la tranche 4</t>
  </si>
  <si>
    <t>montant_non_utilisé_tranche_inondations_5</t>
  </si>
  <si>
    <t>Montant non utilisé (s'il y a lieu) selon les profondeurs d'inondations du scénario de la tranche 5</t>
  </si>
  <si>
    <t>montant_non_utilisé_tranche_inondations_6</t>
  </si>
  <si>
    <t>Montant non utilisé (s'il y a lieu) selon les profondeurs d'inondations du scénario de la tranche 6</t>
  </si>
  <si>
    <t>montant_non_utilisé_tranche_inondations_7</t>
  </si>
  <si>
    <t>Montant non utilisé (s'il y a lieu) selon les profondeurs d'inondations du scénario de la tranche 7</t>
  </si>
  <si>
    <t>montant_non_utilisé_tranche_inondations_8</t>
  </si>
  <si>
    <t>Montant non utilisé (s'il y a lieu) selon les profondeurs d'inondations du scénario de la tranche 8</t>
  </si>
  <si>
    <t>montant_non_utilisé_tranche_inondations_9</t>
  </si>
  <si>
    <t>Montant non utilisé (s'il y a lieu) selon les profondeurs d'inondations du scénario de la tranche 9</t>
  </si>
  <si>
    <t>montant_non_utilisé_tranche_inondations_10</t>
  </si>
  <si>
    <t>Montant non utilisé (s'il y a lieu) selon les profondeurs d'inondations du scénario de la tranche 10</t>
  </si>
  <si>
    <t>inondations_moyenne_tranche_inondations_1</t>
  </si>
  <si>
    <t>Profondeur d'inondations moyenne de référence selon les profondeurs d'inondations du scénario de la tranche 1</t>
  </si>
  <si>
    <t>inondations_moyenne_tranche_inondations_2</t>
  </si>
  <si>
    <t>Profondeur d'inondations moyenne de référence selon les profondeurs d'inondations du scénario de la tranche 2</t>
  </si>
  <si>
    <t>inondations_moyenne_tranche_inondations_3</t>
  </si>
  <si>
    <t>Profondeur d'inondations moyenne de référence selon les profondeurs d'inondations du scénario de la tranche 3</t>
  </si>
  <si>
    <t>inondations_moyenne_tranche_inondations_4</t>
  </si>
  <si>
    <t>Profondeur d'inondations moyenne de référence selon les profondeurs d'inondations du scénario de la tranche 4</t>
  </si>
  <si>
    <t>inondations_moyenne_tranche_inondations_5</t>
  </si>
  <si>
    <t>Profondeur d'inondations moyenne de référence selon les profondeurs d'inondations du scénario de la tranche 5</t>
  </si>
  <si>
    <t>inondations_moyenne_tranche_inondations_6</t>
  </si>
  <si>
    <t>Profondeur d'inondations moyenne de référence selon les profondeurs d'inondations du scénario de la tranche 6</t>
  </si>
  <si>
    <t>inondations_moyenne_tranche_inondations_7</t>
  </si>
  <si>
    <t>Profondeur d'inondations moyenne de référence selon les profondeurs d'inondations du scénario de la tranche 7</t>
  </si>
  <si>
    <t>inondations_moyenne_tranche_inondations_8</t>
  </si>
  <si>
    <t>Profondeur d'inondations moyenne de référence selon les profondeurs d'inondations du scénario de la tranche 8</t>
  </si>
  <si>
    <t>inondations_moyenne_tranche_inondations_9</t>
  </si>
  <si>
    <t>Profondeur d'inondations moyenne de référence selon les profondeurs d'inondations du scénario de la tranche 9</t>
  </si>
  <si>
    <t>inondations_moyenne_tranche_inondations_10</t>
  </si>
  <si>
    <t>Profondeur d'inondations moyenne de référence selon les profondeurs d'inondations du scénario de la tranche 10</t>
  </si>
  <si>
    <t>Champs de données du classeur de l'ENASC – Feuille de calcul « Risque d'inondation Assureurs »</t>
  </si>
  <si>
    <t>average_flood_flood_bucket_10</t>
  </si>
  <si>
    <t>Instructions de l'ENASC − Module sur le risque de feu de forêt</t>
  </si>
  <si>
    <t>Cet onglet présente la liste des champs de données des feuilles « Risque de feu de forêt ID » et « Risque de feu de forêt Assur. » dans le classeur de l'ENASC. Des onglets distincts, partiellement préremplis, sont fournis pour les ID et les assureurs.
Dans le cas des ID, les champs 1 à 3 représentent les dimensions des données et sont préremplis. Chaque exposition visée ne peut correspondre qu'à une seule ligne, qui rend compte d'une combinaison de valeurs spécifique (Région - Type d'exposition - Tranche de RPV).
Les autres champs de données correspondent aux valeurs calculées pour la ligne en question. Les champs 4 à 13 correspondent aux montants des expositions, segmentés en fonction des tranches d'ampleurs de feux de forêt du scénario (les tranches n'ont pas encore été établies de manière définitive). Les champs de données 14 à 23 correspondent aux montants non utilisés, segmentés de la même façon. Les champs de données 24 à 33 correspondent aux ampleurs de feux de forêts moyennes de référence, toujours segmentées de la même façon. La valeur 0 est inscrite par défaut dans ces champs. Si l'institution financière n'a aucune exposition pour une ligne ou un champ donné, elle peut laisser la valeur 0 dans le champ en question.
Dans le cas des assureurs, les champs de données sont les mêmes, à l'exception des champs montant_non_utilisé, qui ne s'appliquent pas aux assureurs. En outre, le champ tranche_RPV s'applique seulement aux expositions d’assurance hypothécaire.</t>
  </si>
  <si>
    <t>Champs de données du classeur de l'ENASC – Feuille de calcul « Risque de feu de forêt ID »</t>
  </si>
  <si>
    <t>montant_exposition_tranche_feux_forêt_1</t>
  </si>
  <si>
    <t>Montant de l'exposition selon les ampleurs de feux de forêt du scénario de la tranche 1</t>
  </si>
  <si>
    <t>Le système de segmentation en tranches d'ampleurs de feux de forêt doit encore être établi, et il sera communiqué aux institutions une fois que les cartes des feux de forêt seront disponibles.</t>
  </si>
  <si>
    <t>montant_exposition_tranche_feux_forêt_2</t>
  </si>
  <si>
    <t>Montant de l'exposition selon les ampleurs de feux de forêt du scénario de la tranche 2</t>
  </si>
  <si>
    <t>montant_exposition_tranche_feux_forêt_3</t>
  </si>
  <si>
    <t>Montant de l'exposition selon les ampleurs de feux de forêt du scénario de la tranche 3</t>
  </si>
  <si>
    <t>montant_exposition_tranche_feux_forêt_4</t>
  </si>
  <si>
    <t>Montant de l'exposition selon les ampleurs de feux de forêt du scénario de la tranche 4</t>
  </si>
  <si>
    <t>montant_exposition_tranche_feux_forêt_5</t>
  </si>
  <si>
    <t>Montant de l'exposition selon les ampleurs de feux de forêt du scénario de la tranche 5</t>
  </si>
  <si>
    <t>montant_exposition_tranche_feux_forêt_6</t>
  </si>
  <si>
    <t>Montant de l'exposition selon les ampleurs de feux de forêt du scénario de la tranche 6</t>
  </si>
  <si>
    <t>montant_exposition_tranche_feux_forêt_7</t>
  </si>
  <si>
    <t>Montant de l'exposition selon les ampleurs de feux de forêt du scénario de la tranche 7</t>
  </si>
  <si>
    <t>montant_exposition_tranche_feux_forêt_8</t>
  </si>
  <si>
    <t>Montant de l'exposition selon les ampleurs de feux de forêt du scénario de la tranche 8</t>
  </si>
  <si>
    <t>montant_exposition_tranche_feux_forêt_9</t>
  </si>
  <si>
    <t>Montant de l'exposition selon les ampleurs de feux de forêt du scénario de la tranche 9</t>
  </si>
  <si>
    <t>montant_exposition_tranche_feux_forêt_10</t>
  </si>
  <si>
    <t>Montant de l'exposition selon les ampleurs de feux de forêt du scénario de la tranche 10</t>
  </si>
  <si>
    <t>montant_non_utilisé_tranche_feux_forêt_1</t>
  </si>
  <si>
    <t>Montant non utilisé (s'il y a lieu) selon les ampleurs de feux de forêt du scénario de la tranche 1</t>
  </si>
  <si>
    <t>montant_non_utilisé_tranche_feux_forêt_2</t>
  </si>
  <si>
    <t>Montant non utilisé (s'il y a lieu) selon les ampleurs de feux de forêt du scénario de la tranche 2</t>
  </si>
  <si>
    <t>montant_non_utilisé_tranche_feux_forêt_3</t>
  </si>
  <si>
    <t>Montant non utilisé (s'il y a lieu) selon les ampleurs de feux de forêt du scénario de la tranche 3</t>
  </si>
  <si>
    <t>montant_non_utilisé_tranche_feux_forêt_4</t>
  </si>
  <si>
    <t>Montant non utilisé (s'il y a lieu) selon les ampleurs de feux de forêt du scénario de la tranche 4</t>
  </si>
  <si>
    <t>montant_non_utilisé_tranche_feux_forêt_5</t>
  </si>
  <si>
    <t>Montant non utilisé (s'il y a lieu) selon les ampleurs de feux de forêt du scénario de la tranche 5</t>
  </si>
  <si>
    <t>montant_non_utilisé_tranche_feux_forêt_6</t>
  </si>
  <si>
    <t>Montant non utilisé (s'il y a lieu) selon les ampleurs de feux de forêt du scénario de la tranche 6</t>
  </si>
  <si>
    <t>montant_non_utilisé_tranche_feux_forêt_7</t>
  </si>
  <si>
    <t>Montant non utilisé (s'il y a lieu) selon les ampleurs de feux de forêt du scénario de la tranche 7</t>
  </si>
  <si>
    <t>montant_non_utilisé_tranche_feux_forêt_8</t>
  </si>
  <si>
    <t>Montant non utilisé (s'il y a lieu) selon les ampleurs de feux de forêt du scénario de la tranche 8</t>
  </si>
  <si>
    <t>montant_non_utilisé_tranche_feux_forêt_9</t>
  </si>
  <si>
    <t>Montant non utilisé (s'il y a lieu) selon les ampleurs de feux de forêt du scénario de la tranche 9</t>
  </si>
  <si>
    <t>montant_non_utilisé_tranche_feux_forêt_10</t>
  </si>
  <si>
    <t>Montant non utilisé (s'il y a lieu) selon les ampleurs de feux de forêt du scénario de la tranche 10</t>
  </si>
  <si>
    <t>feux_forêt_moyenne_tranche_feux_forêt_1</t>
  </si>
  <si>
    <t>Ampleur de feux de forêt moyenne de référence selon les ampleurs de feux de forêt du scénario de la tranche 1</t>
  </si>
  <si>
    <t>feux_forêt_moyenne_tranche_feux_forêt_2</t>
  </si>
  <si>
    <t>Ampleur de feux de forêt moyenne de référence selon les ampleurs de feux de forêt du scénario de la tranche 2</t>
  </si>
  <si>
    <t>feux_forêt_moyenne_tranche_feux_forêt_3</t>
  </si>
  <si>
    <t>Ampleur de feux de forêt moyenne de référence selon les ampleurs de feux de forêt du scénario de la tranche 3</t>
  </si>
  <si>
    <t>feux_forêt_moyenne_tranche_feux_forêt_4</t>
  </si>
  <si>
    <t>Ampleur de feux de forêt moyenne de référence selon les ampleurs de feux de forêt du scénario de la tranche 4</t>
  </si>
  <si>
    <t>feux_forêt_moyenne_tranche_feux_forêt_5</t>
  </si>
  <si>
    <t>Ampleur de feux de forêt moyenne de référence selon les ampleurs de feux de forêt du scénario de la tranche 5</t>
  </si>
  <si>
    <t>feux_forêt_moyenne_tranche_feux_forêt_6</t>
  </si>
  <si>
    <t>Ampleur de feux de forêt moyenne de référence selon les ampleurs de feux de forêt du scénario de la tranche 6</t>
  </si>
  <si>
    <t>feux_forêt_moyenne_tranche_feux_forêt_7</t>
  </si>
  <si>
    <t>Ampleur de feux de forêt moyenne de référence selon les ampleurs de feux de forêt du scénario de la tranche 7</t>
  </si>
  <si>
    <t>feux_forêt_moyenne_tranche_feux_forêt_8</t>
  </si>
  <si>
    <t>Ampleur de feux de forêt moyenne de référence selon les ampleurs de feux de forêt du scénario de la tranche 8</t>
  </si>
  <si>
    <t>feux_forêt_moyenne_tranche_feux_forêt_9</t>
  </si>
  <si>
    <t>Ampleur de feux de forêt moyenne de référence selon les ampleurs de feux de forêt du scénario de la tranche 9</t>
  </si>
  <si>
    <t>feux_forêt_moyenne_tranche_feux_forêt_10</t>
  </si>
  <si>
    <t>Ampleur de feux de forêt moyenne de référence selon les ampleurs de feux de forêt du scénario de la tranche 10</t>
  </si>
  <si>
    <t>Champs de données du classeur de l'ENASC – Feuille de calcul « Risque de feu de forêt Assur. »</t>
  </si>
  <si>
    <t>Secteurs aux fins de l'ENASC – Risque de crédit et risque de marché</t>
  </si>
  <si>
    <t>Secteurs</t>
  </si>
  <si>
    <t>Code</t>
  </si>
  <si>
    <t>Codes SCIAN (Canada)</t>
  </si>
  <si>
    <t>Codes SCIAN (É.-U.)</t>
  </si>
  <si>
    <t>ÉLEC-RNOU</t>
  </si>
  <si>
    <t xml:space="preserve">Activités de soutien au secteur de l'électricité et distribution </t>
  </si>
  <si>
    <t xml:space="preserve">Production d’électricité à partir d’énergies renouvelables et d’origine nucléaire </t>
  </si>
  <si>
    <t>221113, 221119</t>
  </si>
  <si>
    <t>221113, 221114, 221115, 221116, 221117, 221118</t>
  </si>
  <si>
    <t>ÉLEC-AUTR</t>
  </si>
  <si>
    <t>22112, 23713, 335</t>
  </si>
  <si>
    <t>ÉLEC-FOSS</t>
  </si>
  <si>
    <t>Production d’électricité à partir de combustibles fossiles</t>
  </si>
  <si>
    <t>ÉLEC-HYDR</t>
  </si>
  <si>
    <t>Production d’hydroélectricité</t>
  </si>
  <si>
    <t>ÉGIV-FABR</t>
  </si>
  <si>
    <t>Industries énergivores</t>
  </si>
  <si>
    <t>Fabrication</t>
  </si>
  <si>
    <t>325, 327, 331, 332</t>
  </si>
  <si>
    <t>ÉGIV-MINE</t>
  </si>
  <si>
    <t>Extraction minière</t>
  </si>
  <si>
    <t>2122, 2123, 213117, 213119</t>
  </si>
  <si>
    <t>2122, 2123, 213114, 213115</t>
  </si>
  <si>
    <t>ÉGIV-PAPR</t>
  </si>
  <si>
    <t>Pâte et papier</t>
  </si>
  <si>
    <t>ÉGIV-EAU</t>
  </si>
  <si>
    <t>Aqueducs, égouts et gestion des déchets</t>
  </si>
  <si>
    <t>2213, 23711, 562</t>
  </si>
  <si>
    <t>CHAR</t>
  </si>
  <si>
    <t>Combustibles fossiles</t>
  </si>
  <si>
    <t>Industrie du charbon et activités de soutien</t>
  </si>
  <si>
    <t>2121, 213117, 213119</t>
  </si>
  <si>
    <t>2121, 213113</t>
  </si>
  <si>
    <t>RAFF</t>
  </si>
  <si>
    <t>Raffinage de combustibles fossiles</t>
  </si>
  <si>
    <t>324, 326, 412, 457, 486</t>
  </si>
  <si>
    <t>324, 326, 4247, 457, 486</t>
  </si>
  <si>
    <t>GAZ</t>
  </si>
  <si>
    <t>Industrie du gaz naturel et activités de soutien</t>
  </si>
  <si>
    <t>21111, 213111, 213118, 2212, 23712</t>
  </si>
  <si>
    <t>21113, 213111, 213112, 2212, 23712</t>
  </si>
  <si>
    <t>PÉTR-EXTR</t>
  </si>
  <si>
    <t>Extraction de pétrole</t>
  </si>
  <si>
    <t>21111, 213111</t>
  </si>
  <si>
    <t>21112, 213111</t>
  </si>
  <si>
    <t>PÉTR-AUTR</t>
  </si>
  <si>
    <t>Activités de soutien à l’extraction pétrolière</t>
  </si>
  <si>
    <t>213118, 23712</t>
  </si>
  <si>
    <t>213112, 23712</t>
  </si>
  <si>
    <t>PÉTR-SBIT</t>
  </si>
  <si>
    <t>Extraction de sables bitumineux et activités de soutien</t>
  </si>
  <si>
    <t>TRNS-AÉRI</t>
  </si>
  <si>
    <t>Transport</t>
  </si>
  <si>
    <t>Transport aérien</t>
  </si>
  <si>
    <t>481, 4881</t>
  </si>
  <si>
    <t>TRNS-FERR</t>
  </si>
  <si>
    <t>Transport ferroviaire</t>
  </si>
  <si>
    <t>TRNS-AUTR</t>
  </si>
  <si>
    <t>Autres modes de transport et activités de soutien</t>
  </si>
  <si>
    <t>336, 483, 484, 485, 487, 4882, 4883, 4884, 4885, 4889</t>
  </si>
  <si>
    <t>CULT</t>
  </si>
  <si>
    <t>Agriculture et foresterie</t>
  </si>
  <si>
    <t xml:space="preserve">Cultures agricoles et activités de soutien </t>
  </si>
  <si>
    <t>111, 1151, 41112</t>
  </si>
  <si>
    <t>111, 1151</t>
  </si>
  <si>
    <t>ÉLEV</t>
  </si>
  <si>
    <t>Élevage et activités de soutien</t>
  </si>
  <si>
    <t>112, 1152, 41111</t>
  </si>
  <si>
    <t>112, 1152</t>
  </si>
  <si>
    <t>FORS</t>
  </si>
  <si>
    <t>Foresterie et activités de soutien</t>
  </si>
  <si>
    <t>113, 1153, 321</t>
  </si>
  <si>
    <t>FINC</t>
  </si>
  <si>
    <t>Autres secteurs</t>
  </si>
  <si>
    <t>Finance et assurances</t>
  </si>
  <si>
    <t>ALIM</t>
  </si>
  <si>
    <t>Produits alimentaires et boissons et activités de soutien</t>
  </si>
  <si>
    <t>114, 311, 312, 4131, 4132, 445</t>
  </si>
  <si>
    <t>114, 311, 312, 4244, 4248, 445</t>
  </si>
  <si>
    <t>IMMO</t>
  </si>
  <si>
    <t>Immobilier</t>
  </si>
  <si>
    <t>SERV</t>
  </si>
  <si>
    <t>Secteurs des services</t>
  </si>
  <si>
    <t>323, 41113, 41119, 4133, 4134, 414, 415, 416, 417, 418, 419, 441, 444, 449, 455, 456, 458, 459, 49, 51, 54, 55, 561, 61, 62, 71, 72, 81, 91</t>
  </si>
  <si>
    <t>323, 423, 4241, 4242, 4243, 4245, 4246, 4249, 425, 441, 444, 449, 455, 456, 458, 459, 49, 51, 54, 55, 561, 61, 62, 71, 72, 81, 92</t>
  </si>
  <si>
    <t>AUTR</t>
  </si>
  <si>
    <t>Autres industries</t>
  </si>
  <si>
    <t>236, 2372, 2373, 2379, 238, 313, 314, 315, 316, 333, 334, 337, 339</t>
  </si>
  <si>
    <t>Codes SCIAN associés à plusieurs secteurs</t>
  </si>
  <si>
    <t>Code SCIAN</t>
  </si>
  <si>
    <t>Code de secteur 1</t>
  </si>
  <si>
    <t>Code de secteur 2</t>
  </si>
  <si>
    <t>Régions aux fins de l'ENASC – Risque de crédit et risque de marché</t>
  </si>
  <si>
    <t>Cet onglet dresse la liste des 9 régions et des codes ISO à 3 lettres (alpha-3) correspondants. Cette mise en correspondance s'applique uniquement aux modules sur le risque de crédit et le risque de marché de l'ENASC.
L'attribution régionale cadre essentiellement avec l'emplacement ou le continent où se trouve la région, à quelques exceptions près (p. ex., les territoires dépendants sont classés dans la région de l'État duquel ils dépendent). Les exceptions sont indiquées dans la colonne Description. 
On trouvera la mise en correspondance des noms de régions avec les codes ISO à 3 lettres sur le site https://www.iso.org/fr/iso-3166-country-codes.html (cliquer sur le lien « Plateforme de consultation en ligne »).</t>
  </si>
  <si>
    <t>Régions</t>
  </si>
  <si>
    <t>Nom de la région</t>
  </si>
  <si>
    <t>Codes ISO à 3 lettres correspondants</t>
  </si>
  <si>
    <t>CA</t>
  </si>
  <si>
    <t>Canada</t>
  </si>
  <si>
    <t>CAN</t>
  </si>
  <si>
    <t>US</t>
  </si>
  <si>
    <t>États-Unis</t>
  </si>
  <si>
    <t>États-Unis et tous ses territoires dépendants</t>
  </si>
  <si>
    <t>ASM, GUM, MNP, PRI, UMI, USA, VIR</t>
  </si>
  <si>
    <t>LA</t>
  </si>
  <si>
    <t>Amérique du Sud, Amérique centrale et Caraïbes</t>
  </si>
  <si>
    <t>Amérique du Sud, Amérique centrale et Caraïbes, à l'exclusion des territoires dépendants d'autres pays</t>
  </si>
  <si>
    <t>ATG, ARG, BHS, BRB, BLZ, BOL, BES, BRA, CHL, COL, CRI, CUB, DMA, DOM, ECU, SLV, GRD, GLP, GTM, GUY, HTI, HND, JAM, MTQ, MEX, NIC, PAN, PRY, PER, KNA, LCA, VCT, SUR, TTO, URY, VEN</t>
  </si>
  <si>
    <t>A_EU</t>
  </si>
  <si>
    <t>Économies européennes avancées</t>
  </si>
  <si>
    <t>Économies européennes avancées et leurs territoires, y compris Israël, qui est classé dans la catégorie des économies avancées par le FMI en raison des similitudes entre son modèle économique et celui des économies européennes avancées</t>
  </si>
  <si>
    <t>ALA, AND, AIA, ABW, AUT, BEL, BMU, BVT, IOT, CYM, HRV, CUW, CYP, CZE, DNK, EST, FLK, FRO, FIN, FRA, GUF, PYF, ATF, DEU, GIB, GRC, GRL, ISL, IRL, IMN, ISR, ITA, JEY, LVA, LIE, LTU, LUX, MLT, MCO, MSR, NLD, NCL, NOR, PCN, PRT, BLM, SHN, MAF, SPM, SMR, SXM, SVK, SVN, SGS, ESP, SJM, SWE, CHE, TCA, GBR, VGB, WLF</t>
  </si>
  <si>
    <t>R_EU</t>
  </si>
  <si>
    <t>Reste de l'Europe</t>
  </si>
  <si>
    <t>Autres pays d'Europe qui ne sont pas classés dans la catégorie des économies avancées par le FMI</t>
  </si>
  <si>
    <t>ALB, BLR, BIH, BGR, GEO, GGY, VAT, HUN, MDA, MNE, POL, MKD, ROU, RUS, SRB, TUR, UKR</t>
  </si>
  <si>
    <t>A_AS_OC</t>
  </si>
  <si>
    <t>Économies asiatiques et océaniques avancées</t>
  </si>
  <si>
    <t>Toutes les économies avancées d'Asie et d'Océanie, et leurs territoires</t>
  </si>
  <si>
    <t>AUS, CXR, CCK, COK, HMD, HKG, JPN, KOR, MAC, NZL, NIU, NFK, SGP, TWN, TKL</t>
  </si>
  <si>
    <t>R_AS_OS</t>
  </si>
  <si>
    <t>Reste des économies asiatiques et océaniques</t>
  </si>
  <si>
    <t>Autres économies d'Asie et d'Océanie qui ne sont pas classées dans la catégorie des économies avancées par le FMI, à l'exclusion des territoires dépendants d'autres pays</t>
  </si>
  <si>
    <t>AFG, ARM, AZE, BGD, BTN, BRN, KHM, CHN, FJI, IND, IDN, KAZ, KIR, PRK, KGZ, LAO, MYS, MDV, MHL, FSM, MNG, MMR, NRU, NPL, PAK, PSE, PNG, PHL, WSM, SLB, LKA, TJK, THA, TLS, TON, TKM, TUV, UZB, VUT, VNM</t>
  </si>
  <si>
    <t>ME</t>
  </si>
  <si>
    <t>Moyen-Orient</t>
  </si>
  <si>
    <t>Toutes les économies du Moyen-Orient, à l'exclusion d'Israël qui est la seule économie de la région à être classée dans la catégorie des économies avancées par le FMI</t>
  </si>
  <si>
    <t>BHR, IRN, IRQ, JOR, KWT, LBN, OMN, PLW, QAT, SAU, SYR, ARE, YEM</t>
  </si>
  <si>
    <t>AF</t>
  </si>
  <si>
    <t>Afrique</t>
  </si>
  <si>
    <t>Tous les pays d'Afrique</t>
  </si>
  <si>
    <t>DZA, AGO, BEN, BWA, BFA, BDI, CPV, CMR, CAF, TCD, COM, COD, COG, CIV, DJI, EGY, GNQ, ERI, SWZ, ETH, GAB, GMB, GHA, GIN, GNB, KEN, LSO, LBR, LBY, MDG, MWI, MLI, MRT, MUS, MYT, MAR, MOZ, NAM, NER, NGA, REU, RWA, STP, SEN, SYC, SLE, SOM, ZAF, SSD, SDN, TZA, TGO, TUN, UGA, ESH, ZMB, ZWE</t>
  </si>
  <si>
    <t>Tranches de qualité de crédit aux fins de l'ENASC – Risque de crédit et risque de marché à l'égard des obligations de sociétés et des actions privilégiées</t>
  </si>
  <si>
    <t>Cet onglet dresse la liste des 6 tranches de qualité de crédit et des fourchettes de probabilité de défaut (PD) de qualité de crédit (PDQC) correspondantes. Soulignons que la classification de la qualité de crédit vise uniquement à déterminer des rajustements de PD appropriés au titre du climat pour différentes valeurs de PD initiales; il ne s’agit pas d’une évaluation de la qualité de crédit des actifs sous-jacents. 
La question de la PD de qualité de crédit est abordée à la section 3.4.3 de la méthode de l'ENASC.</t>
  </si>
  <si>
    <t>Tranches de qualité de crédit de l'ENASC</t>
  </si>
  <si>
    <t>Fourchette de PD de qualité de crédit</t>
  </si>
  <si>
    <r>
      <t>0,00 % ≤ PD</t>
    </r>
    <r>
      <rPr>
        <vertAlign val="subscript"/>
        <sz val="11"/>
        <color rgb="FF212121"/>
        <rFont val="Segoe UI"/>
        <family val="2"/>
      </rPr>
      <t>QC</t>
    </r>
    <r>
      <rPr>
        <sz val="11"/>
        <color rgb="FF212121"/>
        <rFont val="Segoe UI"/>
        <family val="2"/>
      </rPr>
      <t xml:space="preserve"> &lt; 0,07 %</t>
    </r>
  </si>
  <si>
    <r>
      <t>0,07 % ≤ PD</t>
    </r>
    <r>
      <rPr>
        <vertAlign val="subscript"/>
        <sz val="11"/>
        <color rgb="FF212121"/>
        <rFont val="Segoe UI"/>
        <family val="2"/>
      </rPr>
      <t>QC</t>
    </r>
    <r>
      <rPr>
        <sz val="11"/>
        <color rgb="FF212121"/>
        <rFont val="Segoe UI"/>
        <family val="2"/>
      </rPr>
      <t xml:space="preserve"> &lt; 0,25 %</t>
    </r>
  </si>
  <si>
    <r>
      <t>0,25 % ≤ PD</t>
    </r>
    <r>
      <rPr>
        <vertAlign val="subscript"/>
        <sz val="11"/>
        <color rgb="FF212121"/>
        <rFont val="Segoe UI"/>
        <family val="2"/>
      </rPr>
      <t>QC</t>
    </r>
    <r>
      <rPr>
        <sz val="11"/>
        <color rgb="FF212121"/>
        <rFont val="Segoe UI"/>
        <family val="2"/>
      </rPr>
      <t xml:space="preserve"> &lt; 1,00 %</t>
    </r>
  </si>
  <si>
    <r>
      <t>1,00 % ≤ PD</t>
    </r>
    <r>
      <rPr>
        <vertAlign val="subscript"/>
        <sz val="11"/>
        <color rgb="FF212121"/>
        <rFont val="Segoe UI"/>
        <family val="2"/>
      </rPr>
      <t>QC</t>
    </r>
    <r>
      <rPr>
        <sz val="11"/>
        <color rgb="FF212121"/>
        <rFont val="Segoe UI"/>
        <family val="2"/>
      </rPr>
      <t xml:space="preserve"> &lt; 7,00 %</t>
    </r>
  </si>
  <si>
    <r>
      <t>7,00 % ≤ PD</t>
    </r>
    <r>
      <rPr>
        <vertAlign val="subscript"/>
        <sz val="11"/>
        <color rgb="FF212121"/>
        <rFont val="Segoe UI"/>
        <family val="2"/>
      </rPr>
      <t>QC</t>
    </r>
    <r>
      <rPr>
        <sz val="11"/>
        <color rgb="FF212121"/>
        <rFont val="Segoe UI"/>
        <family val="2"/>
      </rPr>
      <t xml:space="preserve"> &lt; 20,00 %</t>
    </r>
  </si>
  <si>
    <r>
      <t>20,00 % ≤ PD</t>
    </r>
    <r>
      <rPr>
        <vertAlign val="subscript"/>
        <sz val="11"/>
        <color rgb="FF212121"/>
        <rFont val="Segoe UI"/>
        <family val="2"/>
      </rPr>
      <t>QC</t>
    </r>
    <r>
      <rPr>
        <sz val="11"/>
        <color rgb="FF212121"/>
        <rFont val="Segoe UI"/>
        <family val="2"/>
      </rPr>
      <t xml:space="preserve"> &lt; 100,00 %</t>
    </r>
  </si>
  <si>
    <t>Catégories d'actifs aux fins de l'ENASC – Risque de crédit et risque de marché à l'égard des obligations de sociétés et des actions privilégiées</t>
  </si>
  <si>
    <t>Catégories d'actifs – Risque de crédit</t>
  </si>
  <si>
    <t>Nom de la catégorie d'actifs</t>
  </si>
  <si>
    <t>S'applique à :</t>
  </si>
  <si>
    <t>Précisions pour les institutions de dépôt</t>
  </si>
  <si>
    <t>Précisions pour les assureurs</t>
  </si>
  <si>
    <t>Expositions sur prêts aux grandes entreprises et prêts commerciaux</t>
  </si>
  <si>
    <t>Risque de crédit à l'égard des expositions sur prêts aux grandes entreprises et prêts commerciaux (section 3.4)</t>
  </si>
  <si>
    <t>Expositions sur prêts aux grandes entreprises et prêts commerciaux qui font partie du portefeuille bancaire, comme les prêts et les créances de crédit-bail</t>
  </si>
  <si>
    <t>Expositions sur prêts aux grandes entreprises et prêts commerciaux, comme des prêts hypothécaires non résidentiels qui sont comptabilisés à la juste valeur par le biais des autres éléments du résultat global (JVAERG) et au coût amorti</t>
  </si>
  <si>
    <t>Obligations de sociétés</t>
  </si>
  <si>
    <t>Risque de crédit à l'égard des obligations de sociétés et des actions privilégiées (section 3.4)</t>
  </si>
  <si>
    <t>Obligations de sociétés ouvertes et fermées qui font partie du portefeuille bancaire</t>
  </si>
  <si>
    <t>Obligations de sociétés qui sont comptabilisées à la JVAERG et au coût amorti</t>
  </si>
  <si>
    <t>Actions privilégiées</t>
  </si>
  <si>
    <t>Actions privilégiées cotées en bourse qui font partie du portefeuille bancaire et qui relèvent de la norme comptable relative aux PCA selon l’IFRS 9</t>
  </si>
  <si>
    <t>Actions privilégiées cotées en bourse qui sont comptabilisées à la JVAERG et au coût amorti</t>
  </si>
  <si>
    <t>Catégories d'actifs – Risque de marché</t>
  </si>
  <si>
    <t>Actions ordinaires</t>
  </si>
  <si>
    <t>Risque de marché à l'égard des actions ordinaires (section 3.5.2)</t>
  </si>
  <si>
    <t>Actions ordinaires cotées en bourse qui font partie du portefeuille de négociation</t>
  </si>
  <si>
    <t>Actions ordinaires cotées en bourse qui sont comptabilisées à la juste valeur par le biais du résultat net (JVRN)</t>
  </si>
  <si>
    <t>Risque de marché à l'égard des obligations de sociétés et des actions privilégiées (section 3.5.2)</t>
  </si>
  <si>
    <t>Obligations de sociétés ouvertes et fermées qui font partie du portefeuille de négociation</t>
  </si>
  <si>
    <t>Obligations de sociétés qui sont comptabilisées à la JVRN</t>
  </si>
  <si>
    <t>Actions privilégiées cotées en bourse qui font partie du portefeuille de négociation</t>
  </si>
  <si>
    <t>Régions aux fins de l'ENASC − Risque d'inondation et risque de feu de forêt</t>
  </si>
  <si>
    <t>Cet onglet dresse la liste des régions visées dans les modules sur le risque d'inondation et le risque de feu de forêt. Les régions ont été établies au moyen des régions de tri d'acheminement (RTA), qui correspondent aux trois premiers caractères du code postal d'un bien immobilier. Plus précisément, ce ne sont pas les noms des régions, utilisés uniquement à titre descriptif, qui définissent la portée.
À noter que lorsque la RTA se termine par un ou deux astérisques (*), la portée englobe toutes les RTA qui commencent par les caractères indiqués. Par exemple, la RTA « V5* » comprend toutes les RTA qui commencent par « V5 ».</t>
  </si>
  <si>
    <t>Régions – Risque d'inondation</t>
  </si>
  <si>
    <t>RTA visées</t>
  </si>
  <si>
    <t>VAN</t>
  </si>
  <si>
    <t>Vancouver (Colombie-Britannique)</t>
  </si>
  <si>
    <t>V1M, V2W, V2X, V2Y, V2Z, V3A, V3B, V3C, V3E, V3H, V3J, V3K, V3L, V3M, V3N, V3R, V3S, V3T, V3V, V3W, V3X, V3Y, V3Z, V4A, V4B, V4C, V4E, V4G, V4K, V4L, V4M, V4N, V4P, V4R, V4W, V5*, V6*, V7A, V7B, V7C, V7E, V7G, V7J, V7K, V7L, V7M, V7N, V7P, V7R, V7S, V7T, V7V, V7W, V7X, V7Y</t>
  </si>
  <si>
    <t>CAL</t>
  </si>
  <si>
    <t>Calgary (Alberta)</t>
  </si>
  <si>
    <t>T1X, T1Y, T2*, T3A, T3B, T3C, T3E, T3G, T3H, T3J, T3K, T3L, T3M, T3N, T3P, T3R, T3S, T4C</t>
  </si>
  <si>
    <t>EDM</t>
  </si>
  <si>
    <t>Edmonton (Alberta)</t>
  </si>
  <si>
    <t>T5*, T6*, T8L, T8N</t>
  </si>
  <si>
    <t>WIN</t>
  </si>
  <si>
    <t>Winnipeg (Manitoba)</t>
  </si>
  <si>
    <t>R2*, R3*, R4A, R4G, R4H, R4J, R5A, R5K, R5P</t>
  </si>
  <si>
    <t>KWC</t>
  </si>
  <si>
    <t>Kitchener-Waterloo-Cambridge (Ontario)</t>
  </si>
  <si>
    <t>K1*, K2*, K4A, K4B, K4C, K4K, K4M, K4P, J8L, J8M, J8P, J8R, J8T, J8V, J8X, J8Y, J8Z, J9A, J9H, J9J</t>
  </si>
  <si>
    <t>OGA</t>
  </si>
  <si>
    <t>Ottawa-Gatineau (Ontario/Québec)</t>
  </si>
  <si>
    <t>N1C, N1E, N1G, N1H, N1K, N1L, N1P, N1R, N1S, N1T, N2A, N2B, N2C, N2E, N2G, N2H, N2J, N2K, N2L, N2M, N2N, N2P, N2R, N2T, N2V, N3C, N3E, N3H</t>
  </si>
  <si>
    <t>MON</t>
  </si>
  <si>
    <t>Montréal (Québec)</t>
  </si>
  <si>
    <t>H**, J0L, J0N, J0P, J0S, J2W, J2Y, J3A, J3B, J3E, J3G, J3H, J3L, J3N, J3V, J3X, J3Y, J3Z, J4*, J5A, J5B, J5C, J5K, J5L, J5N, J5R, J5T, J5W, J5X, J5Y, J5Z, J6A, J6J, J6N, J6R, J6V, J6W, J6X, J6Y, J6Z, J7A, J7B, J7C, J7E, J7G, J7H, J7J, J7K, J7L, J7M, J7N, J7R, J7T, J7V, J7W, J7X, J7Y, J7Z</t>
  </si>
  <si>
    <t>QUE</t>
  </si>
  <si>
    <t>Québec (Québec)</t>
  </si>
  <si>
    <t>G1*, G2*, G3E, G3G, G3J, G3K</t>
  </si>
  <si>
    <t>SHE</t>
  </si>
  <si>
    <t>Sherbrooke (Québec)</t>
  </si>
  <si>
    <t>J1C, J1E, J1G, J1H, J1J, J1K, J1L, J1M, J1N, J1P, J1R</t>
  </si>
  <si>
    <t>SAG</t>
  </si>
  <si>
    <t>Saguenay (Québec)</t>
  </si>
  <si>
    <t>G7B, G7G, G7H, G7J, G7K, G7N, G7S, G7T, G7X, G7Y, G7Z, G8A</t>
  </si>
  <si>
    <t>FRE</t>
  </si>
  <si>
    <t>Fredericton (Nouveau-Brunswick)</t>
  </si>
  <si>
    <t>E2V, E3A, E3B, E3C, E3E, E3G</t>
  </si>
  <si>
    <t>Régions – Risque de feu de forêt</t>
  </si>
  <si>
    <t>NT</t>
  </si>
  <si>
    <t>Territoires du Nord-Ouest</t>
  </si>
  <si>
    <t>X0E</t>
  </si>
  <si>
    <t>AB</t>
  </si>
  <si>
    <t>Nord de l'Alberta</t>
  </si>
  <si>
    <t>T0H, T0P, T0G, T0A</t>
  </si>
  <si>
    <t>SK</t>
  </si>
  <si>
    <t>Nord de la Saskatchewan</t>
  </si>
  <si>
    <t>S0J, S0M, S0E, S0K</t>
  </si>
  <si>
    <t>MB</t>
  </si>
  <si>
    <t>Nord du Manitoba</t>
  </si>
  <si>
    <t>R0B</t>
  </si>
  <si>
    <t>ON</t>
  </si>
  <si>
    <t>Nord-Ouest de l'Ontario</t>
  </si>
  <si>
    <t>P0V</t>
  </si>
  <si>
    <t>QC</t>
  </si>
  <si>
    <t>Nord du Québec</t>
  </si>
  <si>
    <t>J0Y, G0G</t>
  </si>
  <si>
    <t>NL</t>
  </si>
  <si>
    <t>Nord-Est de Terre-Neuve et Est du Labrador</t>
  </si>
  <si>
    <t>A0C, A0G, A0K, A0P</t>
  </si>
  <si>
    <t>Types d'expositions aux fins de l'ENASC − Modules sur les risques physiques</t>
  </si>
  <si>
    <t>Types d'expositions à l'égard des risques physiques (ID)</t>
  </si>
  <si>
    <t>Code à utiliser dans les feuilles Synthèse Immobilier et Risque de feu de forêt</t>
  </si>
  <si>
    <t>Code à utiliser dans la feuille Risque d'inondation</t>
  </si>
  <si>
    <t>Type de garantie</t>
  </si>
  <si>
    <t>Prêts hypothécaires - Garantis par un bien immobilier résidentiel - Prêts assurés par la SCHL
Prêts hypothécaires - Garantis par un bien immobilier résidentiel - Autres prêts assurés</t>
  </si>
  <si>
    <t>Habitations unifamiliales, maisons en rangée</t>
  </si>
  <si>
    <t>Appartements en copropriété, appartements</t>
  </si>
  <si>
    <t>Prêts hypothécaires - Garantis par un bien immobilier résidentiel - Prêts non assurés
Marges de crédit adossées à un bien immobilier (MCBI) - Garanties par un bien immobilier résidentiel
Prêts non hypothécaires, à l’exception des MCBI - Garantis par un bien immobilier résidentiel
Prêts hypothécaires inversés - Garantis par un bien immobilier résidentiel</t>
  </si>
  <si>
    <t>Prêts hypothécaires - Garantis par un bien immobilier résidentiel - Prêts non assurés
MCBI - Garanties par un bien immobilier résidentiel 
Prêts non hypothécaires, à l’exception des MCBI - Garantis par un bien immobilier résidentiel
Prêts hypothécaires inversés - Garantis par un bien immobilier résidentiel</t>
  </si>
  <si>
    <t>Prêts hypothécaires - Garantis autrement que par un bien immobilier résidentiel
Prêts non hypothécaires - Garantis autrement que par un bien immobilier résidentiel</t>
  </si>
  <si>
    <t>Immeubles</t>
  </si>
  <si>
    <t>Autres que des immeubles</t>
  </si>
  <si>
    <t>Terrains, immeubles et équipement immobilier</t>
  </si>
  <si>
    <t>Types d'expositions à l'égard des risques physiques (assureurs)</t>
  </si>
  <si>
    <t>Code à utiliser dans les feuilles Synthèse Immobilier, Risque d'inondation et Risque de feu de forêt</t>
  </si>
  <si>
    <t>Placements - Prêts hypothécaires pour les assureurs</t>
  </si>
  <si>
    <t>Tous</t>
  </si>
  <si>
    <t>Assurance de biens résidentiels</t>
  </si>
  <si>
    <t>Assurance de biens commerciaux</t>
  </si>
  <si>
    <t>Assurance hypothécaire</t>
  </si>
  <si>
    <t xml:space="preserve">Immeubles de placement et immeubles pour propre usage </t>
  </si>
  <si>
    <t>Tranches de RPV aux fins de l'ENASC − Modules sur les risques physiques</t>
  </si>
  <si>
    <t>Cet onglet dresse la liste des 9 tranches de ratio prêt-valeur (RPV) et les fourchettes de RPV correspondantes, qui doivent être utilisées dans les feuilles de calcul suivantes : Synthèse Immobilier, Risque d'inondation et Risque de feu de forêt.
Le RPV d'un prêt se calcule comme suit : solde impayé au T4 de 2023 divisé par la valeur actuelle (estimée) du bien au T4 de 2023. 
Le RPV d'une marge de crédit (y compris les MCBI) se calcule comme suit : solde impayé au T4 de 2023 selon un facteur de conversion en équivalent-crédit (CCEC) de 75 % divisé par la valeur actuelle (estimée) du bien au T4 de 2023.
Dans le cas d'un prêt ou d'une marge de crédit de deuxième rang, le solde impayé du prêt hypothécaire de premier rang est inclus dans le montant du prêt qui sert à calculer le RPV.
La tranche de RPV ne s'applique pas aux expositions d'assurance et aux actifs détenus.</t>
  </si>
  <si>
    <t>Tranches de RPV aux fins de l'ENASC</t>
  </si>
  <si>
    <t>Tranche de RPV</t>
  </si>
  <si>
    <t>Fourchette de RPV</t>
  </si>
  <si>
    <t>0,0 % &lt; RPV ≤ 50,0 %</t>
  </si>
  <si>
    <t>50,0 % &lt; RPV ≤ 60,0 %</t>
  </si>
  <si>
    <t>60,0 % &lt; RPV ≤ 70,0 %</t>
  </si>
  <si>
    <t>70,0 % &lt; RPV ≤ 75,0 %</t>
  </si>
  <si>
    <t>75,0 % &lt; RPV ≤ 80,0 %</t>
  </si>
  <si>
    <t>80,0 % &lt; RPV ≤ 85,0 %</t>
  </si>
  <si>
    <t>85,0 % &lt; RPV ≤ 90,0 %</t>
  </si>
  <si>
    <t>90,0 % &lt; RPV ≤ 95,0 %</t>
  </si>
  <si>
    <t>95,0 % &lt; RPV</t>
  </si>
  <si>
    <t>Exemple illustratif des calculs à l'égard du risque de crédit</t>
  </si>
  <si>
    <t xml:space="preserve">Cet onglet présente un exemple illustratif d'exposition hypothétique qui entre dans le champ d'application du module sur le risque de crédit. Les calculs indiqués sont fournis uniquement à titre illustratif. Tous les chiffres utilisés dans ces calculs sont hypothétiques. Les pertes de crédit attendues (PCA) sont calculées selon une formule annualisée simplifiée. À noter que cet exemple ne se veut pas représentatif des calculs de PCA; en cas de contradiction entre les calculs et d'autres exigences, y compris d'autres sections de la méthode, c'est la méthode qu'il faut suivre.   </t>
  </si>
  <si>
    <t>Caractéristiques de l'exposition hypothétique</t>
  </si>
  <si>
    <r>
      <t xml:space="preserve">Dans cet exemple, on suppose que l'exposition :
- fait partie du portefeuille de prêts aux grandes entreprises et de prêts commerciaux relevant de la norme comptable relative aux PCA selon l’IFRS 9 et n'est pas évaluée à la juste valeur par le biais du résultat net (JVRN);
- s'élève à 3 millions de dollars canadiens en date de décembre 2023, ce qui est supérieur au seuil d'importance relative de 1,5 million de dollars canadiens;
- est classée dans le secteur « Industrie du charbon et activités de soutien » selon la mise en correspondance avec les codes SCIAN;
- est située au Canada;
- est la </t>
    </r>
    <r>
      <rPr>
        <u/>
        <sz val="11"/>
        <color theme="1"/>
        <rFont val="Calibri"/>
        <family val="2"/>
        <scheme val="minor"/>
      </rPr>
      <t>seule</t>
    </r>
    <r>
      <rPr>
        <sz val="11"/>
        <color theme="1"/>
        <rFont val="Calibri"/>
        <family val="2"/>
        <scheme val="minor"/>
      </rPr>
      <t xml:space="preserve"> exposition classée dans le secteur « Industrie du charbon et activités de soutien » au Canada dont la probabilité de défaut (PD) de qualité de crédit est comprise entre 1,00 % et 7,00 % (à titre illustratif pour les besoins du classeur de l'ENASC).
On suppose également que l'institution financière (IF) fictive utilise trois scénarios macroéconomiques assortis de coefficients de pondération précis pour calculer ses PCA (voir les PD prospectives présentées au tableau 2).</t>
    </r>
  </si>
  <si>
    <t>PCA de référence</t>
  </si>
  <si>
    <t>Le tableau qui suit présente les calculs (en date de décembre 2023) des PCA pour la durée de vie prospectives de l'IF, conformément à l'IFRS 9, pour l'exposition hypothétique.
Pour chaque scénario macroéconomique, on a calculé les PCA pour la durée de vie au moyen des valeurs de PD projetées correspondantes, et de valeurs de perte en cas de défaut (PCD) et d'exposition en cas de défaut (ECD) qui ne dépendent pas du scénario. Les PCA moyennes pondérées correspondent aux PCA de référence, comme il est indiqué à la section 3.4.2 de la méthode de l'ENASC.</t>
  </si>
  <si>
    <t>Années dans la durée de vie de l'exposition</t>
  </si>
  <si>
    <t>PD</t>
  </si>
  <si>
    <t>PCD</t>
  </si>
  <si>
    <t>ECD</t>
  </si>
  <si>
    <t>PD (modèle logit)</t>
  </si>
  <si>
    <t>Années de la durée de vie</t>
  </si>
  <si>
    <t>Facteur d'actualisation</t>
  </si>
  <si>
    <t>PCA annuelles</t>
  </si>
  <si>
    <t>Taux d'actualisation</t>
  </si>
  <si>
    <t>Scénario pessimiste</t>
  </si>
  <si>
    <t>Scénario de référence*</t>
  </si>
  <si>
    <t>Scénario optimiste</t>
  </si>
  <si>
    <t xml:space="preserve">* Le scénario de référence correspond au scénario macroéconomique de référence qui est utilisé par l'IF aux fins du calcul des PCA conformément à l'IFRS 9. </t>
  </si>
  <si>
    <t>PCA du scénario pessimiste</t>
  </si>
  <si>
    <t>PCA du scénario de référence*</t>
  </si>
  <si>
    <t>PCA du scénario optimiste</t>
  </si>
  <si>
    <t>PCA pondérées</t>
  </si>
  <si>
    <t>Total des PCA</t>
  </si>
  <si>
    <t>Coefficient de pondération du scénario</t>
  </si>
  <si>
    <t xml:space="preserve">La tranche de qualité de crédit de l'exposition est déterminée en utilisant la PD de qualité de crédit estimée pour l'année 2024. La PD de qualité de crédit correspond à la moyenne pondérée des estimations de PD en 2024, selon les mêmes coefficients de pondération que ceux utilisés pour calculer les PCA de référence. </t>
  </si>
  <si>
    <t>Tranches de qualité de crédit aux fins de l'ENASC</t>
  </si>
  <si>
    <t>Numéro de tranche</t>
  </si>
  <si>
    <t>Limite inférieure de la PD (inclusive)</t>
  </si>
  <si>
    <t>Limite supérieure de la PD (exclusive)</t>
  </si>
  <si>
    <t>Scénario de référence</t>
  </si>
  <si>
    <t>PD pondérées</t>
  </si>
  <si>
    <t>Tranche de risque de l'actif</t>
  </si>
  <si>
    <t>PD estimée</t>
  </si>
  <si>
    <t>PCA ajustées au titre du climat</t>
  </si>
  <si>
    <t>Instant T aux fins des calculs</t>
  </si>
  <si>
    <t>&lt;-- sélectionner l'instant T dans le menu déroulant aux fins des calculs des PCA</t>
  </si>
  <si>
    <t>Années dans la durée de vie pour l'instant T</t>
  </si>
  <si>
    <t>Majorations de la PD correspondantes</t>
  </si>
  <si>
    <t>PD ajustée au titre du climat</t>
  </si>
  <si>
    <t>PCD ajustée au titre du climat</t>
  </si>
  <si>
    <t>PCA ajustées au titre du climat pondérées</t>
  </si>
  <si>
    <t>Classeur de l'ENASC</t>
  </si>
  <si>
    <r>
      <t xml:space="preserve">En supposant que cette exposition hypothétique est la seule exposition dans le secteur « Industrie du charbon et activités de soutien », au Canada, et dans la catégorie d'actifs correspondante, l'IF fictive entrerait les valeurs calculées dans la feuille de calcul « Risque de crédit » du classeur de l'ENASC, dans la ligne correspondante. Le tableau ci-dessous présente un sous-ensemble des champs de données de cette ligne (en supposant que le code de catégorie d'actifs de cette exposition fictive est </t>
    </r>
    <r>
      <rPr>
        <b/>
        <sz val="11"/>
        <rFont val="Calibri"/>
        <family val="2"/>
        <scheme val="minor"/>
      </rPr>
      <t>1</t>
    </r>
    <r>
      <rPr>
        <sz val="11"/>
        <rFont val="Calibri"/>
        <family val="2"/>
        <scheme val="minor"/>
      </rPr>
      <t>). Dans l'éventualité o</t>
    </r>
    <r>
      <rPr>
        <sz val="11"/>
        <rFont val="Calibri"/>
        <family val="2"/>
      </rPr>
      <t>ù d'autres expositions correspondraient aux critères de cette ligne</t>
    </r>
    <r>
      <rPr>
        <sz val="11"/>
        <rFont val="Calibri"/>
        <family val="2"/>
        <scheme val="minor"/>
      </rPr>
      <t>, les valeurs calculées seraient agrégées avant de remplir la ligne correspondante.</t>
    </r>
  </si>
  <si>
    <t>…</t>
  </si>
  <si>
    <t>CANADA</t>
  </si>
  <si>
    <t>Majoration de la PD</t>
  </si>
  <si>
    <t xml:space="preserve">Pour chaque scénario et année de l'horizon temporel de l'exercice, une majoration de la PD est fournie pour chaque combinaison possible (Secteur - Région - Tranche de qualité de crédit). Le tableau suivant est fourni à titre illustratif; les majorations de la PD qui y sont indiquées sont utilisées dans l'exemple. </t>
  </si>
  <si>
    <t>Scénario</t>
  </si>
  <si>
    <t>Instant T à déclarer</t>
  </si>
  <si>
    <t>Années dans le scénario</t>
  </si>
  <si>
    <t>Clé annuelle</t>
  </si>
  <si>
    <t>Majoration de la PD au titre du climat</t>
  </si>
  <si>
    <t>Intervention immédiate (sous 2 ℃)</t>
  </si>
  <si>
    <t>Exemple illustratif – Estimation de la variation de la valeur marchande des obligations de sociétés</t>
  </si>
  <si>
    <t>Caractéristiques de l'exposition</t>
  </si>
  <si>
    <t>Exemple I</t>
  </si>
  <si>
    <t>Exemple II</t>
  </si>
  <si>
    <r>
      <t xml:space="preserve">Dans cet exemple, on étudie le cas d'une obligation à taux fixe :
- qui est </t>
    </r>
    <r>
      <rPr>
        <sz val="11"/>
        <rFont val="Calibri"/>
        <family val="2"/>
        <scheme val="minor"/>
      </rPr>
      <t xml:space="preserve">libellée en dollars US;
</t>
    </r>
    <r>
      <rPr>
        <sz val="11"/>
        <color theme="1"/>
        <rFont val="Calibri"/>
        <family val="2"/>
        <scheme val="minor"/>
      </rPr>
      <t xml:space="preserve">- dont le principal s'élève à 2 000 000 $US en date de décembre 2023 (en supposant un taux de change $US/$CA de 1,35 fin décembre 2023, cela équivaut approximativement à 2 700 000 $CA);
- qui est classée dans le secteur « Extraction de pétrole » (PÉTR-EXTR) selon la classification sectorielle de l'ENASC;
- dont l'échéance est de 8 ans;
- dont l'émetteur est classé dans la région Canada </t>
    </r>
    <r>
      <rPr>
        <sz val="11"/>
        <rFont val="Calibri"/>
        <family val="2"/>
        <scheme val="minor"/>
      </rPr>
      <t>(CA) selon la classification régionale de l'ENASC;</t>
    </r>
    <r>
      <rPr>
        <sz val="11"/>
        <color theme="1"/>
        <rFont val="Calibri"/>
        <family val="2"/>
        <scheme val="minor"/>
      </rPr>
      <t xml:space="preserve">
- qui est la seule exposition classée dans le secteur « Extraction de pétrole » au Canada dont la PD de référence est comprise entre 0,04 % et 0,07 % (à titre illustratif pour les besoins du classeur de l'ENASC).
</t>
    </r>
  </si>
  <si>
    <t xml:space="preserve">Dans cet exemple, on étudie le cas d'une obligation à taux fixe : 
- qui est libellée en dollars CA;
- dont le principal s'élève à 5 000 000 $CA en date de décembre 2023;
- qui est classée dans le secteur « Production d’électricité à partir d’énergies renouvelables et d’origine nucléaire » (ÉLEC-RNOU) selon la classification sectorielle de l'ENASC;
- dont l'échéance est de 11 ans;
- dont l'émetteur est classé dans la région États-Unis (US) selon la classification régionale de l'ENASC;
- qui est la seule exposition classée dans le secteur « Production d’électricité à partir d’énergies renouvelables et d’origine nucléaire » aux États-Unis et dans ses territoires dépendants dont la PD de référence est comprise entre 0,27 % et 1,00 % (à titre illustratif pour les besoins du classeur de l'ENASC).
</t>
  </si>
  <si>
    <t>Autres caractéristiques de l'exposition, telles que déterminées par l'IF :</t>
  </si>
  <si>
    <t>Note de risque de référence</t>
  </si>
  <si>
    <t>E2</t>
  </si>
  <si>
    <t xml:space="preserve">(selon l'échelle de notation du risque interne de l'IF) </t>
  </si>
  <si>
    <t>E6</t>
  </si>
  <si>
    <t>ET01</t>
  </si>
  <si>
    <t>(par 1 M du principal)</t>
  </si>
  <si>
    <t>VA01</t>
  </si>
  <si>
    <t>Montant du principal</t>
  </si>
  <si>
    <t>(en date de décembre 2023, en $CA)</t>
  </si>
  <si>
    <t>Étape 1 : Établir la PD de référence</t>
  </si>
  <si>
    <t>Système de notation du risque interne de l'IF et écarts de taux des titres négociés sur les marchés de capitaux</t>
  </si>
  <si>
    <t>Échelle de notation du risque</t>
  </si>
  <si>
    <t>Écarts de taux des titres négociés sur les marchés de capitaux</t>
  </si>
  <si>
    <t>Note</t>
  </si>
  <si>
    <t>Limite inférieure</t>
  </si>
  <si>
    <t>Limite supérieure</t>
  </si>
  <si>
    <t>PD correspondante</t>
  </si>
  <si>
    <t>Écart de taux (secteur A)</t>
  </si>
  <si>
    <t>Écart de taux (secteur B)</t>
  </si>
  <si>
    <r>
      <t>La note de PD attribuée à l'exposition sur obligation de société au T4 de 2023 est E2 selon l'échelle de notation du risque interne de l'IF.</t>
    </r>
    <r>
      <rPr>
        <sz val="11"/>
        <color theme="4"/>
        <rFont val="Calibri"/>
        <family val="2"/>
        <scheme val="minor"/>
      </rPr>
      <t xml:space="preserve"> </t>
    </r>
    <r>
      <rPr>
        <sz val="11"/>
        <rFont val="Calibri"/>
        <family val="2"/>
        <scheme val="minor"/>
      </rPr>
      <t xml:space="preserve">La valeur de PD associée à cette tranche est de 0,046 %. </t>
    </r>
    <r>
      <rPr>
        <sz val="11"/>
        <color theme="1"/>
        <rFont val="Calibri"/>
        <family val="2"/>
        <scheme val="minor"/>
      </rPr>
      <t>Cette valeur servira de PD de référence, et on part du principe que la PD de référence demeure constante tout au long de l'horizon temporel du scénario. 
La tranche de qualité de crédit de l'obligation aux termes de l'ENASC est déterminée selon la PD de référence établie. Dans ce cas, étant donné que la PD de référence (0,046 %) se situe dans les limites de la</t>
    </r>
    <r>
      <rPr>
        <b/>
        <sz val="11"/>
        <color theme="1"/>
        <rFont val="Calibri"/>
        <family val="2"/>
        <scheme val="minor"/>
      </rPr>
      <t xml:space="preserve"> 2</t>
    </r>
    <r>
      <rPr>
        <b/>
        <vertAlign val="superscript"/>
        <sz val="11"/>
        <color theme="1"/>
        <rFont val="Calibri"/>
        <family val="2"/>
        <scheme val="minor"/>
      </rPr>
      <t>e</t>
    </r>
    <r>
      <rPr>
        <sz val="11"/>
        <color theme="1"/>
        <rFont val="Calibri"/>
        <family val="2"/>
        <scheme val="minor"/>
      </rPr>
      <t xml:space="preserve"> tranche, c'est cette tranche qui sera sélectionnée. 
</t>
    </r>
    <r>
      <rPr>
        <sz val="11"/>
        <rFont val="Calibri"/>
        <family val="2"/>
        <scheme val="minor"/>
      </rPr>
      <t xml:space="preserve">
L'IF devra se référer à ses mécanismes internes pour déterminer les écarts de taux des titres négociés sur les marchés de capitaux des expositions, d'après les caractéristiques des expositions. Dans cet exemple, on se fonde sur un écart de taux hypothétique (secteur A) pour cette exposition. Par conséquent, l'écart de taux de référence correspondant pour cette obligation est de 100. </t>
    </r>
  </si>
  <si>
    <r>
      <t xml:space="preserve">La note de PD attribuée à l'exposition sur obligation de société au T4 de 2023 est E6 selon l'échelle de notation du risque interne de l'IF. La valeur de PD associée à cette tranche est de 0,080 %. Cette valeur servira de PD de référence, et on part du principe que la PD de référence demeure constante tout au long de l'horizon temporel du scénario. 
La tranche de qualité de crédit de l'obligation aux termes de l'ENASC est déterminée selon la PD de référence établie. Dans ce cas, étant donné que la PD de référence (0,080 %) se situe dans les limites de la </t>
    </r>
    <r>
      <rPr>
        <b/>
        <sz val="11"/>
        <color theme="1"/>
        <rFont val="Calibri"/>
        <family val="2"/>
        <scheme val="minor"/>
      </rPr>
      <t>4e</t>
    </r>
    <r>
      <rPr>
        <sz val="11"/>
        <color theme="1"/>
        <rFont val="Calibri"/>
        <family val="2"/>
        <scheme val="minor"/>
      </rPr>
      <t xml:space="preserve"> tranche, c'est cette tranche qui sera sélectionnée. 
</t>
    </r>
    <r>
      <rPr>
        <sz val="11"/>
        <rFont val="Calibri"/>
        <family val="2"/>
        <scheme val="minor"/>
      </rPr>
      <t>L'IF devra se référer à ses mécanismes internes pour déterminer les écarts de taux des titres négociés sur les marchés de capitaux des expositions, d'après les caractéristiques des expositions. Dans cet exemple, on se fonde sur un écart de taux hypothétique (secteur B) pour cette exposition. Par conséquent, l'écart de taux de référence correspondant pour cette obligation est de 340.</t>
    </r>
  </si>
  <si>
    <t>E1</t>
  </si>
  <si>
    <t>E3</t>
  </si>
  <si>
    <t>E4</t>
  </si>
  <si>
    <t>E5</t>
  </si>
  <si>
    <t>E7</t>
  </si>
  <si>
    <t>E8</t>
  </si>
  <si>
    <t>E9</t>
  </si>
  <si>
    <t>E10</t>
  </si>
  <si>
    <t>E11</t>
  </si>
  <si>
    <t>Défaut</t>
  </si>
  <si>
    <t>Note de la PD de référence</t>
  </si>
  <si>
    <t>Valeur de la PD de référence</t>
  </si>
  <si>
    <t>Étape 2 : Établir la PD ajustée au titre du climat</t>
  </si>
  <si>
    <r>
      <t>Pour chaque instant T à déclarer (2030, 2035, 2040, 2045 et 2050), la PD ajustée au titre du climat est calculée au moyen de la PD de référence et des majorations de la PD au titre du climat imposées</t>
    </r>
    <r>
      <rPr>
        <sz val="11"/>
        <rFont val="Calibri"/>
        <family val="2"/>
        <scheme val="minor"/>
      </rPr>
      <t xml:space="preserve">. Pour ce faire, il faut sélectionner les majorations de la PD dans le tableau des majorations de la PD de l'ENASC, majorations qui sont imposées en fonction des caractéristiques des obligations :
- Secteur (PÉTR-EXTR)
- Région (CA)
- Tranche de qualité de crédit (2)
Ensuite, la PD de référence est ajustée en appliquant les majorations de la PD au titre du climat correspondantes.
</t>
    </r>
  </si>
  <si>
    <r>
      <t xml:space="preserve">Pour chaque instant T à déclarer (2030, 2035, 2040, 2045 et 2050), la PD ajustée au titre du climat est calculée au moyen de la PD de référence et des majorations de la PD au titre du climat imposées. Pour ce faire, il faut sélectionner les majorations de la PD dans le tableau des majorations de la PD de l'ENASC, majorations qui sont imposées en fonction des caractéristiques des obligations </t>
    </r>
    <r>
      <rPr>
        <sz val="11"/>
        <rFont val="Calibri"/>
        <family val="2"/>
        <scheme val="minor"/>
      </rPr>
      <t xml:space="preserve">:
- Secteur (ÉLEC-RNOU)
- Région (US)
- Tranche de qualité de crédit (4)
Ensuite, la PD de référence est ajustée en appliquant les majorations de la PD au titre du climat correspondantes.
</t>
    </r>
  </si>
  <si>
    <t>Étape 3 : Établir la note de l'obligation ajustée au titre du climat et l'écart de taux correspondant</t>
  </si>
  <si>
    <t xml:space="preserve">Pour chaque instant T à déclarer (2030, 2035, 2040, 2045 et 2050), la PD ajustée au titre du climat sert à établir la note de l'obligation ajustée au titre du climat, selon l'échelle de notation du risque interne de l'IF. 
Ensuite, selon la correspondance interne établie par l'IF entre la note et l'écart de taux (en tenant compte de la région des écarts de taux des titres négociés sur les marchés de capitaux et du secteur de l'obligation sous-jacente, c.-à-d. secteur A dans l'exemple I et secteur B dans l'exemple II), la PD ajustée au titre du climat pour chaque année sert à établir l'écart de taux ajusté au titre du climat correspondant.   </t>
  </si>
  <si>
    <t>Étape 4 : Établir les variations annuelles des écarts de taux et les chocs instantanés sur écarts de taux</t>
  </si>
  <si>
    <r>
      <t>Pour chaque instant T à déclarer (2030, 2035, 2040, 2045 et 2050), le choc annuel sur écarts de taux se calcule comme suit : différence entre l’écart de taux ajusté au titre du climat (</t>
    </r>
    <r>
      <rPr>
        <i/>
        <sz val="11"/>
        <rFont val="Calibri"/>
        <family val="2"/>
        <scheme val="minor"/>
      </rPr>
      <t>ETclimat</t>
    </r>
    <r>
      <rPr>
        <sz val="11"/>
        <rFont val="Calibri"/>
        <family val="2"/>
        <scheme val="minor"/>
      </rPr>
      <t>) et l’écart de taux de référence (</t>
    </r>
    <r>
      <rPr>
        <i/>
        <sz val="11"/>
        <rFont val="Calibri"/>
        <family val="2"/>
        <scheme val="minor"/>
      </rPr>
      <t>ETréférence</t>
    </r>
    <r>
      <rPr>
        <sz val="11"/>
        <rFont val="Calibri"/>
        <family val="2"/>
        <scheme val="minor"/>
      </rPr>
      <t xml:space="preserve">). Pour les années entre deux instants T à déclarer, on utilise la variation d'écart de taux observée pour le dernier instant T. 
Pour chaque instant T à déclarer (2030, 2035... jusqu'à 2050), le choc instantané sur écarts de taux correspond à la valeur de la variation d'écart de taux observée pour l'année qui :
- se situe dans l'intervalle entre l'instant T à déclarer et la période correspondant à l'instant T à déclarer plus l'échéance de l'obligation, c.-à-d. T et  T+n (en supposant n années jusqu'à l'échéance);
- correspond à la valeur absolue la plus importante à l'égard de la variation annuelle d'écart de taux. 
Si, pour un instant T donné, T+n s'étend au-delà de 2053, le choc annuel sur écarts de taux de 2053 est utilisé pour les années restantes.
</t>
    </r>
  </si>
  <si>
    <t>Étape 5 : Établir les chocs instantanés sur taux sans risque</t>
  </si>
  <si>
    <t xml:space="preserve">Étape 6 : Calculer la variation de la valeur marchande </t>
  </si>
  <si>
    <r>
      <t>Pour chaque instant T à déclarer</t>
    </r>
    <r>
      <rPr>
        <i/>
        <sz val="11"/>
        <color theme="1"/>
        <rFont val="Calibri"/>
        <family val="2"/>
        <scheme val="minor"/>
      </rPr>
      <t>,</t>
    </r>
    <r>
      <rPr>
        <sz val="11"/>
        <color theme="1"/>
        <rFont val="Calibri"/>
        <family val="2"/>
        <scheme val="minor"/>
      </rPr>
      <t xml:space="preserve"> le calcul de</t>
    </r>
    <r>
      <rPr>
        <i/>
        <sz val="11"/>
        <color theme="1"/>
        <rFont val="Calibri"/>
        <family val="2"/>
        <scheme val="minor"/>
      </rPr>
      <t xml:space="preserve"> </t>
    </r>
    <r>
      <rPr>
        <sz val="11"/>
        <color theme="1"/>
        <rFont val="Calibri"/>
        <family val="2"/>
        <scheme val="minor"/>
      </rPr>
      <t xml:space="preserve">la variation de la valeur marchande selon le scénario de transition (par rapport au scénario de référence) sera fondé sur les valeurs calculées suivantes : choc instantané sur écarts de taux, choc instantané sur taux sans risque, </t>
    </r>
    <r>
      <rPr>
        <sz val="11"/>
        <color rgb="FFFF0000"/>
        <rFont val="Calibri"/>
        <family val="2"/>
        <scheme val="minor"/>
      </rPr>
      <t xml:space="preserve">EC01 et VA01.  </t>
    </r>
  </si>
  <si>
    <t>Tableau des calculs</t>
  </si>
  <si>
    <t>Étape 1</t>
  </si>
  <si>
    <t>Étape 2</t>
  </si>
  <si>
    <t>Étape 3</t>
  </si>
  <si>
    <t>Étape 4</t>
  </si>
  <si>
    <t>Étape 5</t>
  </si>
  <si>
    <t>Étape 6</t>
  </si>
  <si>
    <t>PD de référence</t>
  </si>
  <si>
    <t>Note de risque ajustée au titre du climat</t>
  </si>
  <si>
    <t>ET de référence (pb)</t>
  </si>
  <si>
    <t>ET au titre du climat (pb)</t>
  </si>
  <si>
    <t>Choc annuel sur écarts de taux (ΔET, pb)</t>
  </si>
  <si>
    <r>
      <t>ΔET</t>
    </r>
    <r>
      <rPr>
        <b/>
        <vertAlign val="subscript"/>
        <sz val="11"/>
        <color theme="0"/>
        <rFont val="Calibri"/>
        <family val="2"/>
        <scheme val="minor"/>
      </rPr>
      <t xml:space="preserve">max, (T,T+n) 
</t>
    </r>
    <r>
      <rPr>
        <b/>
        <sz val="11"/>
        <color theme="0"/>
        <rFont val="Calibri"/>
        <family val="2"/>
        <scheme val="minor"/>
      </rPr>
      <t xml:space="preserve">(pb) </t>
    </r>
  </si>
  <si>
    <r>
      <t>ΔET</t>
    </r>
    <r>
      <rPr>
        <b/>
        <vertAlign val="subscript"/>
        <sz val="11"/>
        <color theme="0"/>
        <rFont val="Calibri"/>
        <family val="2"/>
        <scheme val="minor"/>
      </rPr>
      <t xml:space="preserve">min, (T,T+n)
</t>
    </r>
    <r>
      <rPr>
        <b/>
        <sz val="11"/>
        <color theme="0"/>
        <rFont val="Calibri"/>
        <family val="2"/>
        <scheme val="minor"/>
      </rPr>
      <t>(pb)</t>
    </r>
  </si>
  <si>
    <t>Choc instantané sur écarts de taux (pb)</t>
  </si>
  <si>
    <t>Choc annuel sur taux sans risque
ΔSR (pb)</t>
  </si>
  <si>
    <r>
      <t>ΔSR</t>
    </r>
    <r>
      <rPr>
        <b/>
        <vertAlign val="subscript"/>
        <sz val="11"/>
        <color theme="0"/>
        <rFont val="Calibri"/>
        <family val="2"/>
        <scheme val="minor"/>
      </rPr>
      <t xml:space="preserve">max, (T,T+n)
(pb) </t>
    </r>
  </si>
  <si>
    <r>
      <t>ΔSR</t>
    </r>
    <r>
      <rPr>
        <b/>
        <vertAlign val="subscript"/>
        <sz val="11"/>
        <color theme="0"/>
        <rFont val="Calibri"/>
        <family val="2"/>
        <scheme val="minor"/>
      </rPr>
      <t xml:space="preserve">min, (T,T+n)
(pb) </t>
    </r>
  </si>
  <si>
    <t>Choc instantané sur taux sans risque (pb)</t>
  </si>
  <si>
    <t>Δvaleur marchande
($CA)</t>
  </si>
  <si>
    <t>-</t>
  </si>
  <si>
    <r>
      <t xml:space="preserve">En supposant que ces expositions hypothétiques sont les seules expositions à déclarer sur les lignes correspondantes de la feuille de calcul du classeur de l'ENASC, l'IF fictive entrerait les valeurs calculées dans la feuille de calcul « Risque de marché Obl. sociétés » du classeur de l'ENASC, dans la ligne correspondante. Le tableau ci-dessous présente un sous-ensemble des champs de données de cette ligne (en supposant que le code de catégorie d'actifs de cette exposition fictive est </t>
    </r>
    <r>
      <rPr>
        <b/>
        <sz val="11"/>
        <rFont val="Calibri"/>
        <family val="2"/>
        <scheme val="minor"/>
      </rPr>
      <t>1</t>
    </r>
    <r>
      <rPr>
        <sz val="11"/>
        <rFont val="Calibri"/>
        <family val="2"/>
        <scheme val="minor"/>
      </rPr>
      <t>). 
En outre, on suppose qu'aucun fonds distinct ou produit indiciel n'est adossé à ces expositions.
Dans l'éventualité où d'autres expositions correspondraient aux critères de cette ligne, les valeurs calculées seraient agrégées avant de remplir la ligne correspondante.</t>
    </r>
  </si>
  <si>
    <t xml:space="preserve">Pour chaque scénario et année de l'horizon temporel de l'exercice, une majoration de la PD sera fournie pour différents secteurs, régions et tranches de qualité de crédit. Le tableau suivant présente les majorations de la PD qui sont utilisées dans cet exemple. </t>
  </si>
  <si>
    <t>Clé sectorielle annuelle</t>
  </si>
  <si>
    <t>Exemple illustratif des calculs du module sur le risque de transition lié à l'immobilier</t>
  </si>
  <si>
    <t>Étape 1 - Obtenir et traiter des données de substitution sur les sources de chauffage</t>
  </si>
  <si>
    <t>Étape 1a : Obtenir des données de substitution</t>
  </si>
  <si>
    <t>Source :</t>
  </si>
  <si>
    <t>Statistique Canada. Tableau 38-10-0286-01, Principal type de système de chauffage et type d'énergie</t>
  </si>
  <si>
    <t>Précisions :</t>
  </si>
  <si>
    <t>Dans cet exemple, on a obtenu des données de substitution sur le site de Statistique Canada (StatCan). Le site fournit des données sur les principales sources de chauffage utilisées dans les foyers, à l'échelle du Canada et à l'échelle des provinces, données qui servent d'approximation pour l'ensemble des immeubles. (Nota : F signifie que les données ne sont pas suffisamment fiables pour être affichées.)</t>
  </si>
  <si>
    <t>Principale source de chauffage</t>
  </si>
  <si>
    <t>Territoires</t>
  </si>
  <si>
    <t>Provinces</t>
  </si>
  <si>
    <t>YT</t>
  </si>
  <si>
    <t>NU</t>
  </si>
  <si>
    <t>BC</t>
  </si>
  <si>
    <t>NB</t>
  </si>
  <si>
    <t>NS</t>
  </si>
  <si>
    <t>PE</t>
  </si>
  <si>
    <t>Gaz naturel</t>
  </si>
  <si>
    <t>F</t>
  </si>
  <si>
    <t>Pétrole</t>
  </si>
  <si>
    <t>Bois ou granulés de bois</t>
  </si>
  <si>
    <t>Propane</t>
  </si>
  <si>
    <t>Autres combustibles</t>
  </si>
  <si>
    <t>Électricité</t>
  </si>
  <si>
    <t>Étape 1b : Regrouper et classer les principales sources de chauffage en deux catégories : sources à base de combustibles et sources qui ne sont pas à base de combustibles</t>
  </si>
  <si>
    <t xml:space="preserve">Seule la source Électricité est classée dans la catégorie des sources qui ne sont pas à base de combustibles; toutes les autres sources sont classées dans la catégorie des sources à base de combustibles. </t>
  </si>
  <si>
    <t>Sources à base de combustibles</t>
  </si>
  <si>
    <t>Sources qui ne sont pas à base de combustibles</t>
  </si>
  <si>
    <t>Étape 1c : Appliquer des ajustements pour nettoyer les données</t>
  </si>
  <si>
    <t>Les ajustements suivants ont été appliqués pour nettoyer les données et les rendre utilisables dans le contexte de ce module :
- Ajustement 1 - Ajuster les données de chaque province pour que le total soit égal à 100 %
- Ajustement 2 - Pour les territoires, utiliser les données à l'échelle du Canada</t>
  </si>
  <si>
    <t>Étape 2 - Obtenir et traiter des données de substitution sur les sources d'énergie</t>
  </si>
  <si>
    <t>Étape 2a : Obtenir des données de substitution</t>
  </si>
  <si>
    <t>Production d'électricité - Canada.ca (cer-rec.gc.ca)</t>
  </si>
  <si>
    <t>Dans cet exemple, on a obtenu des données de substitution sur le site de la Régie de l'énergie du Canada. Le site fournit des données sur la production d'électricité à l'échelle du Canada et des provinces et territoires, données qui servent d'indications indirectes des principales sources d'énergie des immeubles.</t>
  </si>
  <si>
    <t>Source de production d'électricité</t>
  </si>
  <si>
    <t>Énergie hydraulique/houlomotrice/marémotrice</t>
  </si>
  <si>
    <t>Uranium</t>
  </si>
  <si>
    <t>Charbon et coke</t>
  </si>
  <si>
    <t>Énergie éolienne</t>
  </si>
  <si>
    <t>Bioénergie/géothermie</t>
  </si>
  <si>
    <t>Énergie solaire</t>
  </si>
  <si>
    <t>Total</t>
  </si>
  <si>
    <t>Étape 2b : Calculer les pourcentages pour chaque région</t>
  </si>
  <si>
    <t>Étape 2c : Regrouper et classer les principales sources d'énergie en deux catégories : sources à base de combustibles et sources qui ne sont pas à base de combustibles</t>
  </si>
  <si>
    <t>L'énergie hydraulique (y compris houlomotrice et marémotrice), l'uranium, l'énergie éolienne et l'énergie solaire sont classés dans la catégorie des sources qui ne sont pas à base de combustibles; toutes les autres sources sont classées dans la catégorie des sources à base de combustibles.</t>
  </si>
  <si>
    <t>Principale source d'énergie</t>
  </si>
  <si>
    <t>Étape 3 - Appliquer les paramètres indirects calculés aux données du portefeuille</t>
  </si>
  <si>
    <t xml:space="preserve">La méthode à l'étude pour ce module prévoit la présentation de deux synthèses :
i) une synthèse à l'échelle provinciale par source de chauffage principale
ii) une synthèse à l'échelle provinciale par source d'énergie principale
Pour réaliser ces deux synthèses, il faut regrouper les données à l'échelle provinciale ou territoriale, puis appliquer les paramètres indirects.
</t>
  </si>
  <si>
    <t>Étape 3a : Regrouper les données à l'échelle provinciale pour l'ensemble des expositions visées</t>
  </si>
  <si>
    <t>Rappelons que les données ci-dessous sont entièrement fictives et fournies uniquement à titre illustratif. Elles ne se rapportent à aucun portefeuille réel ou représentatif.</t>
  </si>
  <si>
    <t>Exposition</t>
  </si>
  <si>
    <t>Montant non utilisé</t>
  </si>
  <si>
    <t>Étape 3b : Appliquer les paramètres indirects des sources de chauffage principales aux données regroupées à l'échelle provinciale</t>
  </si>
  <si>
    <t>Les pourcentages appropriés ont été appliqués aux données à l'échelle provinciale, et les expositions et les montants non utilisés sont traités de manière distincte.</t>
  </si>
  <si>
    <t>Source de chauffage</t>
  </si>
  <si>
    <t>COMBUSTIBLES</t>
  </si>
  <si>
    <t>NON-COMBUSTIBLES</t>
  </si>
  <si>
    <t>Étape 3c : Appliquer les paramètres indirects des sources d'énergie principales aux données regroupées à l'échelle provinciale</t>
  </si>
  <si>
    <t>Source d'énergie</t>
  </si>
  <si>
    <t>Les IFs qui participent à l'exercice doivent indiquer dans cette feuille de calcul le nom de l'institution financière, ainsi que tous les codes d'identification des institutions financières inclus dans le classeur présenté.</t>
  </si>
  <si>
    <t>Cet onglet présente la liste des champs de données de la feuille « Risque de crédit » dans le classeur de l'ENASC.
Les champs 1 à 4 représentent les dimensions des données et sont préremplis. Chaque exposition visée ne peut correspondre qu'à une seule ligne, qui rend compte d'une combinaison de valeurs spécifique (Secteur - Région - Tranche de qualité de crédit  - Catégorie d'actifs). La feuille « Risque de crédit » contient 4 050 lignes qui représentent toutes les combinaisons possibles.
Les autres champs de données correspondent aux valeurs calculées pour la ligne en question. Les champs 5 à 23 correspondent au montant de l'exposition, aux PCA de référence, aux PCA ajustées au titre du climat, à l'échéance moyenne pondérée et à la duration moyenne pondérée pour chaque combinaison spécifique. La valeur 0 est inscrite par défaut dans ces champs. Si l'IF n'a aucune exposition pour une ligne donnée, elle peut laisser la valeur 0 dans le champ en question.
Le champ de données « duration moyenne pondérée » ne doit être rempli que pour les catégories d'actifs « obligations de sociétés » et « actions privilégiées ». Dans le cas des expositions sur prêts aux grandes entreprises ou prêts commerciaux, la duration moyenne pondérée indique « -99 » par défaut, ce qui signifie que ce champ ne s'applique pas.</t>
  </si>
  <si>
    <t>Cet onglet présente la liste des champs de données de la feuille « Risque de marché Act. ordin. » dans le classeur de l'ENASC.
Les champs 1 et 2 représentent les dimensions des données et sont préremplis. Chaque exposition visée ne peut correspondre qu'à une seule ligne, qui rend compte d'une combinaison de valeurs spécifique (Secteur - Région). La feuille « Risque de marché Act. ordin. » contient 234 lignes qui représentent toutes les combinaisons possibles.
Les autres champs de données correspondent aux valeurs calculées pour la ligne en question. Les champs 3 à 19 correspondent au montant de l'exposition, aux valeurs marchandes ajustées au titre du climat et au montant des actifs au titre des garanties de fonds distincts pour chaque combinaison spécifique. La valeur 0 est inscrite par défaut dans ces champs. Si l'IF n'a aucune exposition pour une ligne donnée, elle peut laisser la valeur 0 dans le champ en question.</t>
  </si>
  <si>
    <r>
      <t xml:space="preserve">Voir les valeurs attendues à l'onglet « Tranches de qualité de crédit »
</t>
    </r>
    <r>
      <rPr>
        <sz val="11"/>
        <rFont val="Calibri"/>
        <family val="2"/>
        <scheme val="minor"/>
      </rPr>
      <t xml:space="preserve">Les IFs doivent déclarer leurs expositions conformément aux tranches de qualité de crédit de l'ENASC. Pour ce faire, elles doivent attribuer une tranche de qualité de crédit de l'ENASC à chaque exposition, en fonction de la valeur de la probabilité de défaut (PD) de référence (voir la section 3.5.3 de la version à l'étude de la méthode).  </t>
    </r>
  </si>
  <si>
    <t>Cet onglet dresse la liste des catégories d'actifs à utiliser dans le module sur le risque de crédit et le module sur le risque de marché à l'égard des obligations de sociétés et des actions privilégiées de l'ENASC.
Une exposition entre dans le champ d’application du module sur le risque de crédit si la valeur de l'exposition, au T4 de 2023, dépasse un seuil de 1,5 million de dollars canadiens en valeur absolue. Une exposition entre dans le champ d’application du module sur le risque de marché à l'égard des obligations de sociétés et des actions privilégiées si elle fait partie du portefeuille de négociation de l'IF ou si elle est comptabilisée à la juste valeur par le biais du résultat net (JVRN).</t>
  </si>
  <si>
    <t xml:space="preserve">Cet onglet dresse la liste des types d'expositions visées dans les modules sur les risques physiques. Les types d'expositions tiennent compte des garanties (s'il y a lieu) dans l'ensemble des feuilles de calcul suivantes : Synthèse Immobilier, Risque d'inondation et Risque de feu de forêt. Comme dans les feuilles de calcul en question, les informations ci-dessous sont présentées séparément selon la nature de l'IF participante (ID ou assureur).
Plus précisément, les tableaux ci-dessous renferment des informations sur :
1) les types d'expositions des ID;
2) les types d'expositions des assureurs.
À noter que pour ce qui est du risque de transition lié à l'immobilier, les expositions visées correspondent à celles indiquées dans les tableaux ci-dessous, à l'exception des garanties autres qu'un immeuble et des actifs assurés. Autrement dit, les modules sur les risques physiques n'englobent pas que les immeubles, mais aussi les terrains et l'équipement immobilier.
</t>
  </si>
  <si>
    <t xml:space="preserve">Les tableaux ci-dessous présentent une liste sommaire des données sur les sources de chauffage (par région) qui sont ensuite utilisées pour effectuer les calculs du module sur le risque de transition lié à l'immobilier. À noter que cette source de données est un exemple de données de substitution acceptables qui pourraient être utilisées dans ce module, en l'absence de données plus détaillées sur les biens immobiliers. L'AMF encourage les IFs participantes à envisager la source de données ci-dessous, ainsi que d'autres sources de données qui pourraient être utilisées dans le cadre de ce module.
</t>
  </si>
  <si>
    <t>Les tableaux ci-dessous présentent une liste sommaire des données sur les sources d'électricité (par région) qui sont ensuite utilisées pour effectuer les calculs du module sur le risque de transition lié à l'immobilier. À noter que cette source de données est un exemple de données de substitution acceptables qui pourraient être utilisées dans ce module, en l'absence de données plus détaillées sur les biens immobiliers. L'AMF encourage les IFs participantes à envisager la source de données ci-dessous, ainsi que d'autres sources de données qui pourraient être utilisées dans le cadre de ce module.</t>
  </si>
  <si>
    <t>Les IFs participantes doivent envoyer à l'AMF une copie dûment remplie de la feuille de calcul « Identification », qui se trouve dans le classeur de l'ENASC, d'ici le 10 mai 2024.</t>
  </si>
  <si>
    <t>Une fois rempli, le classeur de l'ENASC peut être envoyé à l'adresse suivante : ScenarioClimatique@lautorite.qc.ca. La date limite est le 20 décembre 2024.</t>
  </si>
  <si>
    <t>Les IFs participantes doivent aussi indiquer les coordonnées des personnes-ressources (cinq au maximum). Il est fortement recommandé de fournir les coordonnées d'au moins deux personnes, car l'AMF utilisera ces coordonnées pour communiquer des informations aux participants.</t>
  </si>
  <si>
    <r>
      <t xml:space="preserve">Il convient de préciser qu'aux fins de la deuxième partie de la consultation sur l'ENASC, les informations présentées dans cet onglet correspondent à la version finale. Les IFs qui souhaitent commencer à classer leurs expositions par secteur peuvent le faire sachant que l'AMF n'apportera </t>
    </r>
    <r>
      <rPr>
        <b/>
        <i/>
        <sz val="11"/>
        <rFont val="Calibri"/>
        <family val="2"/>
        <scheme val="minor"/>
      </rPr>
      <t>aucune</t>
    </r>
    <r>
      <rPr>
        <i/>
        <sz val="11"/>
        <rFont val="Calibri"/>
        <family val="2"/>
        <scheme val="minor"/>
      </rPr>
      <t xml:space="preserve"> modification à ces correspondances.</t>
    </r>
  </si>
  <si>
    <t>Cet onglet dresse la liste des 25 secteurs et des codes SCIAN correspondants. 
L’attribution sectorielle est fondée sur les « principaux codes SCIAN », qui sont définis comme suit : pour chaque code SCIAN correspondant à un secteur, tous les codes SCIAN qui commencent par les mêmes chiffres font également partie de ce secteur. Par exemple, le code 111 est le code SCIAN correspondant au secteur Cultures agricoles. Par conséquent, tous les codes SCIAN qui commencent par 111 font aussi partie de ce secteur (p. ex., 1113 est le code SCIAN du secteur Culture de fruits et de noix, qui fait partie du secteur Cultures agricoles).
Le tableau « Codes SCIAN associés à plusieurs secteurs » dresse la liste des codes qui sont utilisés pour plus d'un secteur, du fait qu'il n’existe aucun autre niveau de détail pour ces codes SCIAN. Les expositions à des contreparties qui correspondent à l’un de ces codes SCIAN doivent donc être classées dans l’un des secteurs du tableau ci-dessous selon la nature de la contrepartie.</t>
  </si>
  <si>
    <r>
      <t xml:space="preserve">Il convient de préciser qu'aux fins de la deuxième partie de la consultation sur l'ENASC, les informations présentées dans cet onglet correspondent à la version finale. Les IFs qui souhaitent commencer à classer leurs expositions par région peuvent le faire sachant que l'AMF n'apportera </t>
    </r>
    <r>
      <rPr>
        <b/>
        <i/>
        <sz val="11"/>
        <rFont val="Calibri"/>
        <family val="2"/>
        <scheme val="minor"/>
      </rPr>
      <t>aucune</t>
    </r>
    <r>
      <rPr>
        <i/>
        <sz val="11"/>
        <rFont val="Calibri"/>
        <family val="2"/>
        <scheme val="minor"/>
      </rPr>
      <t xml:space="preserve"> modification à ces correspondances.</t>
    </r>
  </si>
  <si>
    <t xml:space="preserve">Pour chaque scénario climatique visé dans le cadre de l'exercice et chaque instant à déclarer dans l'horizon temporel de l'exercice (c.-à-d. 2030, 2035, … et 2050), les PCA pour la durée de vie sont calculées après avoir ajusté la PD et la PCD au moyen des coefficients de risque du scénario, qui seront fournis par l'AMF (des valeurs illustratives sont indiquées dans le tableau ci-dessous).
Les majorations de la PD correspondantes sont extraites en sélectionnant l'année. Si la durée de vie s'étend au-delà de l'horizon temporel des majorations de la PD fournies, la dernière valeur peut être utilisée pour le reste de la durée de vie. Dans cet exemple, les majorations de la PD ne sont fournies que jusqu'en 2053. Par conséquent, pour 2054 et les années suivantes, c'est la majoration de la PD de 2053 qui est utilisée. </t>
  </si>
  <si>
    <r>
      <t>Pour chaque instant T à déclarer, les chocs instantanés sur taux sans risque sont établis d'une manière semblable à celle décrite à l</t>
    </r>
    <r>
      <rPr>
        <sz val="11"/>
        <rFont val="Calibri"/>
        <family val="2"/>
        <scheme val="minor"/>
      </rPr>
      <t>'étape 4</t>
    </r>
    <r>
      <rPr>
        <sz val="11"/>
        <color theme="1"/>
        <rFont val="Calibri"/>
        <family val="2"/>
        <scheme val="minor"/>
      </rPr>
      <t>; il suffit de remplacer les variations annuelles des écarts de taux par les variations annuelles des taux sans risque à 10 ans imposés par l'AMF. Dans les exemples I et II, on applique les chocs sur taux sans risque propres aux régions Canada et États-Unis, respectivement, conformément aux modalités de l'ENASC.</t>
    </r>
  </si>
  <si>
    <t xml:space="preserve">Cet onglet présente des exemples illustratifs de la façon dont la variation de la valeur marchande sera estimée pour deux expositions hypothétiques distinctes sur obligations de sociétés qui entrent dans le champ d'application du module sur le risque de marché à l'égard des obligations de sociétés et des actions privilégiées. Dans ces exemples, la variation de la valeur marchande est calculée pour les expositions hypothétiques, selon le scénario Intervention immédiate (sous 2 ℃) (par rapport au scénario de référence). 
Les calculs indiqués sont fournis uniquement à titre illustratif. Tous les chiffres utilisés dans ces calculs sont hypothétiques; ils ne sont pas représentatifs des expositions des IFs ou des coefficients de risque qui seront imposés par l'AMF pour ce module. En outre, cet exemple n'est pas représentatif des calculs de variation de valeur marchande; en cas de contradiction entre les calculs et d'autres exigences, y compris d'autres sections de la méthode, c'est la méthode qu'il faut suivre.   
</t>
  </si>
  <si>
    <t>Cet onglet présente la liste des champs de données des feuilles « Risque d'inondation ID » et « Risque d'inondation Assureurs » dans le classeur de l'ENASC. Des onglets distincts, partiellement préremplis, sont fournis pour les ID et les assureurs.
Dans le cas des ID, les champs 1 à 3 représentent les dimensions des données et sont préremplis. Chaque exposition visée ne peut correspondre qu'à une seule ligne, qui rend compte d'une combinaison de valeurs spécifique (Région - Type d'exposition - Tranche de RPV).
Les autres champs de données correspondent aux valeurs calculées pour la ligne en question. Les champs 4 à 13 correspondent aux montants des expositions, segmentés en fonction des tranches de profondeurs d'inondations du scénario. Les champs de données 14 à 23 correspondent aux montants non utilisés, segmentés de la même façon. Les champs de données 24 à 33 correspondent aux profondeurs d'inondations moyennes de référence, toujours segmentées de la même façon. La valeur 0 est inscrite par défaut dans ces champs. Si l'institution financière n'a aucune exposition pour une ligne ou un champ donné, elle peut laisser la valeur 0 dans le champ en question.
Dans le cas des assureurs, les champs de données sont les mêmes, à l'exception des champs montant_non_utilisé, qui ne s'appliquent pas aux assureurs. En outre, le champ tranche_RPV s'applique seulement aux expositions d’assurance hypothécaire.</t>
  </si>
  <si>
    <r>
      <t xml:space="preserve">Cet onglet présente un exemple illustratif de la manière dont il est possible d'utiliser des données de substitution dans le module sur le risque de transition lié à l'immobilier. Les données du portefeuille présentées dans cet exemple sont hypothétiques et ne se veulent pas réalistes ou représentatives du portefeuille d'une IF participante.
Étape 1 - Obtenir et traiter des données de substitution sur les sources de chauffage
Étape 2 - Obtenir et traiter des données de substitution sur les sources d'énergie
Étape 3 - Appliquer les paramètres indirects calculés aux données du portefeuille
</t>
    </r>
    <r>
      <rPr>
        <b/>
        <sz val="11"/>
        <color theme="1"/>
        <rFont val="Calibri"/>
        <family val="2"/>
        <scheme val="minor"/>
      </rPr>
      <t xml:space="preserve">Mises en garde
</t>
    </r>
    <r>
      <rPr>
        <sz val="11"/>
        <color theme="1"/>
        <rFont val="Calibri"/>
        <family val="2"/>
        <scheme val="minor"/>
      </rPr>
      <t>Les données de substitution et les calculs indirects présentés dans cet onglet servent à illustrer les approches qui pourraient être adoptées par les IF participantes dans ce module. Outre les approches ci-dessous, l'AMF encourage les IFs participantes à envisager d'autres approches. Dans tous les cas, elles doivent justifier les données utilisées et la méthode de calcul choisie.
Cet onglet ne dresse pas la liste complète des hypothèses et/ou des justifications qui sous-tendent ces hypothèses. Les IF participantes devront préciser et justifier toutes les hypothèses utilisées en lien avec leur propre portefeuille.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</si>
</sst>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_(* \(#,##0\);_(* &quot;-&quot;??_);_(@_)"/>
    <numFmt numFmtId="166" formatCode="0.0000"/>
    <numFmt numFmtId="167" formatCode="_(* #,##0.0000_);_(* \(#,##0.0000\);_(* &quot;-&quot;??_);_(@_)"/>
    <numFmt numFmtId="168" formatCode="&quot;$&quot;#,##0"/>
    <numFmt numFmtId="169" formatCode="0.000%"/>
  </numFmts>
  <fonts count="56" x14ac:knownFonts="1">
    <font>
      <sz val="11"/>
      <color theme="1"/>
      <name val="Calibri"/>
      <family val="2"/>
      <scheme val="minor"/>
    </font>
    <font>
      <b/>
      <sz val="11"/>
      <color theme="0"/>
      <name val="Calibri"/>
      <family val="2"/>
      <scheme val="minor"/>
    </font>
    <font>
      <b/>
      <sz val="12"/>
      <name val="Arial"/>
      <family val="2"/>
    </font>
    <font>
      <b/>
      <sz val="11"/>
      <name val="Arial"/>
      <family val="2"/>
    </font>
    <font>
      <b/>
      <sz val="11"/>
      <color theme="1"/>
      <name val="Calibri"/>
      <family val="2"/>
      <scheme val="minor"/>
    </font>
    <font>
      <sz val="10"/>
      <name val="Helv"/>
    </font>
    <font>
      <sz val="10"/>
      <name val="Arial"/>
      <family val="2"/>
    </font>
    <font>
      <b/>
      <sz val="10"/>
      <name val="Arial"/>
      <family val="2"/>
    </font>
    <font>
      <sz val="10"/>
      <name val="Times New Roman"/>
      <family val="1"/>
    </font>
    <font>
      <b/>
      <sz val="16"/>
      <name val="Arial"/>
      <family val="2"/>
    </font>
    <font>
      <u/>
      <sz val="11"/>
      <color theme="10"/>
      <name val="Calibri"/>
      <family val="2"/>
      <scheme val="minor"/>
    </font>
    <font>
      <sz val="12"/>
      <color theme="1"/>
      <name val="Calibri"/>
      <family val="2"/>
      <scheme val="minor"/>
    </font>
    <font>
      <b/>
      <sz val="11"/>
      <name val="Calibri"/>
      <family val="2"/>
      <scheme val="minor"/>
    </font>
    <font>
      <sz val="11"/>
      <name val="Calibri"/>
      <family val="2"/>
      <scheme val="minor"/>
    </font>
    <font>
      <sz val="8"/>
      <name val="Arial"/>
      <family val="2"/>
    </font>
    <font>
      <sz val="11"/>
      <color theme="1"/>
      <name val="Calibri"/>
      <family val="2"/>
      <scheme val="minor"/>
    </font>
    <font>
      <sz val="11"/>
      <color rgb="FFFF0000"/>
      <name val="Calibri"/>
      <family val="2"/>
      <scheme val="minor"/>
    </font>
    <font>
      <sz val="9"/>
      <name val="Calibri"/>
      <family val="2"/>
      <scheme val="minor"/>
    </font>
    <font>
      <sz val="9"/>
      <color rgb="FF212121"/>
      <name val="Calibri"/>
      <family val="2"/>
      <scheme val="minor"/>
    </font>
    <font>
      <sz val="9"/>
      <color rgb="FF212121"/>
      <name val="Segoe UI"/>
      <family val="2"/>
    </font>
    <font>
      <sz val="9"/>
      <color rgb="FFFF0000"/>
      <name val="Calibri"/>
      <family val="2"/>
      <scheme val="minor"/>
    </font>
    <font>
      <sz val="18"/>
      <name val="Calibri"/>
      <family val="2"/>
      <scheme val="minor"/>
    </font>
    <font>
      <b/>
      <sz val="11"/>
      <color theme="6" tint="0.39997558519241921"/>
      <name val="Calibri"/>
      <family val="2"/>
      <scheme val="minor"/>
    </font>
    <font>
      <sz val="9"/>
      <color theme="0"/>
      <name val="Calibri"/>
      <family val="2"/>
      <scheme val="minor"/>
    </font>
    <font>
      <b/>
      <sz val="11"/>
      <color theme="2"/>
      <name val="Calibri"/>
      <family val="2"/>
      <scheme val="minor"/>
    </font>
    <font>
      <b/>
      <sz val="16"/>
      <color theme="1"/>
      <name val="Calibri"/>
      <family val="2"/>
      <scheme val="minor"/>
    </font>
    <font>
      <b/>
      <sz val="11"/>
      <color rgb="FFFFFFFF"/>
      <name val="Calibri"/>
      <family val="2"/>
    </font>
    <font>
      <sz val="11"/>
      <color rgb="FF000000"/>
      <name val="Calibri"/>
      <family val="2"/>
    </font>
    <font>
      <b/>
      <sz val="11"/>
      <color rgb="FF000000"/>
      <name val="Calibri"/>
      <family val="2"/>
    </font>
    <font>
      <i/>
      <sz val="11"/>
      <color theme="1"/>
      <name val="Calibri"/>
      <family val="2"/>
      <scheme val="minor"/>
    </font>
    <font>
      <i/>
      <sz val="11"/>
      <name val="Calibri"/>
      <family val="2"/>
      <scheme val="minor"/>
    </font>
    <font>
      <b/>
      <i/>
      <sz val="11"/>
      <name val="Calibri"/>
      <family val="2"/>
      <scheme val="minor"/>
    </font>
    <font>
      <sz val="11"/>
      <color theme="0"/>
      <name val="Calibri"/>
      <family val="2"/>
      <scheme val="minor"/>
    </font>
    <font>
      <sz val="11"/>
      <color theme="4"/>
      <name val="Calibri"/>
      <family val="2"/>
      <scheme val="minor"/>
    </font>
    <font>
      <b/>
      <vertAlign val="subscript"/>
      <sz val="11"/>
      <color theme="0"/>
      <name val="Calibri"/>
      <family val="2"/>
      <scheme val="minor"/>
    </font>
    <font>
      <sz val="10"/>
      <color theme="1"/>
      <name val="Calibri"/>
      <family val="2"/>
      <scheme val="minor"/>
    </font>
    <font>
      <b/>
      <sz val="11"/>
      <color theme="7" tint="0.39997558519241921"/>
      <name val="Calibri"/>
      <family val="2"/>
      <scheme val="minor"/>
    </font>
    <font>
      <b/>
      <sz val="11"/>
      <color theme="9" tint="0.39997558519241921"/>
      <name val="Calibri"/>
      <family val="2"/>
      <scheme val="minor"/>
    </font>
    <font>
      <sz val="8"/>
      <name val="Calibri"/>
      <family val="2"/>
      <scheme val="minor"/>
    </font>
    <font>
      <sz val="11"/>
      <name val="Arial"/>
      <family val="2"/>
    </font>
    <font>
      <sz val="11"/>
      <color theme="1"/>
      <name val="Arial"/>
      <family val="2"/>
    </font>
    <font>
      <sz val="11"/>
      <color rgb="FF212121"/>
      <name val="Segoe UI"/>
      <family val="2"/>
    </font>
    <font>
      <sz val="11"/>
      <name val="Segoe UI"/>
      <family val="2"/>
    </font>
    <font>
      <vertAlign val="subscript"/>
      <sz val="11"/>
      <color rgb="FF212121"/>
      <name val="Segoe UI"/>
      <family val="2"/>
    </font>
    <font>
      <sz val="10"/>
      <color rgb="FF000000"/>
      <name val="Symbol"/>
      <family val="1"/>
      <charset val="2"/>
    </font>
    <font>
      <b/>
      <sz val="11"/>
      <color theme="1"/>
      <name val="Arial"/>
      <family val="2"/>
    </font>
    <font>
      <b/>
      <u/>
      <sz val="11"/>
      <color theme="6" tint="0.39997558519241921"/>
      <name val="Calibri"/>
      <family val="2"/>
      <scheme val="minor"/>
    </font>
    <font>
      <sz val="10"/>
      <name val="Calibri"/>
      <family val="2"/>
      <scheme val="minor"/>
    </font>
    <font>
      <b/>
      <sz val="12"/>
      <name val="Calibri"/>
      <family val="2"/>
    </font>
    <font>
      <vertAlign val="superscript"/>
      <sz val="11"/>
      <name val="Calibri"/>
      <family val="2"/>
      <scheme val="minor"/>
    </font>
    <font>
      <sz val="11"/>
      <name val="Calibri"/>
      <family val="2"/>
    </font>
    <font>
      <b/>
      <sz val="10"/>
      <color theme="0"/>
      <name val="Calibri"/>
      <family val="2"/>
      <scheme val="minor"/>
    </font>
    <font>
      <b/>
      <sz val="9"/>
      <color theme="0"/>
      <name val="Calibri"/>
      <family val="2"/>
      <scheme val="minor"/>
    </font>
    <font>
      <b/>
      <vertAlign val="superscript"/>
      <sz val="11"/>
      <color theme="1"/>
      <name val="Calibri"/>
      <family val="2"/>
      <scheme val="minor"/>
    </font>
    <font>
      <b/>
      <sz val="11"/>
      <color theme="4" tint="0.39997558519241921"/>
      <name val="Calibri"/>
      <family val="2"/>
      <scheme val="minor"/>
    </font>
    <font>
      <u/>
      <sz val="11"/>
      <color theme="1"/>
      <name val="Calibri"/>
      <family val="2"/>
      <scheme val="minor"/>
    </font>
  </fonts>
  <fills count="2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4" tint="-0.499984740745262"/>
        <bgColor indexed="64"/>
      </patternFill>
    </fill>
    <fill>
      <patternFill patternType="solid">
        <fgColor theme="4" tint="0.39997558519241921"/>
        <bgColor indexed="64"/>
      </patternFill>
    </fill>
    <fill>
      <patternFill patternType="solid">
        <fgColor theme="0"/>
        <bgColor indexed="64"/>
      </patternFill>
    </fill>
    <fill>
      <patternFill patternType="solid">
        <fgColor indexed="47"/>
        <bgColor indexed="64"/>
      </patternFill>
    </fill>
    <fill>
      <patternFill patternType="solid">
        <fgColor indexed="43"/>
        <bgColor indexed="64"/>
      </patternFill>
    </fill>
    <fill>
      <patternFill patternType="solid">
        <fgColor theme="6" tint="-0.49998474074526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203764"/>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499984740745262"/>
        <bgColor indexed="64"/>
      </patternFill>
    </fill>
    <fill>
      <patternFill patternType="solid">
        <fgColor theme="3" tint="-0.249977111117893"/>
        <bgColor indexed="64"/>
      </patternFill>
    </fill>
    <fill>
      <patternFill patternType="solid">
        <fgColor theme="9" tint="-0.499984740745262"/>
        <bgColor indexed="64"/>
      </patternFill>
    </fill>
  </fills>
  <borders count="59">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5" fillId="0" borderId="0"/>
    <xf numFmtId="0" fontId="8" fillId="0" borderId="0"/>
    <xf numFmtId="0" fontId="6" fillId="0" borderId="0"/>
    <xf numFmtId="0" fontId="10" fillId="0" borderId="0" applyNumberForma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11" fillId="0" borderId="0"/>
    <xf numFmtId="164" fontId="15" fillId="0" borderId="0" applyFont="0" applyFill="0" applyBorder="0" applyAlignment="0" applyProtection="0"/>
  </cellStyleXfs>
  <cellXfs count="340">
    <xf numFmtId="0" fontId="0" fillId="0" borderId="0" xfId="0"/>
    <xf numFmtId="0" fontId="0" fillId="0" borderId="0" xfId="0" applyAlignment="1">
      <alignment wrapText="1"/>
    </xf>
    <xf numFmtId="0" fontId="7" fillId="7" borderId="6" xfId="0" applyFont="1" applyFill="1" applyBorder="1" applyAlignment="1">
      <alignment horizontal="left" wrapText="1"/>
    </xf>
    <xf numFmtId="0" fontId="14" fillId="0" borderId="6" xfId="0" applyFont="1" applyBorder="1" applyAlignment="1">
      <alignment horizontal="center" vertical="center" wrapText="1"/>
    </xf>
    <xf numFmtId="0" fontId="14" fillId="0" borderId="6" xfId="0" applyFont="1" applyBorder="1" applyAlignment="1">
      <alignment vertical="center" wrapText="1"/>
    </xf>
    <xf numFmtId="0" fontId="18" fillId="0" borderId="0" xfId="0" applyFont="1" applyAlignment="1">
      <alignment wrapText="1"/>
    </xf>
    <xf numFmtId="0" fontId="20" fillId="0" borderId="0" xfId="0" applyFont="1" applyAlignment="1">
      <alignment wrapText="1"/>
    </xf>
    <xf numFmtId="0" fontId="13" fillId="0" borderId="0" xfId="0" applyFont="1"/>
    <xf numFmtId="0" fontId="0" fillId="10" borderId="0" xfId="0" applyFill="1"/>
    <xf numFmtId="0" fontId="0" fillId="5" borderId="6" xfId="0" applyFill="1" applyBorder="1" applyAlignment="1">
      <alignment horizontal="left" vertical="top"/>
    </xf>
    <xf numFmtId="10" fontId="0" fillId="11" borderId="6" xfId="6" applyNumberFormat="1" applyFont="1" applyFill="1" applyBorder="1" applyAlignment="1">
      <alignment horizontal="left" vertical="top"/>
    </xf>
    <xf numFmtId="9" fontId="0" fillId="11" borderId="6" xfId="0" applyNumberFormat="1" applyFill="1" applyBorder="1" applyAlignment="1">
      <alignment horizontal="left" vertical="top"/>
    </xf>
    <xf numFmtId="3" fontId="0" fillId="11" borderId="6" xfId="0" applyNumberFormat="1" applyFill="1" applyBorder="1" applyAlignment="1">
      <alignment horizontal="right" vertical="top"/>
    </xf>
    <xf numFmtId="165" fontId="0" fillId="0" borderId="0" xfId="5" applyNumberFormat="1" applyFont="1"/>
    <xf numFmtId="9" fontId="0" fillId="11" borderId="6" xfId="6" applyFont="1" applyFill="1" applyBorder="1"/>
    <xf numFmtId="0" fontId="1" fillId="4" borderId="4" xfId="0" applyFont="1" applyFill="1" applyBorder="1" applyAlignment="1">
      <alignment horizontal="center" vertical="center" wrapText="1"/>
    </xf>
    <xf numFmtId="0" fontId="1" fillId="4" borderId="17" xfId="0" applyFont="1" applyFill="1" applyBorder="1" applyAlignment="1">
      <alignment vertical="center" wrapText="1"/>
    </xf>
    <xf numFmtId="9" fontId="0" fillId="11" borderId="4" xfId="0" applyNumberFormat="1" applyFill="1" applyBorder="1"/>
    <xf numFmtId="9" fontId="0" fillId="11" borderId="6" xfId="0" applyNumberFormat="1" applyFill="1" applyBorder="1"/>
    <xf numFmtId="0" fontId="24" fillId="13" borderId="0" xfId="0" applyFont="1" applyFill="1" applyAlignment="1">
      <alignment horizontal="left" vertical="top" wrapText="1"/>
    </xf>
    <xf numFmtId="0" fontId="25" fillId="14" borderId="18" xfId="0" applyFont="1" applyFill="1" applyBorder="1"/>
    <xf numFmtId="10" fontId="0" fillId="11" borderId="7" xfId="6" applyNumberFormat="1" applyFont="1" applyFill="1" applyBorder="1" applyAlignment="1">
      <alignment horizontal="left" vertical="top"/>
    </xf>
    <xf numFmtId="3" fontId="0" fillId="11" borderId="7" xfId="0" applyNumberFormat="1" applyFill="1" applyBorder="1" applyAlignment="1">
      <alignment horizontal="right" vertical="top"/>
    </xf>
    <xf numFmtId="0" fontId="0" fillId="4" borderId="19" xfId="0" applyFill="1" applyBorder="1"/>
    <xf numFmtId="0" fontId="1" fillId="4" borderId="19" xfId="0" applyFont="1" applyFill="1" applyBorder="1"/>
    <xf numFmtId="0" fontId="1" fillId="4" borderId="0" xfId="0" applyFont="1" applyFill="1"/>
    <xf numFmtId="0" fontId="1" fillId="4" borderId="19" xfId="0" applyFont="1" applyFill="1" applyBorder="1" applyAlignment="1">
      <alignment vertical="center" wrapText="1"/>
    </xf>
    <xf numFmtId="165" fontId="4" fillId="12" borderId="0" xfId="5" applyNumberFormat="1" applyFont="1" applyFill="1" applyBorder="1" applyAlignment="1"/>
    <xf numFmtId="167" fontId="0" fillId="0" borderId="0" xfId="0" applyNumberFormat="1"/>
    <xf numFmtId="0" fontId="1" fillId="4" borderId="6" xfId="0" applyFont="1" applyFill="1" applyBorder="1" applyAlignment="1">
      <alignment horizontal="left" vertical="top" wrapText="1"/>
    </xf>
    <xf numFmtId="0" fontId="0" fillId="0" borderId="6" xfId="0" applyBorder="1" applyAlignment="1">
      <alignment horizontal="left" vertical="top"/>
    </xf>
    <xf numFmtId="166" fontId="0" fillId="0" borderId="6" xfId="0" applyNumberFormat="1" applyBorder="1" applyAlignment="1">
      <alignment horizontal="left" vertical="top"/>
    </xf>
    <xf numFmtId="0" fontId="2" fillId="0" borderId="0" xfId="0" applyFont="1"/>
    <xf numFmtId="0" fontId="0" fillId="0" borderId="0" xfId="0" applyAlignment="1">
      <alignment vertical="top" wrapText="1"/>
    </xf>
    <xf numFmtId="0" fontId="2" fillId="0" borderId="0" xfId="0" applyFont="1" applyAlignment="1">
      <alignment wrapText="1"/>
    </xf>
    <xf numFmtId="0" fontId="13" fillId="0" borderId="0" xfId="0" applyFont="1" applyAlignment="1">
      <alignment wrapText="1"/>
    </xf>
    <xf numFmtId="0" fontId="21" fillId="0" borderId="0" xfId="3" applyFont="1" applyAlignment="1">
      <alignment horizontal="center" wrapText="1"/>
    </xf>
    <xf numFmtId="0" fontId="16" fillId="0" borderId="0" xfId="0" applyFont="1" applyAlignment="1">
      <alignment wrapText="1"/>
    </xf>
    <xf numFmtId="0" fontId="12" fillId="10" borderId="0" xfId="0" applyFont="1" applyFill="1" applyAlignment="1">
      <alignment horizontal="left" vertical="top" wrapText="1"/>
    </xf>
    <xf numFmtId="0" fontId="0" fillId="13" borderId="0" xfId="0" applyFill="1"/>
    <xf numFmtId="0" fontId="0" fillId="13" borderId="0" xfId="0" applyFill="1" applyAlignment="1">
      <alignment horizontal="left" indent="1"/>
    </xf>
    <xf numFmtId="166" fontId="13" fillId="15" borderId="6" xfId="5" applyNumberFormat="1" applyFont="1" applyFill="1" applyBorder="1" applyAlignment="1">
      <alignment horizontal="left" vertical="top"/>
    </xf>
    <xf numFmtId="0" fontId="13" fillId="15" borderId="4" xfId="0" applyFont="1" applyFill="1" applyBorder="1"/>
    <xf numFmtId="166" fontId="13" fillId="15" borderId="6" xfId="0" applyNumberFormat="1" applyFont="1" applyFill="1" applyBorder="1"/>
    <xf numFmtId="166" fontId="13" fillId="15" borderId="7" xfId="5" applyNumberFormat="1" applyFont="1" applyFill="1" applyBorder="1" applyAlignment="1">
      <alignment horizontal="left" vertical="top"/>
    </xf>
    <xf numFmtId="0" fontId="13" fillId="15" borderId="5" xfId="0" applyFont="1" applyFill="1" applyBorder="1"/>
    <xf numFmtId="166" fontId="13" fillId="15" borderId="7" xfId="0" applyNumberFormat="1" applyFont="1" applyFill="1" applyBorder="1"/>
    <xf numFmtId="0" fontId="0" fillId="4" borderId="0" xfId="0" applyFill="1"/>
    <xf numFmtId="0" fontId="26" fillId="16" borderId="33" xfId="0" applyFont="1" applyFill="1" applyBorder="1" applyAlignment="1">
      <alignment horizontal="center" vertical="center" wrapText="1"/>
    </xf>
    <xf numFmtId="0" fontId="27" fillId="0" borderId="32" xfId="0" applyFont="1" applyBorder="1" applyAlignment="1">
      <alignment horizontal="center" vertical="center"/>
    </xf>
    <xf numFmtId="10" fontId="27" fillId="0" borderId="33" xfId="6" applyNumberFormat="1" applyFont="1" applyBorder="1" applyAlignment="1">
      <alignment horizontal="center" vertical="center"/>
    </xf>
    <xf numFmtId="10" fontId="0" fillId="0" borderId="0" xfId="6" applyNumberFormat="1" applyFont="1"/>
    <xf numFmtId="9" fontId="0" fillId="12" borderId="4" xfId="0" applyNumberFormat="1" applyFill="1" applyBorder="1"/>
    <xf numFmtId="9" fontId="0" fillId="12" borderId="6" xfId="0" applyNumberFormat="1" applyFill="1" applyBorder="1"/>
    <xf numFmtId="9" fontId="0" fillId="12" borderId="11" xfId="0" applyNumberFormat="1" applyFill="1" applyBorder="1"/>
    <xf numFmtId="0" fontId="28" fillId="5" borderId="32" xfId="0" applyFont="1" applyFill="1" applyBorder="1" applyAlignment="1">
      <alignment horizontal="center" vertical="center"/>
    </xf>
    <xf numFmtId="10" fontId="27" fillId="12" borderId="33" xfId="6" applyNumberFormat="1" applyFont="1" applyFill="1" applyBorder="1" applyAlignment="1">
      <alignment horizontal="center" vertical="center"/>
    </xf>
    <xf numFmtId="3" fontId="0" fillId="0" borderId="6" xfId="0" applyNumberFormat="1" applyBorder="1" applyAlignment="1">
      <alignment horizontal="left" vertical="top"/>
    </xf>
    <xf numFmtId="165" fontId="0" fillId="0" borderId="6" xfId="5" applyNumberFormat="1" applyFont="1" applyBorder="1" applyAlignment="1">
      <alignment horizontal="left" vertical="top"/>
    </xf>
    <xf numFmtId="10" fontId="19" fillId="3" borderId="12" xfId="0" applyNumberFormat="1" applyFont="1" applyFill="1" applyBorder="1" applyAlignment="1">
      <alignment horizontal="center" wrapText="1"/>
    </xf>
    <xf numFmtId="0" fontId="17" fillId="2" borderId="6" xfId="3" applyFont="1" applyFill="1" applyBorder="1" applyAlignment="1">
      <alignment horizontal="center"/>
    </xf>
    <xf numFmtId="0" fontId="14" fillId="0" borderId="0" xfId="0" applyFont="1" applyAlignment="1">
      <alignment vertical="center" wrapText="1"/>
    </xf>
    <xf numFmtId="0" fontId="13" fillId="10" borderId="0" xfId="0" applyFont="1" applyFill="1" applyAlignment="1">
      <alignment horizontal="left" vertical="top" wrapText="1"/>
    </xf>
    <xf numFmtId="0" fontId="0" fillId="10" borderId="0" xfId="0" applyFill="1" applyAlignment="1">
      <alignment horizontal="left" vertical="top" wrapText="1"/>
    </xf>
    <xf numFmtId="0" fontId="16" fillId="0" borderId="0" xfId="0" applyFont="1"/>
    <xf numFmtId="0" fontId="31" fillId="10" borderId="0" xfId="0" applyFont="1" applyFill="1" applyAlignment="1">
      <alignment horizontal="left" vertical="top"/>
    </xf>
    <xf numFmtId="0" fontId="10" fillId="10" borderId="0" xfId="4" applyFill="1"/>
    <xf numFmtId="10" fontId="0" fillId="18" borderId="6" xfId="6" applyNumberFormat="1" applyFont="1" applyFill="1" applyBorder="1" applyAlignment="1">
      <alignment horizontal="left" vertical="top"/>
    </xf>
    <xf numFmtId="10" fontId="13" fillId="10" borderId="0" xfId="0" applyNumberFormat="1" applyFont="1" applyFill="1" applyAlignment="1">
      <alignment horizontal="left" vertical="top" wrapText="1"/>
    </xf>
    <xf numFmtId="3" fontId="0" fillId="11" borderId="6" xfId="6" applyNumberFormat="1" applyFont="1" applyFill="1" applyBorder="1" applyAlignment="1">
      <alignment horizontal="left" vertical="top"/>
    </xf>
    <xf numFmtId="3" fontId="13" fillId="10" borderId="0" xfId="0" applyNumberFormat="1" applyFont="1" applyFill="1" applyAlignment="1">
      <alignment horizontal="left" vertical="top" wrapText="1"/>
    </xf>
    <xf numFmtId="168" fontId="0" fillId="10" borderId="0" xfId="0" applyNumberFormat="1" applyFill="1" applyAlignment="1">
      <alignment horizontal="left" vertical="top" wrapText="1"/>
    </xf>
    <xf numFmtId="0" fontId="0" fillId="0" borderId="6" xfId="0" applyBorder="1" applyAlignment="1">
      <alignment horizontal="left" vertical="top" wrapText="1"/>
    </xf>
    <xf numFmtId="168" fontId="0" fillId="0" borderId="6" xfId="0" applyNumberFormat="1" applyBorder="1" applyAlignment="1">
      <alignment horizontal="left" vertical="top" wrapText="1"/>
    </xf>
    <xf numFmtId="10" fontId="13" fillId="10" borderId="0" xfId="6" applyNumberFormat="1" applyFont="1" applyFill="1" applyAlignment="1">
      <alignment horizontal="left" vertical="top" wrapText="1"/>
    </xf>
    <xf numFmtId="0" fontId="1" fillId="4" borderId="0" xfId="0" applyFont="1" applyFill="1" applyAlignment="1">
      <alignment horizontal="right" vertical="center"/>
    </xf>
    <xf numFmtId="0" fontId="1" fillId="4" borderId="8"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6" xfId="0" applyFont="1" applyFill="1" applyBorder="1" applyAlignment="1">
      <alignment horizontal="center" vertical="center" wrapText="1"/>
    </xf>
    <xf numFmtId="165" fontId="0" fillId="19" borderId="6" xfId="5" applyNumberFormat="1" applyFont="1" applyFill="1" applyBorder="1" applyAlignment="1">
      <alignment horizontal="left" vertical="top"/>
    </xf>
    <xf numFmtId="0" fontId="32" fillId="0" borderId="0" xfId="0" applyFont="1"/>
    <xf numFmtId="0" fontId="9" fillId="0" borderId="0" xfId="1" applyFont="1"/>
    <xf numFmtId="0" fontId="3" fillId="0" borderId="0" xfId="1" applyFont="1"/>
    <xf numFmtId="0" fontId="14" fillId="0" borderId="7" xfId="0" applyFont="1" applyBorder="1" applyAlignment="1">
      <alignment horizontal="left" vertical="center" wrapText="1"/>
    </xf>
    <xf numFmtId="0" fontId="0" fillId="0" borderId="6" xfId="0" applyBorder="1"/>
    <xf numFmtId="0" fontId="35" fillId="21" borderId="6" xfId="0" applyFont="1" applyFill="1" applyBorder="1" applyAlignment="1">
      <alignment horizontal="center"/>
    </xf>
    <xf numFmtId="0" fontId="35" fillId="0" borderId="6" xfId="0" applyFont="1" applyBorder="1" applyAlignment="1">
      <alignment horizontal="center"/>
    </xf>
    <xf numFmtId="169" fontId="35" fillId="0" borderId="6" xfId="0" applyNumberFormat="1" applyFont="1" applyBorder="1" applyAlignment="1">
      <alignment horizontal="center"/>
    </xf>
    <xf numFmtId="166" fontId="35" fillId="0" borderId="6" xfId="0" applyNumberFormat="1" applyFont="1" applyBorder="1" applyAlignment="1">
      <alignment horizontal="center"/>
    </xf>
    <xf numFmtId="2" fontId="35" fillId="0" borderId="6" xfId="0" applyNumberFormat="1" applyFont="1" applyBorder="1" applyAlignment="1">
      <alignment horizontal="center"/>
    </xf>
    <xf numFmtId="3" fontId="35" fillId="0" borderId="6" xfId="0" applyNumberFormat="1" applyFont="1" applyBorder="1" applyAlignment="1">
      <alignment horizontal="center"/>
    </xf>
    <xf numFmtId="0" fontId="35" fillId="0" borderId="0" xfId="0" applyFont="1"/>
    <xf numFmtId="0" fontId="0" fillId="0" borderId="0" xfId="0" applyAlignment="1">
      <alignment horizontal="center"/>
    </xf>
    <xf numFmtId="0" fontId="1" fillId="4" borderId="6" xfId="0" applyFont="1" applyFill="1" applyBorder="1" applyAlignment="1">
      <alignment horizontal="left" vertical="center" wrapText="1"/>
    </xf>
    <xf numFmtId="0" fontId="14" fillId="0" borderId="7" xfId="0" applyFont="1" applyBorder="1" applyAlignment="1">
      <alignment horizontal="center" vertical="center" wrapText="1"/>
    </xf>
    <xf numFmtId="0" fontId="14" fillId="0" borderId="7" xfId="0" applyFont="1" applyBorder="1" applyAlignment="1">
      <alignment vertical="center" wrapText="1"/>
    </xf>
    <xf numFmtId="0" fontId="14" fillId="0" borderId="8" xfId="0" applyFont="1" applyBorder="1" applyAlignment="1">
      <alignment horizontal="center" vertical="center" wrapText="1"/>
    </xf>
    <xf numFmtId="0" fontId="14" fillId="0" borderId="8" xfId="0" applyFont="1" applyBorder="1" applyAlignment="1">
      <alignment vertical="center" wrapText="1"/>
    </xf>
    <xf numFmtId="0" fontId="4" fillId="17" borderId="0" xfId="0" applyFont="1" applyFill="1"/>
    <xf numFmtId="0" fontId="0" fillId="17" borderId="0" xfId="0" applyFill="1"/>
    <xf numFmtId="0" fontId="4" fillId="0" borderId="0" xfId="0" applyFont="1"/>
    <xf numFmtId="0" fontId="0" fillId="12" borderId="0" xfId="0" applyFill="1"/>
    <xf numFmtId="0" fontId="0" fillId="0" borderId="0" xfId="0" applyAlignment="1">
      <alignment vertical="center"/>
    </xf>
    <xf numFmtId="0" fontId="14" fillId="0" borderId="7" xfId="0" applyFont="1" applyBorder="1" applyAlignment="1">
      <alignment horizontal="left" vertical="top" wrapText="1"/>
    </xf>
    <xf numFmtId="0" fontId="13" fillId="0" borderId="0" xfId="0" applyFont="1" applyAlignment="1">
      <alignment horizontal="left" vertical="top" wrapText="1"/>
    </xf>
    <xf numFmtId="0" fontId="2" fillId="0" borderId="0" xfId="0" applyFont="1" applyAlignment="1">
      <alignment horizontal="left"/>
    </xf>
    <xf numFmtId="0" fontId="4" fillId="0" borderId="9" xfId="0" applyFont="1" applyBorder="1" applyAlignment="1">
      <alignment horizontal="left"/>
    </xf>
    <xf numFmtId="0" fontId="0" fillId="0" borderId="0" xfId="0" applyAlignment="1">
      <alignment horizontal="left" vertical="top" wrapText="1"/>
    </xf>
    <xf numFmtId="0" fontId="0" fillId="0" borderId="9" xfId="0" applyBorder="1" applyAlignment="1">
      <alignment horizontal="left" vertical="top" wrapText="1"/>
    </xf>
    <xf numFmtId="0" fontId="4" fillId="20" borderId="6" xfId="0" applyFont="1" applyFill="1" applyBorder="1" applyAlignment="1">
      <alignment horizontal="center"/>
    </xf>
    <xf numFmtId="0" fontId="3" fillId="7" borderId="6" xfId="0" applyFont="1" applyFill="1" applyBorder="1" applyAlignment="1">
      <alignment horizontal="left" wrapText="1"/>
    </xf>
    <xf numFmtId="0" fontId="39" fillId="0" borderId="6" xfId="0" applyFont="1" applyBorder="1" applyAlignment="1">
      <alignment horizontal="center" vertical="center" wrapText="1"/>
    </xf>
    <xf numFmtId="0" fontId="39" fillId="0" borderId="6" xfId="0" applyFont="1" applyBorder="1" applyAlignment="1">
      <alignment vertical="center" wrapText="1"/>
    </xf>
    <xf numFmtId="0" fontId="40" fillId="0" borderId="6" xfId="0" applyFont="1" applyBorder="1" applyAlignment="1">
      <alignment vertical="center" wrapText="1"/>
    </xf>
    <xf numFmtId="0" fontId="39" fillId="6" borderId="7" xfId="0" applyFont="1" applyFill="1" applyBorder="1" applyAlignment="1">
      <alignment vertical="center" wrapText="1"/>
    </xf>
    <xf numFmtId="0" fontId="39" fillId="0" borderId="4" xfId="0" applyFont="1" applyBorder="1" applyAlignment="1">
      <alignment vertical="center" wrapText="1"/>
    </xf>
    <xf numFmtId="0" fontId="41" fillId="3" borderId="12" xfId="0" applyFont="1" applyFill="1" applyBorder="1" applyAlignment="1">
      <alignment horizontal="left" wrapText="1"/>
    </xf>
    <xf numFmtId="0" fontId="41" fillId="3" borderId="12" xfId="0" applyFont="1" applyFill="1" applyBorder="1" applyAlignment="1">
      <alignment horizontal="left" vertical="center" wrapText="1"/>
    </xf>
    <xf numFmtId="0" fontId="41" fillId="3" borderId="12" xfId="0" applyFont="1" applyFill="1" applyBorder="1" applyAlignment="1">
      <alignment horizontal="left" vertical="top" wrapText="1"/>
    </xf>
    <xf numFmtId="0" fontId="42" fillId="3" borderId="12" xfId="0" applyFont="1" applyFill="1" applyBorder="1" applyAlignment="1">
      <alignment horizontal="left" vertical="top" wrapText="1"/>
    </xf>
    <xf numFmtId="0" fontId="42" fillId="3" borderId="12" xfId="0" applyFont="1" applyFill="1" applyBorder="1" applyAlignment="1">
      <alignment horizontal="left" wrapText="1"/>
    </xf>
    <xf numFmtId="0" fontId="13" fillId="2" borderId="6" xfId="3" applyFont="1" applyFill="1" applyBorder="1" applyAlignment="1">
      <alignment horizontal="center"/>
    </xf>
    <xf numFmtId="10" fontId="41" fillId="3" borderId="12" xfId="0" applyNumberFormat="1" applyFont="1" applyFill="1" applyBorder="1" applyAlignment="1">
      <alignment horizontal="center" wrapText="1"/>
    </xf>
    <xf numFmtId="0" fontId="44" fillId="0" borderId="0" xfId="0" applyFont="1" applyAlignment="1">
      <alignment horizontal="left" vertical="center" indent="6"/>
    </xf>
    <xf numFmtId="0" fontId="45" fillId="7" borderId="6" xfId="0" applyFont="1" applyFill="1" applyBorder="1" applyAlignment="1">
      <alignment horizontal="left" wrapText="1"/>
    </xf>
    <xf numFmtId="0" fontId="13" fillId="2" borderId="6" xfId="3" applyFont="1" applyFill="1" applyBorder="1"/>
    <xf numFmtId="0" fontId="13" fillId="2" borderId="6" xfId="3" applyFont="1" applyFill="1" applyBorder="1" applyAlignment="1">
      <alignment wrapText="1"/>
    </xf>
    <xf numFmtId="0" fontId="13" fillId="0" borderId="6" xfId="0" applyFont="1" applyBorder="1" applyAlignment="1">
      <alignment horizontal="left" vertical="top"/>
    </xf>
    <xf numFmtId="0" fontId="22" fillId="9" borderId="0" xfId="0" applyFont="1" applyFill="1"/>
    <xf numFmtId="0" fontId="13" fillId="15" borderId="34" xfId="0" applyFont="1" applyFill="1" applyBorder="1" applyAlignment="1">
      <alignment horizontal="left" vertical="top"/>
    </xf>
    <xf numFmtId="0" fontId="13" fillId="15" borderId="34" xfId="0" applyFont="1" applyFill="1" applyBorder="1" applyAlignment="1">
      <alignment horizontal="left" vertical="top" wrapText="1"/>
    </xf>
    <xf numFmtId="0" fontId="0" fillId="15" borderId="0" xfId="0" applyFill="1" applyAlignment="1">
      <alignment horizontal="left" vertical="top" wrapText="1"/>
    </xf>
    <xf numFmtId="0" fontId="0" fillId="15" borderId="10" xfId="0" applyFill="1" applyBorder="1" applyAlignment="1">
      <alignment horizontal="left" vertical="top" wrapText="1"/>
    </xf>
    <xf numFmtId="0" fontId="0" fillId="19" borderId="0" xfId="0" applyFill="1" applyAlignment="1">
      <alignment horizontal="left" vertical="top" wrapText="1"/>
    </xf>
    <xf numFmtId="0" fontId="13" fillId="15" borderId="34" xfId="0" applyFont="1" applyFill="1" applyBorder="1" applyAlignment="1">
      <alignment vertical="top" wrapText="1"/>
    </xf>
    <xf numFmtId="0" fontId="13" fillId="15" borderId="34" xfId="0" applyFont="1" applyFill="1" applyBorder="1" applyAlignment="1">
      <alignment horizontal="center" vertical="top" wrapText="1"/>
    </xf>
    <xf numFmtId="0" fontId="13" fillId="19" borderId="34" xfId="0" applyFont="1" applyFill="1" applyBorder="1" applyAlignment="1">
      <alignment horizontal="center" vertical="top" wrapText="1"/>
    </xf>
    <xf numFmtId="3" fontId="13" fillId="15" borderId="34" xfId="0" applyNumberFormat="1" applyFont="1" applyFill="1" applyBorder="1" applyAlignment="1">
      <alignment horizontal="center" vertical="top" wrapText="1"/>
    </xf>
    <xf numFmtId="3" fontId="13" fillId="19" borderId="41" xfId="0" applyNumberFormat="1" applyFont="1" applyFill="1" applyBorder="1" applyAlignment="1">
      <alignment horizontal="center" vertical="top"/>
    </xf>
    <xf numFmtId="0" fontId="22" fillId="9" borderId="0" xfId="0" applyFont="1" applyFill="1" applyAlignment="1">
      <alignment horizontal="center" vertical="center"/>
    </xf>
    <xf numFmtId="0" fontId="0" fillId="0" borderId="0" xfId="0" applyAlignment="1">
      <alignment horizontal="center" vertical="center"/>
    </xf>
    <xf numFmtId="0" fontId="22" fillId="22" borderId="0" xfId="0" applyFont="1" applyFill="1" applyAlignment="1">
      <alignment horizontal="center" vertical="center"/>
    </xf>
    <xf numFmtId="0" fontId="22" fillId="23" borderId="0" xfId="0" applyFont="1" applyFill="1" applyAlignment="1">
      <alignment horizontal="center" vertical="center"/>
    </xf>
    <xf numFmtId="0" fontId="27" fillId="11" borderId="32" xfId="0" applyFont="1" applyFill="1" applyBorder="1" applyAlignment="1">
      <alignment horizontal="center" vertical="center"/>
    </xf>
    <xf numFmtId="10" fontId="27" fillId="11" borderId="33" xfId="6" applyNumberFormat="1" applyFont="1" applyFill="1" applyBorder="1" applyAlignment="1">
      <alignment horizontal="center" vertical="center"/>
    </xf>
    <xf numFmtId="0" fontId="0" fillId="20" borderId="49" xfId="0" applyFill="1" applyBorder="1" applyAlignment="1">
      <alignment horizontal="center"/>
    </xf>
    <xf numFmtId="169" fontId="0" fillId="20" borderId="6" xfId="6" applyNumberFormat="1" applyFont="1" applyFill="1" applyBorder="1" applyAlignment="1">
      <alignment horizontal="center"/>
    </xf>
    <xf numFmtId="0" fontId="0" fillId="20" borderId="6" xfId="0" applyFill="1" applyBorder="1" applyAlignment="1">
      <alignment horizontal="center"/>
    </xf>
    <xf numFmtId="0" fontId="0" fillId="20" borderId="4" xfId="0" applyFill="1" applyBorder="1" applyAlignment="1">
      <alignment horizontal="center"/>
    </xf>
    <xf numFmtId="0" fontId="0" fillId="20" borderId="50" xfId="0" applyFill="1" applyBorder="1" applyAlignment="1">
      <alignment horizontal="center"/>
    </xf>
    <xf numFmtId="0" fontId="28" fillId="15" borderId="32" xfId="0" applyFont="1" applyFill="1" applyBorder="1" applyAlignment="1">
      <alignment horizontal="center" vertical="center"/>
    </xf>
    <xf numFmtId="10" fontId="27" fillId="15" borderId="33" xfId="6" applyNumberFormat="1" applyFont="1" applyFill="1" applyBorder="1" applyAlignment="1">
      <alignment horizontal="center" vertical="center"/>
    </xf>
    <xf numFmtId="0" fontId="0" fillId="15" borderId="49" xfId="0" applyFill="1" applyBorder="1" applyAlignment="1">
      <alignment horizontal="center"/>
    </xf>
    <xf numFmtId="169" fontId="0" fillId="15" borderId="6" xfId="6" applyNumberFormat="1" applyFont="1" applyFill="1" applyBorder="1" applyAlignment="1">
      <alignment horizontal="center"/>
    </xf>
    <xf numFmtId="0" fontId="0" fillId="15" borderId="6" xfId="0" applyFill="1" applyBorder="1" applyAlignment="1">
      <alignment horizontal="center"/>
    </xf>
    <xf numFmtId="0" fontId="4" fillId="15" borderId="4" xfId="0" applyFont="1" applyFill="1" applyBorder="1" applyAlignment="1">
      <alignment horizontal="center"/>
    </xf>
    <xf numFmtId="0" fontId="0" fillId="15" borderId="50" xfId="0" applyFill="1" applyBorder="1" applyAlignment="1">
      <alignment horizontal="center"/>
    </xf>
    <xf numFmtId="0" fontId="28" fillId="19" borderId="32" xfId="0" applyFont="1" applyFill="1" applyBorder="1" applyAlignment="1">
      <alignment horizontal="center" vertical="center"/>
    </xf>
    <xf numFmtId="10" fontId="27" fillId="19" borderId="33" xfId="6" applyNumberFormat="1" applyFont="1" applyFill="1" applyBorder="1" applyAlignment="1">
      <alignment horizontal="center" vertical="center"/>
    </xf>
    <xf numFmtId="1" fontId="27" fillId="11" borderId="32" xfId="6" applyNumberFormat="1" applyFont="1" applyFill="1" applyBorder="1" applyAlignment="1">
      <alignment horizontal="center" vertical="center"/>
    </xf>
    <xf numFmtId="0" fontId="0" fillId="19" borderId="49" xfId="0" applyFill="1" applyBorder="1" applyAlignment="1">
      <alignment horizontal="center"/>
    </xf>
    <xf numFmtId="169" fontId="0" fillId="19" borderId="6" xfId="6" applyNumberFormat="1" applyFont="1" applyFill="1" applyBorder="1" applyAlignment="1">
      <alignment horizontal="center"/>
    </xf>
    <xf numFmtId="0" fontId="0" fillId="19" borderId="6" xfId="0" applyFill="1" applyBorder="1" applyAlignment="1">
      <alignment horizontal="center"/>
    </xf>
    <xf numFmtId="0" fontId="0" fillId="19" borderId="4" xfId="0" applyFill="1" applyBorder="1" applyAlignment="1">
      <alignment horizontal="center"/>
    </xf>
    <xf numFmtId="0" fontId="4" fillId="19" borderId="50" xfId="0" applyFont="1" applyFill="1" applyBorder="1" applyAlignment="1">
      <alignment horizontal="center"/>
    </xf>
    <xf numFmtId="0" fontId="0" fillId="10" borderId="0" xfId="0" applyFill="1" applyAlignment="1">
      <alignment vertical="top" wrapText="1"/>
    </xf>
    <xf numFmtId="0" fontId="0" fillId="20" borderId="55" xfId="0" applyFill="1" applyBorder="1" applyAlignment="1">
      <alignment horizontal="center"/>
    </xf>
    <xf numFmtId="9" fontId="0" fillId="20" borderId="56" xfId="6" applyFont="1" applyFill="1" applyBorder="1" applyAlignment="1">
      <alignment horizontal="center"/>
    </xf>
    <xf numFmtId="9" fontId="0" fillId="20" borderId="56" xfId="0" applyNumberFormat="1" applyFill="1" applyBorder="1" applyAlignment="1">
      <alignment horizontal="center"/>
    </xf>
    <xf numFmtId="0" fontId="0" fillId="20" borderId="56" xfId="0" applyFill="1" applyBorder="1" applyAlignment="1">
      <alignment horizontal="center"/>
    </xf>
    <xf numFmtId="0" fontId="0" fillId="20" borderId="57" xfId="0" applyFill="1" applyBorder="1" applyAlignment="1">
      <alignment horizontal="center"/>
    </xf>
    <xf numFmtId="0" fontId="0" fillId="20" borderId="58" xfId="0" applyFill="1" applyBorder="1" applyAlignment="1">
      <alignment horizontal="center"/>
    </xf>
    <xf numFmtId="0" fontId="0" fillId="19" borderId="10" xfId="0" applyFill="1" applyBorder="1" applyAlignment="1">
      <alignment horizontal="left" vertical="top" wrapText="1"/>
    </xf>
    <xf numFmtId="0" fontId="0" fillId="15" borderId="34" xfId="0" applyFill="1" applyBorder="1" applyAlignment="1">
      <alignment horizontal="left" vertical="top" wrapText="1"/>
    </xf>
    <xf numFmtId="0" fontId="0" fillId="15" borderId="34" xfId="0" applyFill="1" applyBorder="1" applyAlignment="1">
      <alignment horizontal="center" vertical="top" wrapText="1"/>
    </xf>
    <xf numFmtId="0" fontId="0" fillId="19" borderId="34" xfId="0" applyFill="1" applyBorder="1" applyAlignment="1">
      <alignment horizontal="center" vertical="top" wrapText="1"/>
    </xf>
    <xf numFmtId="169" fontId="0" fillId="15" borderId="34" xfId="0" applyNumberFormat="1" applyFill="1" applyBorder="1" applyAlignment="1">
      <alignment horizontal="center" vertical="top" wrapText="1"/>
    </xf>
    <xf numFmtId="169" fontId="0" fillId="19" borderId="34" xfId="0" applyNumberFormat="1" applyFill="1" applyBorder="1" applyAlignment="1">
      <alignment horizontal="center" vertical="top" wrapText="1"/>
    </xf>
    <xf numFmtId="0" fontId="0" fillId="19" borderId="13" xfId="0" applyFill="1" applyBorder="1" applyAlignment="1">
      <alignment horizontal="left" vertical="top" wrapText="1"/>
    </xf>
    <xf numFmtId="0" fontId="0" fillId="13" borderId="0" xfId="0" applyFill="1" applyAlignment="1">
      <alignment vertical="top" wrapText="1"/>
    </xf>
    <xf numFmtId="0" fontId="35" fillId="13" borderId="0" xfId="0" applyFont="1" applyFill="1" applyAlignment="1">
      <alignment wrapText="1"/>
    </xf>
    <xf numFmtId="169" fontId="35" fillId="0" borderId="6" xfId="6" applyNumberFormat="1" applyFont="1" applyFill="1" applyBorder="1" applyAlignment="1">
      <alignment horizontal="center"/>
    </xf>
    <xf numFmtId="0" fontId="35" fillId="13" borderId="0" xfId="0" applyFont="1" applyFill="1"/>
    <xf numFmtId="0" fontId="35" fillId="0" borderId="6" xfId="0" quotePrefix="1" applyFont="1" applyBorder="1" applyAlignment="1">
      <alignment horizontal="center"/>
    </xf>
    <xf numFmtId="169" fontId="35" fillId="0" borderId="6" xfId="0" quotePrefix="1" applyNumberFormat="1" applyFont="1" applyBorder="1" applyAlignment="1">
      <alignment horizontal="center"/>
    </xf>
    <xf numFmtId="0" fontId="47" fillId="0" borderId="6" xfId="0" applyFont="1" applyBorder="1" applyAlignment="1">
      <alignment horizontal="center"/>
    </xf>
    <xf numFmtId="0" fontId="0" fillId="15" borderId="6" xfId="0" applyFill="1" applyBorder="1" applyAlignment="1">
      <alignment horizontal="left" vertical="top"/>
    </xf>
    <xf numFmtId="165" fontId="0" fillId="15" borderId="6" xfId="8" applyNumberFormat="1" applyFont="1" applyFill="1" applyBorder="1" applyAlignment="1">
      <alignment horizontal="left" vertical="top"/>
    </xf>
    <xf numFmtId="165" fontId="0" fillId="0" borderId="6" xfId="8" applyNumberFormat="1" applyFont="1" applyBorder="1" applyAlignment="1">
      <alignment horizontal="left" vertical="top"/>
    </xf>
    <xf numFmtId="0" fontId="0" fillId="19" borderId="6" xfId="0" applyFill="1" applyBorder="1" applyAlignment="1">
      <alignment horizontal="left" vertical="top"/>
    </xf>
    <xf numFmtId="165" fontId="0" fillId="19" borderId="6" xfId="8" applyNumberFormat="1" applyFont="1" applyFill="1" applyBorder="1" applyAlignment="1">
      <alignment horizontal="left" vertical="top"/>
    </xf>
    <xf numFmtId="0" fontId="13" fillId="10" borderId="0" xfId="0" applyFont="1" applyFill="1" applyAlignment="1">
      <alignment vertical="top" wrapText="1"/>
    </xf>
    <xf numFmtId="0" fontId="0" fillId="6" borderId="6" xfId="0" applyFill="1" applyBorder="1" applyAlignment="1">
      <alignment horizontal="left" vertical="top"/>
    </xf>
    <xf numFmtId="166" fontId="0" fillId="15" borderId="6" xfId="0" applyNumberFormat="1" applyFill="1" applyBorder="1" applyAlignment="1">
      <alignment horizontal="left" vertical="top"/>
    </xf>
    <xf numFmtId="166" fontId="0" fillId="19" borderId="6" xfId="0" applyNumberFormat="1" applyFill="1" applyBorder="1" applyAlignment="1">
      <alignment horizontal="left" vertical="top"/>
    </xf>
    <xf numFmtId="0" fontId="12" fillId="0" borderId="6" xfId="0" applyFont="1" applyBorder="1" applyAlignment="1">
      <alignment horizontal="center" vertical="center" wrapText="1"/>
    </xf>
    <xf numFmtId="168" fontId="13" fillId="10" borderId="0" xfId="0" applyNumberFormat="1" applyFont="1" applyFill="1" applyAlignment="1">
      <alignment horizontal="left" vertical="top" wrapText="1"/>
    </xf>
    <xf numFmtId="0" fontId="13" fillId="0" borderId="6" xfId="0" applyFont="1" applyBorder="1" applyAlignment="1">
      <alignment horizontal="left" vertical="top" wrapText="1"/>
    </xf>
    <xf numFmtId="168" fontId="13" fillId="0" borderId="6" xfId="0" applyNumberFormat="1" applyFont="1" applyBorder="1" applyAlignment="1">
      <alignment horizontal="left" vertical="top" wrapText="1"/>
    </xf>
    <xf numFmtId="0" fontId="26" fillId="16" borderId="32" xfId="0" applyFont="1" applyFill="1" applyBorder="1" applyAlignment="1">
      <alignment horizontal="center" vertical="center" wrapText="1"/>
    </xf>
    <xf numFmtId="0" fontId="52" fillId="4" borderId="6" xfId="0" applyFont="1" applyFill="1" applyBorder="1" applyAlignment="1">
      <alignment horizontal="center" vertical="center" wrapText="1"/>
    </xf>
    <xf numFmtId="0" fontId="51" fillId="4" borderId="6" xfId="0" applyFont="1" applyFill="1" applyBorder="1" applyAlignment="1">
      <alignment horizontal="left" vertical="center" wrapText="1"/>
    </xf>
    <xf numFmtId="0" fontId="40" fillId="0" borderId="0" xfId="0" applyFont="1"/>
    <xf numFmtId="0" fontId="0" fillId="5" borderId="6" xfId="0" applyFill="1" applyBorder="1" applyAlignment="1">
      <alignment horizontal="left" vertical="top" wrapText="1"/>
    </xf>
    <xf numFmtId="0" fontId="10" fillId="0" borderId="6" xfId="4" applyFill="1" applyBorder="1" applyAlignment="1">
      <alignment wrapText="1"/>
    </xf>
    <xf numFmtId="0" fontId="10" fillId="0" borderId="6" xfId="4" applyFill="1" applyBorder="1"/>
    <xf numFmtId="0" fontId="39" fillId="0" borderId="6" xfId="0" applyFont="1" applyBorder="1" applyAlignment="1">
      <alignment horizontal="left" vertical="center" wrapText="1"/>
    </xf>
    <xf numFmtId="0" fontId="2" fillId="0" borderId="0" xfId="0" applyFont="1" applyAlignment="1">
      <alignment horizontal="left" wrapText="1"/>
    </xf>
    <xf numFmtId="0" fontId="13" fillId="0" borderId="0" xfId="0" applyFont="1" applyAlignment="1">
      <alignment horizontal="left" vertical="top" wrapText="1"/>
    </xf>
    <xf numFmtId="0" fontId="4" fillId="0" borderId="9" xfId="0" applyFont="1" applyBorder="1" applyAlignment="1">
      <alignment horizontal="left" wrapText="1"/>
    </xf>
    <xf numFmtId="0" fontId="39" fillId="0" borderId="7" xfId="0" applyFont="1" applyBorder="1" applyAlignment="1">
      <alignment horizontal="left" vertical="center" wrapText="1"/>
    </xf>
    <xf numFmtId="0" fontId="39" fillId="0" borderId="3" xfId="0" applyFont="1" applyBorder="1" applyAlignment="1">
      <alignment horizontal="left" vertical="center" wrapText="1"/>
    </xf>
    <xf numFmtId="0" fontId="39" fillId="0" borderId="8"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left" vertical="top" wrapText="1"/>
    </xf>
    <xf numFmtId="0" fontId="4" fillId="0" borderId="9" xfId="0" applyFont="1" applyBorder="1" applyAlignment="1">
      <alignment horizontal="left"/>
    </xf>
    <xf numFmtId="0" fontId="39" fillId="3" borderId="7"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3" fillId="7" borderId="25" xfId="0" applyFont="1" applyFill="1" applyBorder="1" applyAlignment="1">
      <alignment horizontal="left" wrapText="1"/>
    </xf>
    <xf numFmtId="0" fontId="3" fillId="7" borderId="26" xfId="0" applyFont="1" applyFill="1" applyBorder="1" applyAlignment="1">
      <alignment horizontal="left" wrapText="1"/>
    </xf>
    <xf numFmtId="0" fontId="41" fillId="3" borderId="27" xfId="0" applyFont="1" applyFill="1" applyBorder="1" applyAlignment="1">
      <alignment horizontal="left" vertical="center" wrapText="1"/>
    </xf>
    <xf numFmtId="0" fontId="41" fillId="3" borderId="28"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0" fillId="17" borderId="0" xfId="0" applyFont="1" applyFill="1" applyAlignment="1">
      <alignment horizontal="left" vertical="top" wrapText="1"/>
    </xf>
    <xf numFmtId="0" fontId="3" fillId="8" borderId="11"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41" fillId="3" borderId="29" xfId="0" applyFont="1" applyFill="1" applyBorder="1" applyAlignment="1">
      <alignment horizontal="left" vertical="center" wrapText="1"/>
    </xf>
    <xf numFmtId="0" fontId="42" fillId="3" borderId="27" xfId="0" applyFont="1" applyFill="1" applyBorder="1" applyAlignment="1">
      <alignment horizontal="left" vertical="center" wrapText="1"/>
    </xf>
    <xf numFmtId="0" fontId="42" fillId="3" borderId="28" xfId="0" applyFont="1" applyFill="1" applyBorder="1" applyAlignment="1">
      <alignment horizontal="left" vertical="center" wrapText="1"/>
    </xf>
    <xf numFmtId="0" fontId="42" fillId="3" borderId="29" xfId="0" applyFont="1" applyFill="1" applyBorder="1" applyAlignment="1">
      <alignment horizontal="left" vertical="center" wrapText="1"/>
    </xf>
    <xf numFmtId="0" fontId="0" fillId="0" borderId="9" xfId="0" applyBorder="1" applyAlignment="1">
      <alignment horizontal="left" vertical="top" wrapText="1"/>
    </xf>
    <xf numFmtId="0" fontId="3" fillId="8" borderId="6" xfId="0" applyFont="1" applyFill="1" applyBorder="1" applyAlignment="1">
      <alignment horizontal="left" vertical="center"/>
    </xf>
    <xf numFmtId="0" fontId="3" fillId="8" borderId="11"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11" xfId="0" applyFont="1" applyFill="1" applyBorder="1" applyAlignment="1">
      <alignment horizontal="left" vertical="center"/>
    </xf>
    <xf numFmtId="0" fontId="3" fillId="8" borderId="17" xfId="0" applyFont="1" applyFill="1" applyBorder="1" applyAlignment="1">
      <alignment horizontal="left" vertical="center"/>
    </xf>
    <xf numFmtId="0" fontId="3" fillId="8" borderId="4" xfId="0" applyFont="1" applyFill="1" applyBorder="1" applyAlignment="1">
      <alignment horizontal="left" vertical="center"/>
    </xf>
    <xf numFmtId="0" fontId="3" fillId="8" borderId="15" xfId="0" applyFont="1" applyFill="1" applyBorder="1" applyAlignment="1">
      <alignment horizontal="left" vertical="center"/>
    </xf>
    <xf numFmtId="0" fontId="3" fillId="8" borderId="9" xfId="0" applyFont="1" applyFill="1" applyBorder="1" applyAlignment="1">
      <alignment horizontal="left" vertical="center"/>
    </xf>
    <xf numFmtId="0" fontId="0" fillId="6" borderId="0" xfId="0" applyFill="1" applyAlignment="1">
      <alignment horizontal="left" vertical="top" wrapText="1"/>
    </xf>
    <xf numFmtId="0" fontId="7" fillId="8" borderId="6" xfId="0" applyFont="1" applyFill="1" applyBorder="1" applyAlignment="1">
      <alignment horizontal="left" vertical="center"/>
    </xf>
    <xf numFmtId="0" fontId="13" fillId="10" borderId="9" xfId="0" applyFont="1" applyFill="1" applyBorder="1" applyAlignment="1">
      <alignment horizontal="left" vertical="top" wrapText="1"/>
    </xf>
    <xf numFmtId="0" fontId="1" fillId="4" borderId="19" xfId="0" applyFont="1" applyFill="1" applyBorder="1" applyAlignment="1">
      <alignment horizontal="center" vertical="center"/>
    </xf>
    <xf numFmtId="0" fontId="1" fillId="4" borderId="0" xfId="0" applyFont="1" applyFill="1" applyAlignment="1">
      <alignment horizontal="center" vertical="center"/>
    </xf>
    <xf numFmtId="0" fontId="1" fillId="4" borderId="0" xfId="0" applyFont="1" applyFill="1" applyAlignment="1">
      <alignment horizontal="right" vertical="center"/>
    </xf>
    <xf numFmtId="0" fontId="22" fillId="9" borderId="0" xfId="0" applyFont="1" applyFill="1" applyAlignment="1">
      <alignment horizontal="center"/>
    </xf>
    <xf numFmtId="0" fontId="22" fillId="9" borderId="9" xfId="0" applyFont="1" applyFill="1" applyBorder="1" applyAlignment="1">
      <alignment horizontal="center"/>
    </xf>
    <xf numFmtId="0" fontId="13" fillId="10" borderId="17" xfId="0" applyFont="1" applyFill="1" applyBorder="1" applyAlignment="1">
      <alignment horizontal="left" vertical="top" wrapText="1"/>
    </xf>
    <xf numFmtId="167" fontId="0" fillId="6" borderId="11" xfId="5" applyNumberFormat="1" applyFont="1" applyFill="1" applyBorder="1" applyAlignment="1">
      <alignment horizontal="right"/>
    </xf>
    <xf numFmtId="167" fontId="0" fillId="6" borderId="17" xfId="5" applyNumberFormat="1" applyFont="1" applyFill="1" applyBorder="1" applyAlignment="1">
      <alignment horizontal="right"/>
    </xf>
    <xf numFmtId="167" fontId="0" fillId="6" borderId="4" xfId="5" applyNumberFormat="1" applyFont="1" applyFill="1" applyBorder="1" applyAlignment="1">
      <alignment horizontal="right"/>
    </xf>
    <xf numFmtId="0" fontId="13" fillId="10" borderId="0" xfId="0" applyFont="1" applyFill="1" applyAlignment="1">
      <alignment horizontal="left" vertical="top" wrapText="1"/>
    </xf>
    <xf numFmtId="0" fontId="4" fillId="10" borderId="24" xfId="0" applyFont="1" applyFill="1" applyBorder="1" applyAlignment="1">
      <alignment horizontal="left"/>
    </xf>
    <xf numFmtId="0" fontId="4" fillId="10" borderId="0" xfId="0" applyFont="1" applyFill="1" applyAlignment="1">
      <alignment horizontal="left"/>
    </xf>
    <xf numFmtId="0" fontId="1" fillId="4" borderId="7"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8" xfId="0" applyFont="1" applyFill="1" applyBorder="1" applyAlignment="1">
      <alignment horizontal="center" vertical="center"/>
    </xf>
    <xf numFmtId="0" fontId="51" fillId="4" borderId="7"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1" fillId="4" borderId="9" xfId="0" applyFont="1" applyFill="1" applyBorder="1" applyAlignment="1">
      <alignment horizontal="center" vertical="center"/>
    </xf>
    <xf numFmtId="10" fontId="12" fillId="12" borderId="7" xfId="6" applyNumberFormat="1" applyFont="1" applyFill="1" applyBorder="1" applyAlignment="1">
      <alignment horizontal="center" vertical="center" wrapText="1"/>
    </xf>
    <xf numFmtId="10" fontId="12" fillId="12" borderId="8" xfId="6" applyNumberFormat="1" applyFont="1" applyFill="1" applyBorder="1" applyAlignment="1">
      <alignment horizontal="center" vertical="center" wrapText="1"/>
    </xf>
    <xf numFmtId="0" fontId="12" fillId="5" borderId="7" xfId="6" applyNumberFormat="1" applyFont="1" applyFill="1" applyBorder="1" applyAlignment="1">
      <alignment horizontal="center" vertical="center" wrapText="1"/>
    </xf>
    <xf numFmtId="0" fontId="12" fillId="5" borderId="8" xfId="6"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51" fillId="4" borderId="14" xfId="0" applyFont="1" applyFill="1" applyBorder="1" applyAlignment="1">
      <alignment horizontal="center" vertical="center" wrapText="1"/>
    </xf>
    <xf numFmtId="0" fontId="23" fillId="4" borderId="19" xfId="0" applyFont="1" applyFill="1" applyBorder="1" applyAlignment="1">
      <alignment horizontal="left" vertical="top" wrapText="1"/>
    </xf>
    <xf numFmtId="0" fontId="23" fillId="4" borderId="0" xfId="0" applyFont="1" applyFill="1" applyAlignment="1">
      <alignment horizontal="left" vertical="top" wrapText="1"/>
    </xf>
    <xf numFmtId="165" fontId="4" fillId="12" borderId="19" xfId="5" applyNumberFormat="1" applyFont="1" applyFill="1" applyBorder="1" applyAlignment="1">
      <alignment horizontal="center"/>
    </xf>
    <xf numFmtId="165" fontId="4" fillId="12" borderId="0" xfId="5" applyNumberFormat="1" applyFont="1" applyFill="1" applyBorder="1" applyAlignment="1">
      <alignment horizontal="center"/>
    </xf>
    <xf numFmtId="0" fontId="1" fillId="4" borderId="20"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2" xfId="0" applyFont="1" applyFill="1" applyBorder="1" applyAlignment="1">
      <alignment horizontal="center" vertical="center" wrapText="1"/>
    </xf>
    <xf numFmtId="0" fontId="0" fillId="10" borderId="0" xfId="0" applyFill="1" applyAlignment="1">
      <alignment horizontal="left" vertical="top" wrapText="1"/>
    </xf>
    <xf numFmtId="0" fontId="22" fillId="23" borderId="0" xfId="0" applyFont="1" applyFill="1" applyAlignment="1">
      <alignment horizontal="center" vertical="center"/>
    </xf>
    <xf numFmtId="0" fontId="4" fillId="20" borderId="6" xfId="0" applyFont="1" applyFill="1" applyBorder="1" applyAlignment="1">
      <alignment horizontal="center"/>
    </xf>
    <xf numFmtId="0" fontId="22" fillId="9" borderId="0" xfId="0" applyFont="1" applyFill="1" applyAlignment="1">
      <alignment horizontal="center" vertical="center"/>
    </xf>
    <xf numFmtId="0" fontId="22" fillId="22" borderId="0" xfId="0" applyFont="1" applyFill="1" applyAlignment="1">
      <alignment horizontal="center" vertical="center"/>
    </xf>
    <xf numFmtId="0" fontId="22" fillId="22" borderId="0" xfId="0" applyFont="1" applyFill="1" applyAlignment="1">
      <alignment horizontal="center"/>
    </xf>
    <xf numFmtId="0" fontId="22" fillId="23" borderId="0" xfId="0" applyFont="1" applyFill="1" applyAlignment="1">
      <alignment horizontal="center"/>
    </xf>
    <xf numFmtId="0" fontId="0" fillId="15" borderId="0" xfId="0" applyFill="1" applyAlignment="1">
      <alignment horizontal="left" vertical="top" wrapText="1"/>
    </xf>
    <xf numFmtId="0" fontId="0" fillId="15" borderId="10" xfId="0" applyFill="1" applyBorder="1" applyAlignment="1">
      <alignment horizontal="left" vertical="top" wrapText="1"/>
    </xf>
    <xf numFmtId="0" fontId="0" fillId="19" borderId="0" xfId="0" applyFill="1" applyAlignment="1">
      <alignment horizontal="left" vertical="top" wrapText="1"/>
    </xf>
    <xf numFmtId="0" fontId="0" fillId="19" borderId="36" xfId="0" applyFill="1" applyBorder="1" applyAlignment="1">
      <alignment horizontal="left" vertical="top" wrapText="1"/>
    </xf>
    <xf numFmtId="0" fontId="0" fillId="19" borderId="34" xfId="0" applyFill="1" applyBorder="1" applyAlignment="1">
      <alignment horizontal="left" vertical="top" wrapText="1"/>
    </xf>
    <xf numFmtId="0" fontId="0" fillId="19" borderId="13" xfId="0" applyFill="1" applyBorder="1" applyAlignment="1">
      <alignment horizontal="left" vertical="top" wrapText="1"/>
    </xf>
    <xf numFmtId="0" fontId="0" fillId="19" borderId="10" xfId="0" applyFill="1" applyBorder="1" applyAlignment="1">
      <alignment horizontal="left" vertical="top" wrapText="1"/>
    </xf>
    <xf numFmtId="0" fontId="26" fillId="24" borderId="49" xfId="0" applyFont="1" applyFill="1" applyBorder="1" applyAlignment="1">
      <alignment horizontal="center" vertical="center" wrapText="1"/>
    </xf>
    <xf numFmtId="0" fontId="26" fillId="24" borderId="6" xfId="0" applyFont="1" applyFill="1" applyBorder="1" applyAlignment="1">
      <alignment horizontal="center" vertical="center" wrapText="1"/>
    </xf>
    <xf numFmtId="0" fontId="26" fillId="24" borderId="50"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52"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3" fillId="15" borderId="34" xfId="0" applyFont="1" applyFill="1" applyBorder="1" applyAlignment="1">
      <alignment horizontal="left" vertical="top"/>
    </xf>
    <xf numFmtId="0" fontId="13" fillId="19" borderId="41" xfId="0" applyFont="1" applyFill="1" applyBorder="1" applyAlignment="1">
      <alignment horizontal="left" vertical="top" wrapText="1"/>
    </xf>
    <xf numFmtId="0" fontId="13" fillId="19" borderId="42" xfId="0" applyFont="1" applyFill="1" applyBorder="1" applyAlignment="1">
      <alignment horizontal="left" vertical="top" wrapText="1"/>
    </xf>
    <xf numFmtId="0" fontId="13" fillId="19" borderId="39" xfId="0" applyFont="1" applyFill="1" applyBorder="1" applyAlignment="1">
      <alignment horizontal="left" vertical="top"/>
    </xf>
    <xf numFmtId="0" fontId="13" fillId="19" borderId="35" xfId="0" applyFont="1" applyFill="1" applyBorder="1" applyAlignment="1">
      <alignment horizontal="left" vertical="top"/>
    </xf>
    <xf numFmtId="0" fontId="13" fillId="19" borderId="36" xfId="0" applyFont="1" applyFill="1" applyBorder="1" applyAlignment="1">
      <alignment horizontal="left" vertical="top"/>
    </xf>
    <xf numFmtId="0" fontId="13" fillId="19" borderId="41" xfId="0" applyFont="1" applyFill="1" applyBorder="1" applyAlignment="1">
      <alignment horizontal="left" vertical="top"/>
    </xf>
    <xf numFmtId="0" fontId="22" fillId="9" borderId="43" xfId="0" applyFont="1" applyFill="1" applyBorder="1" applyAlignment="1">
      <alignment horizontal="center"/>
    </xf>
    <xf numFmtId="0" fontId="26" fillId="24" borderId="44" xfId="0" applyFont="1" applyFill="1" applyBorder="1" applyAlignment="1">
      <alignment horizontal="center" vertical="center" wrapText="1"/>
    </xf>
    <xf numFmtId="0" fontId="26" fillId="24" borderId="45" xfId="0" applyFont="1" applyFill="1" applyBorder="1" applyAlignment="1">
      <alignment horizontal="center" vertical="center" wrapText="1"/>
    </xf>
    <xf numFmtId="0" fontId="26" fillId="24" borderId="46"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3" fillId="15" borderId="34" xfId="0" applyFont="1" applyFill="1" applyBorder="1" applyAlignment="1">
      <alignment horizontal="left" vertical="top" wrapText="1"/>
    </xf>
    <xf numFmtId="0" fontId="13" fillId="19" borderId="37" xfId="0" applyFont="1" applyFill="1" applyBorder="1" applyAlignment="1">
      <alignment horizontal="left" vertical="top" wrapText="1"/>
    </xf>
    <xf numFmtId="0" fontId="13" fillId="19" borderId="38" xfId="0" applyFont="1" applyFill="1" applyBorder="1" applyAlignment="1">
      <alignment horizontal="left" vertical="top" wrapText="1"/>
    </xf>
    <xf numFmtId="0" fontId="13" fillId="19" borderId="0" xfId="0" applyFont="1" applyFill="1" applyAlignment="1">
      <alignment horizontal="left" vertical="top" wrapText="1"/>
    </xf>
    <xf numFmtId="0" fontId="13" fillId="19" borderId="40" xfId="0" applyFont="1" applyFill="1" applyBorder="1" applyAlignment="1">
      <alignment horizontal="left" vertical="top" wrapText="1"/>
    </xf>
    <xf numFmtId="0" fontId="46" fillId="9" borderId="0" xfId="0" applyFont="1" applyFill="1" applyAlignment="1">
      <alignment horizontal="center"/>
    </xf>
    <xf numFmtId="0" fontId="22" fillId="22" borderId="10" xfId="0" applyFont="1" applyFill="1" applyBorder="1" applyAlignment="1">
      <alignment horizontal="center"/>
    </xf>
    <xf numFmtId="0" fontId="13" fillId="10" borderId="0" xfId="4" applyFont="1" applyFill="1" applyAlignment="1">
      <alignment horizontal="left" vertical="top" wrapText="1"/>
    </xf>
    <xf numFmtId="0" fontId="1" fillId="4" borderId="6" xfId="0" applyFont="1" applyFill="1" applyBorder="1" applyAlignment="1">
      <alignment horizontal="center" vertical="center" wrapText="1"/>
    </xf>
    <xf numFmtId="0" fontId="1" fillId="4" borderId="6" xfId="0" applyFont="1" applyFill="1" applyBorder="1" applyAlignment="1">
      <alignment horizontal="center" vertical="center"/>
    </xf>
  </cellXfs>
  <cellStyles count="9">
    <cellStyle name="Comma 2" xfId="8" xr:uid="{2578E689-166E-4F9D-96CE-60B0BF9B55B4}"/>
    <cellStyle name="Lien hypertexte" xfId="4" builtinId="8"/>
    <cellStyle name="Milliers" xfId="5" builtinId="3"/>
    <cellStyle name="Normal" xfId="0" builtinId="0"/>
    <cellStyle name="Normal 2" xfId="7" xr:uid="{3DC2D190-2046-45B6-BAEC-183084138D47}"/>
    <cellStyle name="Normal 3" xfId="2" xr:uid="{F48AAEB7-F33E-496D-829E-D51C1EBB4C6E}"/>
    <cellStyle name="Normal_CCOVER" xfId="1" xr:uid="{FD6B9AA0-62D7-436F-A51E-9166276AC2EE}"/>
    <cellStyle name="Normal_SHEET" xfId="3" xr:uid="{EA16B25D-BFC3-4EB8-9277-34844FE95419}"/>
    <cellStyle name="Pourcentag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579120</xdr:colOff>
      <xdr:row>0</xdr:row>
      <xdr:rowOff>15240</xdr:rowOff>
    </xdr:from>
    <xdr:to>
      <xdr:col>7</xdr:col>
      <xdr:colOff>493091</xdr:colOff>
      <xdr:row>2</xdr:row>
      <xdr:rowOff>46361</xdr:rowOff>
    </xdr:to>
    <xdr:pic>
      <xdr:nvPicPr>
        <xdr:cNvPr id="2" name="Image 1">
          <a:extLst>
            <a:ext uri="{FF2B5EF4-FFF2-40B4-BE49-F238E27FC236}">
              <a16:creationId xmlns:a16="http://schemas.microsoft.com/office/drawing/2014/main" id="{4885E3A7-6BB9-4FCB-8135-83D319C9D121}"/>
            </a:ext>
          </a:extLst>
        </xdr:cNvPr>
        <xdr:cNvPicPr>
          <a:picLocks noChangeAspect="1"/>
        </xdr:cNvPicPr>
      </xdr:nvPicPr>
      <xdr:blipFill>
        <a:blip xmlns:r="http://schemas.openxmlformats.org/officeDocument/2006/relationships" r:embed="rId1"/>
        <a:stretch>
          <a:fillRect/>
        </a:stretch>
      </xdr:blipFill>
      <xdr:spPr>
        <a:xfrm>
          <a:off x="7208520" y="15240"/>
          <a:ext cx="1163651" cy="4654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sfilink/Documents%20and%20Settings/meckleb/Local%20Settings/Temporary%20Internet%20Files/OLK177/2004%20MCCSR%20Mortality%20suvey%202%20bl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Users/cgagnon/OTLocal/OSFILI~1/Workbin/2278BE3.0/LIFE-1_New%20QUARTERLY%20Return_Draft%202015_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QIS#5/Forms/QIS5 - Insurance Risk/qis5_sm_e - Draft for comme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projects/portfolio/NIT108/OsfiSPE/B-15%20Self-Assessment%20Questionnaire/Final%20Climate_risk_questionnaire%20April%20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refreshError="1"/>
      <sheetData sheetId="1" refreshError="1">
        <row r="2">
          <cell r="B2" t="str">
            <v>Q2</v>
          </cell>
        </row>
        <row r="3">
          <cell r="B3">
            <v>2014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atio and ACM Cal'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ver (2)"/>
      <sheetName val="ToC"/>
      <sheetName val="10.006"/>
      <sheetName val="10013"/>
      <sheetName val="10014"/>
      <sheetName val="20010"/>
      <sheetName val="20020"/>
      <sheetName val="20021"/>
      <sheetName val="20030"/>
      <sheetName val="20040"/>
      <sheetName val="20041"/>
      <sheetName val="20044"/>
      <sheetName val="20042"/>
      <sheetName val="20054"/>
      <sheetName val="21012"/>
      <sheetName val="21020"/>
      <sheetName val="21080"/>
      <sheetName val="23010"/>
      <sheetName val="35010"/>
      <sheetName val="35020"/>
      <sheetName val="35040"/>
      <sheetName val="60030"/>
      <sheetName val="95010"/>
      <sheetName val="95020"/>
      <sheetName val="98060"/>
      <sheetName val="98070"/>
      <sheetName val="LIFE-1_New QUARTERLY Return_Dra"/>
    </sheetNames>
    <definedNames>
      <definedName name="morb_req_comp" refersTo="#REF!"/>
      <definedName name="mort_req_comp"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ditional Information"/>
      <sheetName val="MCCSR Requirement"/>
      <sheetName val="ActLiab_PfAD_CALMBestEst"/>
      <sheetName val="Assets_Input"/>
      <sheetName val="Diversification Credit"/>
      <sheetName val="Matrix - Canada"/>
      <sheetName val="Matrix - USA"/>
      <sheetName val="Matrix - UK"/>
      <sheetName val="Matrix - Europe"/>
      <sheetName val="Matrix - Japan"/>
      <sheetName val="Matrix - Other"/>
      <sheetName val="Summary - Credit Par &amp; Adj Prod"/>
      <sheetName val="Par Dividends"/>
      <sheetName val="Contractual Adjustability"/>
      <sheetName val="TAR Comparison QIS vs MCCSR"/>
      <sheetName val="Ops Risk Data"/>
      <sheetName val="Solvency Measures"/>
      <sheetName val="Unregistered reins"/>
      <sheetName val="Questions and Comments"/>
      <sheetName val="Interest Rates"/>
      <sheetName val="Discount Rates"/>
      <sheetName val="ascii file"/>
    </sheetNames>
    <sheetDataSet>
      <sheetData sheetId="0"/>
      <sheetData sheetId="1"/>
      <sheetData sheetId="2"/>
      <sheetData sheetId="3"/>
      <sheetData sheetId="4"/>
      <sheetData sheetId="5"/>
      <sheetData sheetId="6">
        <row r="15">
          <cell r="M15">
            <v>0</v>
          </cell>
        </row>
        <row r="16">
          <cell r="M16">
            <v>0</v>
          </cell>
        </row>
        <row r="17">
          <cell r="M17">
            <v>0</v>
          </cell>
        </row>
        <row r="18">
          <cell r="M18">
            <v>0</v>
          </cell>
        </row>
        <row r="20">
          <cell r="M20">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Instructions"/>
      <sheetName val="Principle 1"/>
      <sheetName val="Sheet1"/>
      <sheetName val="Principle 2"/>
      <sheetName val="Principle 3"/>
      <sheetName val="Principle 4"/>
      <sheetName val="Principle 5"/>
      <sheetName val="Disclosure"/>
      <sheetName val="Data Dropdowns"/>
      <sheetName val="Final Climate_risk_questionnair"/>
    </sheetNames>
    <sheetDataSet>
      <sheetData sheetId="0" refreshError="1"/>
      <sheetData sheetId="1" refreshError="1"/>
      <sheetData sheetId="2">
        <row r="2">
          <cell r="H2" t="str">
            <v>Not Completed</v>
          </cell>
        </row>
      </sheetData>
      <sheetData sheetId="3" refreshError="1"/>
      <sheetData sheetId="4">
        <row r="2">
          <cell r="H2" t="str">
            <v>Not Completed</v>
          </cell>
        </row>
      </sheetData>
      <sheetData sheetId="5">
        <row r="2">
          <cell r="H2" t="str">
            <v>Not Completed</v>
          </cell>
        </row>
      </sheetData>
      <sheetData sheetId="6">
        <row r="2">
          <cell r="H2" t="str">
            <v>Not Completed</v>
          </cell>
        </row>
      </sheetData>
      <sheetData sheetId="7">
        <row r="2">
          <cell r="H2" t="str">
            <v>Not Completed</v>
          </cell>
        </row>
      </sheetData>
      <sheetData sheetId="8">
        <row r="2">
          <cell r="H2" t="str">
            <v>Not Completed</v>
          </cell>
        </row>
      </sheetData>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apps.cer-rec.gc.ca/ftrppndc/dflt.aspx?GoCTemplateCulture=fr-CA" TargetMode="External"/><Relationship Id="rId1" Type="http://schemas.openxmlformats.org/officeDocument/2006/relationships/hyperlink" Target="https://www150.statcan.gc.ca/t1/tbl1/fr/tv.action?pid=3810028601&amp;request_locale=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84EF-D12F-4301-82C0-CF0D5E71ECBB}">
  <sheetPr codeName="Sheet1"/>
  <dimension ref="A1:M15"/>
  <sheetViews>
    <sheetView zoomScaleNormal="100" workbookViewId="0">
      <selection activeCell="C16" sqref="C16"/>
    </sheetView>
  </sheetViews>
  <sheetFormatPr baseColWidth="10" defaultColWidth="9.140625" defaultRowHeight="15" x14ac:dyDescent="0.25"/>
  <cols>
    <col min="1" max="1" width="6" customWidth="1"/>
    <col min="2" max="2" width="29.28515625" customWidth="1"/>
    <col min="3" max="4" width="26.140625" customWidth="1"/>
    <col min="13" max="13" width="14" customWidth="1"/>
  </cols>
  <sheetData>
    <row r="1" spans="1:13" ht="20.25" customHeight="1" x14ac:dyDescent="0.3">
      <c r="A1" s="81" t="s">
        <v>0</v>
      </c>
      <c r="B1" s="81"/>
      <c r="C1" s="81"/>
      <c r="D1" s="81"/>
    </row>
    <row r="2" spans="1:13" x14ac:dyDescent="0.25">
      <c r="A2" s="82" t="s">
        <v>1</v>
      </c>
      <c r="B2" s="82"/>
      <c r="C2" s="82"/>
      <c r="D2" s="82"/>
    </row>
    <row r="4" spans="1:13" x14ac:dyDescent="0.25">
      <c r="A4" t="s">
        <v>2</v>
      </c>
      <c r="B4" s="1"/>
      <c r="C4" s="1"/>
      <c r="D4" s="1"/>
    </row>
    <row r="5" spans="1:13" x14ac:dyDescent="0.25">
      <c r="A5" t="s">
        <v>3</v>
      </c>
    </row>
    <row r="6" spans="1:13" x14ac:dyDescent="0.25">
      <c r="B6" t="s">
        <v>4</v>
      </c>
    </row>
    <row r="7" spans="1:13" x14ac:dyDescent="0.25">
      <c r="B7" t="s">
        <v>5</v>
      </c>
    </row>
    <row r="8" spans="1:13" x14ac:dyDescent="0.25">
      <c r="B8" t="s">
        <v>6</v>
      </c>
    </row>
    <row r="10" spans="1:13" x14ac:dyDescent="0.25">
      <c r="A10" s="98" t="s">
        <v>7</v>
      </c>
      <c r="B10" s="99"/>
      <c r="C10" s="99"/>
      <c r="D10" s="99"/>
      <c r="E10" s="99"/>
      <c r="F10" s="99"/>
      <c r="G10" s="99"/>
      <c r="H10" s="99"/>
      <c r="I10" s="99"/>
      <c r="J10" s="99"/>
      <c r="K10" s="99"/>
      <c r="L10" s="99"/>
      <c r="M10" s="99"/>
    </row>
    <row r="11" spans="1:13" x14ac:dyDescent="0.25">
      <c r="A11" s="98"/>
      <c r="B11" s="99" t="s">
        <v>746</v>
      </c>
      <c r="C11" s="99"/>
      <c r="D11" s="99"/>
      <c r="E11" s="99"/>
      <c r="F11" s="99"/>
      <c r="G11" s="99"/>
      <c r="H11" s="99"/>
      <c r="I11" s="99"/>
      <c r="J11" s="99"/>
      <c r="K11" s="99"/>
      <c r="L11" s="99"/>
      <c r="M11" s="99"/>
    </row>
    <row r="12" spans="1:13" x14ac:dyDescent="0.25">
      <c r="A12" s="98"/>
      <c r="B12" s="99" t="s">
        <v>8</v>
      </c>
      <c r="C12" s="99"/>
      <c r="D12" s="99"/>
      <c r="E12" s="99"/>
      <c r="F12" s="99"/>
      <c r="G12" s="99"/>
      <c r="H12" s="99"/>
      <c r="I12" s="99"/>
      <c r="J12" s="99"/>
      <c r="K12" s="99"/>
      <c r="L12" s="99"/>
      <c r="M12" s="99"/>
    </row>
    <row r="14" spans="1:13" ht="15" customHeight="1" x14ac:dyDescent="0.25">
      <c r="A14" s="100" t="s">
        <v>747</v>
      </c>
    </row>
    <row r="15" spans="1:13" ht="15" customHeight="1" x14ac:dyDescent="0.25">
      <c r="A15" s="100"/>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D2715-C80E-4031-92ED-45BE0ACB81D2}">
  <sheetPr codeName="Sheet7">
    <tabColor theme="7" tint="0.59999389629810485"/>
  </sheetPr>
  <dimension ref="A1:G41"/>
  <sheetViews>
    <sheetView topLeftCell="A2" zoomScale="115" zoomScaleNormal="115" workbookViewId="0">
      <selection activeCell="A3" sqref="A3:E3"/>
    </sheetView>
  </sheetViews>
  <sheetFormatPr baseColWidth="10" defaultColWidth="8.85546875" defaultRowHeight="15" x14ac:dyDescent="0.25"/>
  <cols>
    <col min="1" max="1" width="15.42578125" style="1" customWidth="1"/>
    <col min="2" max="2" width="27.5703125" style="1" customWidth="1"/>
    <col min="3" max="3" width="35.42578125" style="1" customWidth="1"/>
    <col min="4" max="4" width="32.28515625" style="33" customWidth="1"/>
    <col min="5" max="5" width="32.28515625" style="1" customWidth="1"/>
    <col min="6" max="6" width="11.28515625" style="1" bestFit="1" customWidth="1"/>
    <col min="7" max="7" width="8.85546875" style="1"/>
    <col min="8" max="8" width="9.140625" style="1" customWidth="1"/>
    <col min="9" max="9" width="19.5703125" style="1" customWidth="1"/>
    <col min="10" max="10" width="47.28515625" style="1" customWidth="1"/>
    <col min="11" max="11" width="59.5703125" style="1" customWidth="1"/>
    <col min="12" max="16384" width="8.85546875" style="1"/>
  </cols>
  <sheetData>
    <row r="1" spans="1:7" ht="15.75" x14ac:dyDescent="0.25">
      <c r="A1" s="207" t="s">
        <v>288</v>
      </c>
      <c r="B1" s="207"/>
      <c r="C1" s="207"/>
      <c r="D1" s="207"/>
      <c r="E1" s="207"/>
      <c r="F1" s="34"/>
      <c r="G1" s="34"/>
    </row>
    <row r="2" spans="1:7" ht="50.25" customHeight="1" x14ac:dyDescent="0.25">
      <c r="A2" s="226" t="s">
        <v>749</v>
      </c>
      <c r="B2" s="226"/>
      <c r="C2" s="226"/>
      <c r="D2" s="226"/>
      <c r="E2" s="226"/>
      <c r="F2" s="34"/>
      <c r="G2" s="34"/>
    </row>
    <row r="3" spans="1:7" ht="181.5" customHeight="1" x14ac:dyDescent="0.25">
      <c r="A3" s="214" t="s">
        <v>750</v>
      </c>
      <c r="B3" s="214"/>
      <c r="C3" s="214"/>
      <c r="D3" s="214"/>
      <c r="E3" s="214"/>
    </row>
    <row r="4" spans="1:7" x14ac:dyDescent="0.25">
      <c r="A4" s="225" t="s">
        <v>289</v>
      </c>
      <c r="B4" s="225"/>
      <c r="C4" s="225"/>
      <c r="D4" s="225"/>
      <c r="E4" s="225"/>
    </row>
    <row r="5" spans="1:7" x14ac:dyDescent="0.25">
      <c r="A5" s="110" t="s">
        <v>290</v>
      </c>
      <c r="B5" s="221" t="s">
        <v>18</v>
      </c>
      <c r="C5" s="222"/>
      <c r="D5" s="110" t="s">
        <v>291</v>
      </c>
      <c r="E5" s="110" t="s">
        <v>292</v>
      </c>
      <c r="F5" s="5"/>
    </row>
    <row r="6" spans="1:7" ht="49.5" x14ac:dyDescent="0.3">
      <c r="A6" s="116" t="s">
        <v>293</v>
      </c>
      <c r="B6" s="223" t="s">
        <v>294</v>
      </c>
      <c r="C6" s="117" t="s">
        <v>295</v>
      </c>
      <c r="D6" s="118" t="s">
        <v>296</v>
      </c>
      <c r="E6" s="118" t="s">
        <v>297</v>
      </c>
    </row>
    <row r="7" spans="1:7" ht="33" x14ac:dyDescent="0.3">
      <c r="A7" s="116" t="s">
        <v>298</v>
      </c>
      <c r="B7" s="224"/>
      <c r="C7" s="117" t="s">
        <v>294</v>
      </c>
      <c r="D7" s="118" t="s">
        <v>299</v>
      </c>
      <c r="E7" s="118" t="s">
        <v>299</v>
      </c>
    </row>
    <row r="8" spans="1:7" ht="33" x14ac:dyDescent="0.3">
      <c r="A8" s="116" t="s">
        <v>300</v>
      </c>
      <c r="B8" s="224"/>
      <c r="C8" s="117" t="s">
        <v>301</v>
      </c>
      <c r="D8" s="118">
        <v>221112</v>
      </c>
      <c r="E8" s="118">
        <v>221112</v>
      </c>
    </row>
    <row r="9" spans="1:7" ht="16.5" x14ac:dyDescent="0.3">
      <c r="A9" s="116" t="s">
        <v>302</v>
      </c>
      <c r="B9" s="224"/>
      <c r="C9" s="117" t="s">
        <v>303</v>
      </c>
      <c r="D9" s="118">
        <v>221111</v>
      </c>
      <c r="E9" s="118">
        <v>221111</v>
      </c>
    </row>
    <row r="10" spans="1:7" ht="16.5" x14ac:dyDescent="0.3">
      <c r="A10" s="116" t="s">
        <v>304</v>
      </c>
      <c r="B10" s="223" t="s">
        <v>305</v>
      </c>
      <c r="C10" s="117" t="s">
        <v>306</v>
      </c>
      <c r="D10" s="118" t="s">
        <v>307</v>
      </c>
      <c r="E10" s="118" t="s">
        <v>307</v>
      </c>
      <c r="F10" s="35"/>
    </row>
    <row r="11" spans="1:7" ht="17.25" customHeight="1" x14ac:dyDescent="0.35">
      <c r="A11" s="116" t="s">
        <v>308</v>
      </c>
      <c r="B11" s="224"/>
      <c r="C11" s="117" t="s">
        <v>309</v>
      </c>
      <c r="D11" s="118" t="s">
        <v>310</v>
      </c>
      <c r="E11" s="118" t="s">
        <v>311</v>
      </c>
      <c r="F11" s="36"/>
    </row>
    <row r="12" spans="1:7" ht="16.5" x14ac:dyDescent="0.3">
      <c r="A12" s="116" t="s">
        <v>312</v>
      </c>
      <c r="B12" s="224"/>
      <c r="C12" s="117" t="s">
        <v>313</v>
      </c>
      <c r="D12" s="119">
        <v>322</v>
      </c>
      <c r="E12" s="119">
        <v>322</v>
      </c>
      <c r="F12" s="35"/>
    </row>
    <row r="13" spans="1:7" ht="33" x14ac:dyDescent="0.3">
      <c r="A13" s="116" t="s">
        <v>314</v>
      </c>
      <c r="B13" s="229"/>
      <c r="C13" s="117" t="s">
        <v>315</v>
      </c>
      <c r="D13" s="119" t="s">
        <v>316</v>
      </c>
      <c r="E13" s="119" t="s">
        <v>316</v>
      </c>
    </row>
    <row r="14" spans="1:7" ht="33" x14ac:dyDescent="0.3">
      <c r="A14" s="116" t="s">
        <v>317</v>
      </c>
      <c r="B14" s="223" t="s">
        <v>318</v>
      </c>
      <c r="C14" s="117" t="s">
        <v>319</v>
      </c>
      <c r="D14" s="119" t="s">
        <v>320</v>
      </c>
      <c r="E14" s="119" t="s">
        <v>321</v>
      </c>
    </row>
    <row r="15" spans="1:7" ht="16.5" x14ac:dyDescent="0.3">
      <c r="A15" s="116" t="s">
        <v>322</v>
      </c>
      <c r="B15" s="224"/>
      <c r="C15" s="117" t="s">
        <v>323</v>
      </c>
      <c r="D15" s="119" t="s">
        <v>324</v>
      </c>
      <c r="E15" s="119" t="s">
        <v>325</v>
      </c>
    </row>
    <row r="16" spans="1:7" ht="33" x14ac:dyDescent="0.3">
      <c r="A16" s="116" t="s">
        <v>326</v>
      </c>
      <c r="B16" s="224"/>
      <c r="C16" s="117" t="s">
        <v>327</v>
      </c>
      <c r="D16" s="119" t="s">
        <v>328</v>
      </c>
      <c r="E16" s="119" t="s">
        <v>329</v>
      </c>
    </row>
    <row r="17" spans="1:6" ht="16.5" x14ac:dyDescent="0.3">
      <c r="A17" s="116" t="s">
        <v>330</v>
      </c>
      <c r="B17" s="224"/>
      <c r="C17" s="117" t="s">
        <v>331</v>
      </c>
      <c r="D17" s="119" t="s">
        <v>332</v>
      </c>
      <c r="E17" s="119" t="s">
        <v>333</v>
      </c>
    </row>
    <row r="18" spans="1:6" ht="33" x14ac:dyDescent="0.3">
      <c r="A18" s="116" t="s">
        <v>334</v>
      </c>
      <c r="B18" s="224"/>
      <c r="C18" s="117" t="s">
        <v>335</v>
      </c>
      <c r="D18" s="119" t="s">
        <v>336</v>
      </c>
      <c r="E18" s="119" t="s">
        <v>337</v>
      </c>
    </row>
    <row r="19" spans="1:6" ht="33" x14ac:dyDescent="0.3">
      <c r="A19" s="116" t="s">
        <v>338</v>
      </c>
      <c r="B19" s="229"/>
      <c r="C19" s="117" t="s">
        <v>339</v>
      </c>
      <c r="D19" s="119">
        <v>21114</v>
      </c>
      <c r="E19" s="119">
        <v>21112</v>
      </c>
      <c r="F19" s="37"/>
    </row>
    <row r="20" spans="1:6" ht="16.5" x14ac:dyDescent="0.3">
      <c r="A20" s="116" t="s">
        <v>340</v>
      </c>
      <c r="B20" s="223" t="s">
        <v>341</v>
      </c>
      <c r="C20" s="117" t="s">
        <v>342</v>
      </c>
      <c r="D20" s="119" t="s">
        <v>343</v>
      </c>
      <c r="E20" s="119" t="s">
        <v>343</v>
      </c>
    </row>
    <row r="21" spans="1:6" ht="16.5" x14ac:dyDescent="0.3">
      <c r="A21" s="116" t="s">
        <v>344</v>
      </c>
      <c r="B21" s="224"/>
      <c r="C21" s="117" t="s">
        <v>345</v>
      </c>
      <c r="D21" s="119">
        <v>482</v>
      </c>
      <c r="E21" s="119">
        <v>482</v>
      </c>
      <c r="F21" s="35"/>
    </row>
    <row r="22" spans="1:6" ht="33" x14ac:dyDescent="0.3">
      <c r="A22" s="116" t="s">
        <v>346</v>
      </c>
      <c r="B22" s="229"/>
      <c r="C22" s="117" t="s">
        <v>347</v>
      </c>
      <c r="D22" s="119" t="s">
        <v>348</v>
      </c>
      <c r="E22" s="119" t="s">
        <v>348</v>
      </c>
      <c r="F22" s="37"/>
    </row>
    <row r="23" spans="1:6" ht="33" x14ac:dyDescent="0.3">
      <c r="A23" s="116" t="s">
        <v>349</v>
      </c>
      <c r="B23" s="230" t="s">
        <v>350</v>
      </c>
      <c r="C23" s="117" t="s">
        <v>351</v>
      </c>
      <c r="D23" s="119" t="s">
        <v>352</v>
      </c>
      <c r="E23" s="119" t="s">
        <v>353</v>
      </c>
      <c r="F23" s="5"/>
    </row>
    <row r="24" spans="1:6" ht="16.5" x14ac:dyDescent="0.3">
      <c r="A24" s="116" t="s">
        <v>354</v>
      </c>
      <c r="B24" s="231"/>
      <c r="C24" s="117" t="s">
        <v>355</v>
      </c>
      <c r="D24" s="119" t="s">
        <v>356</v>
      </c>
      <c r="E24" s="119" t="s">
        <v>357</v>
      </c>
      <c r="F24" s="5"/>
    </row>
    <row r="25" spans="1:6" ht="16.5" x14ac:dyDescent="0.3">
      <c r="A25" s="116" t="s">
        <v>358</v>
      </c>
      <c r="B25" s="232"/>
      <c r="C25" s="117" t="s">
        <v>359</v>
      </c>
      <c r="D25" s="119" t="s">
        <v>360</v>
      </c>
      <c r="E25" s="119" t="s">
        <v>360</v>
      </c>
      <c r="F25" s="6"/>
    </row>
    <row r="26" spans="1:6" ht="16.5" x14ac:dyDescent="0.3">
      <c r="A26" s="116" t="s">
        <v>361</v>
      </c>
      <c r="B26" s="230" t="s">
        <v>362</v>
      </c>
      <c r="C26" s="117" t="s">
        <v>363</v>
      </c>
      <c r="D26" s="119">
        <v>52</v>
      </c>
      <c r="E26" s="119">
        <v>52</v>
      </c>
      <c r="F26" s="37"/>
    </row>
    <row r="27" spans="1:6" ht="33" x14ac:dyDescent="0.3">
      <c r="A27" s="116" t="s">
        <v>364</v>
      </c>
      <c r="B27" s="231"/>
      <c r="C27" s="117" t="s">
        <v>365</v>
      </c>
      <c r="D27" s="119" t="s">
        <v>366</v>
      </c>
      <c r="E27" s="119" t="s">
        <v>367</v>
      </c>
      <c r="F27" s="6"/>
    </row>
    <row r="28" spans="1:6" ht="16.5" x14ac:dyDescent="0.3">
      <c r="A28" s="116" t="s">
        <v>368</v>
      </c>
      <c r="B28" s="231"/>
      <c r="C28" s="117" t="s">
        <v>369</v>
      </c>
      <c r="D28" s="119">
        <v>53</v>
      </c>
      <c r="E28" s="119">
        <v>53</v>
      </c>
      <c r="F28" s="37"/>
    </row>
    <row r="29" spans="1:6" ht="82.5" x14ac:dyDescent="0.3">
      <c r="A29" s="116" t="s">
        <v>370</v>
      </c>
      <c r="B29" s="231"/>
      <c r="C29" s="117" t="s">
        <v>371</v>
      </c>
      <c r="D29" s="119" t="s">
        <v>372</v>
      </c>
      <c r="E29" s="119" t="s">
        <v>373</v>
      </c>
      <c r="F29" s="37"/>
    </row>
    <row r="30" spans="1:6" ht="33" x14ac:dyDescent="0.3">
      <c r="A30" s="116" t="s">
        <v>374</v>
      </c>
      <c r="B30" s="232"/>
      <c r="C30" s="117" t="s">
        <v>375</v>
      </c>
      <c r="D30" s="118" t="s">
        <v>376</v>
      </c>
      <c r="E30" s="118" t="s">
        <v>376</v>
      </c>
      <c r="F30" s="37"/>
    </row>
    <row r="32" spans="1:6" x14ac:dyDescent="0.25">
      <c r="A32" s="227" t="s">
        <v>377</v>
      </c>
      <c r="B32" s="228"/>
      <c r="C32" s="228"/>
    </row>
    <row r="33" spans="1:3" x14ac:dyDescent="0.25">
      <c r="A33" s="110" t="s">
        <v>378</v>
      </c>
      <c r="B33" s="110" t="s">
        <v>379</v>
      </c>
      <c r="C33" s="110" t="s">
        <v>380</v>
      </c>
    </row>
    <row r="34" spans="1:3" ht="16.5" x14ac:dyDescent="0.3">
      <c r="A34" s="116">
        <v>213117</v>
      </c>
      <c r="B34" s="116" t="s">
        <v>317</v>
      </c>
      <c r="C34" s="116" t="s">
        <v>308</v>
      </c>
    </row>
    <row r="35" spans="1:3" ht="16.5" x14ac:dyDescent="0.3">
      <c r="A35" s="116">
        <v>213119</v>
      </c>
      <c r="B35" s="116" t="s">
        <v>317</v>
      </c>
      <c r="C35" s="116" t="s">
        <v>308</v>
      </c>
    </row>
    <row r="36" spans="1:3" ht="16.5" x14ac:dyDescent="0.3">
      <c r="A36" s="120">
        <v>21111</v>
      </c>
      <c r="B36" s="120" t="s">
        <v>330</v>
      </c>
      <c r="C36" s="120" t="s">
        <v>326</v>
      </c>
    </row>
    <row r="37" spans="1:3" ht="16.5" x14ac:dyDescent="0.3">
      <c r="A37" s="120">
        <v>21112</v>
      </c>
      <c r="B37" s="120" t="s">
        <v>330</v>
      </c>
      <c r="C37" s="116" t="s">
        <v>338</v>
      </c>
    </row>
    <row r="38" spans="1:3" ht="16.5" x14ac:dyDescent="0.3">
      <c r="A38" s="120">
        <v>213111</v>
      </c>
      <c r="B38" s="120" t="s">
        <v>330</v>
      </c>
      <c r="C38" s="120" t="s">
        <v>326</v>
      </c>
    </row>
    <row r="39" spans="1:3" ht="16.5" x14ac:dyDescent="0.3">
      <c r="A39" s="120">
        <v>213112</v>
      </c>
      <c r="B39" s="120" t="s">
        <v>334</v>
      </c>
      <c r="C39" s="120" t="s">
        <v>326</v>
      </c>
    </row>
    <row r="40" spans="1:3" ht="16.5" x14ac:dyDescent="0.3">
      <c r="A40" s="120">
        <v>213118</v>
      </c>
      <c r="B40" s="120" t="s">
        <v>334</v>
      </c>
      <c r="C40" s="120" t="s">
        <v>326</v>
      </c>
    </row>
    <row r="41" spans="1:3" ht="16.5" x14ac:dyDescent="0.3">
      <c r="A41" s="116">
        <v>23712</v>
      </c>
      <c r="B41" s="120" t="s">
        <v>334</v>
      </c>
      <c r="C41" s="120" t="s">
        <v>326</v>
      </c>
    </row>
  </sheetData>
  <mergeCells count="12">
    <mergeCell ref="A32:C32"/>
    <mergeCell ref="B10:B13"/>
    <mergeCell ref="B14:B19"/>
    <mergeCell ref="B20:B22"/>
    <mergeCell ref="B23:B25"/>
    <mergeCell ref="B26:B30"/>
    <mergeCell ref="B5:C5"/>
    <mergeCell ref="B6:B9"/>
    <mergeCell ref="A4:E4"/>
    <mergeCell ref="A1:E1"/>
    <mergeCell ref="A3:E3"/>
    <mergeCell ref="A2:E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5AEC2-F594-42F0-9B33-6902475FF4AC}">
  <sheetPr codeName="Sheet8">
    <tabColor theme="7" tint="0.59999389629810485"/>
  </sheetPr>
  <dimension ref="A1:F14"/>
  <sheetViews>
    <sheetView zoomScale="115" zoomScaleNormal="115" workbookViewId="0">
      <selection activeCell="A2" sqref="A2:D2"/>
    </sheetView>
  </sheetViews>
  <sheetFormatPr baseColWidth="10" defaultColWidth="8.85546875" defaultRowHeight="15" x14ac:dyDescent="0.25"/>
  <cols>
    <col min="1" max="1" width="12.42578125" style="1" customWidth="1"/>
    <col min="2" max="2" width="23.42578125" customWidth="1"/>
    <col min="3" max="3" width="31.5703125" customWidth="1"/>
    <col min="4" max="4" width="56.7109375" customWidth="1"/>
  </cols>
  <sheetData>
    <row r="1" spans="1:6" s="1" customFormat="1" ht="15.75" x14ac:dyDescent="0.25">
      <c r="A1" s="207" t="s">
        <v>381</v>
      </c>
      <c r="B1" s="207"/>
      <c r="C1" s="207"/>
      <c r="D1" s="207"/>
      <c r="E1" s="34"/>
      <c r="F1" s="34"/>
    </row>
    <row r="2" spans="1:6" s="1" customFormat="1" ht="49.5" customHeight="1" x14ac:dyDescent="0.25">
      <c r="A2" s="226" t="s">
        <v>751</v>
      </c>
      <c r="B2" s="226"/>
      <c r="C2" s="226"/>
      <c r="D2" s="226"/>
      <c r="E2" s="34"/>
      <c r="F2" s="34"/>
    </row>
    <row r="3" spans="1:6" ht="142.5" customHeight="1" x14ac:dyDescent="0.25">
      <c r="A3" s="233" t="s">
        <v>382</v>
      </c>
      <c r="B3" s="233"/>
      <c r="C3" s="233"/>
      <c r="D3" s="233"/>
    </row>
    <row r="4" spans="1:6" x14ac:dyDescent="0.25">
      <c r="A4" s="225" t="s">
        <v>383</v>
      </c>
      <c r="B4" s="225"/>
      <c r="C4" s="225"/>
      <c r="D4" s="225"/>
    </row>
    <row r="5" spans="1:6" x14ac:dyDescent="0.25">
      <c r="A5" s="110" t="s">
        <v>290</v>
      </c>
      <c r="B5" s="110" t="s">
        <v>384</v>
      </c>
      <c r="C5" s="110" t="s">
        <v>14</v>
      </c>
      <c r="D5" s="110" t="s">
        <v>385</v>
      </c>
    </row>
    <row r="6" spans="1:6" ht="16.5" x14ac:dyDescent="0.25">
      <c r="A6" s="117" t="s">
        <v>386</v>
      </c>
      <c r="B6" s="117" t="s">
        <v>387</v>
      </c>
      <c r="C6" s="117" t="s">
        <v>387</v>
      </c>
      <c r="D6" s="117" t="s">
        <v>388</v>
      </c>
    </row>
    <row r="7" spans="1:6" ht="33" x14ac:dyDescent="0.25">
      <c r="A7" s="117" t="s">
        <v>389</v>
      </c>
      <c r="B7" s="117" t="s">
        <v>390</v>
      </c>
      <c r="C7" s="117" t="s">
        <v>391</v>
      </c>
      <c r="D7" s="117" t="s">
        <v>392</v>
      </c>
    </row>
    <row r="8" spans="1:6" ht="66" x14ac:dyDescent="0.25">
      <c r="A8" s="117" t="s">
        <v>393</v>
      </c>
      <c r="B8" s="117" t="s">
        <v>394</v>
      </c>
      <c r="C8" s="117" t="s">
        <v>395</v>
      </c>
      <c r="D8" s="117" t="s">
        <v>396</v>
      </c>
    </row>
    <row r="9" spans="1:6" ht="148.5" x14ac:dyDescent="0.25">
      <c r="A9" s="117" t="s">
        <v>397</v>
      </c>
      <c r="B9" s="117" t="s">
        <v>398</v>
      </c>
      <c r="C9" s="117" t="s">
        <v>399</v>
      </c>
      <c r="D9" s="117" t="s">
        <v>400</v>
      </c>
    </row>
    <row r="10" spans="1:6" ht="66" x14ac:dyDescent="0.25">
      <c r="A10" s="117" t="s">
        <v>401</v>
      </c>
      <c r="B10" s="117" t="s">
        <v>402</v>
      </c>
      <c r="C10" s="117" t="s">
        <v>403</v>
      </c>
      <c r="D10" s="117" t="s">
        <v>404</v>
      </c>
    </row>
    <row r="11" spans="1:6" ht="49.5" x14ac:dyDescent="0.25">
      <c r="A11" s="117" t="s">
        <v>405</v>
      </c>
      <c r="B11" s="117" t="s">
        <v>406</v>
      </c>
      <c r="C11" s="117" t="s">
        <v>407</v>
      </c>
      <c r="D11" s="117" t="s">
        <v>408</v>
      </c>
    </row>
    <row r="12" spans="1:6" ht="99" x14ac:dyDescent="0.25">
      <c r="A12" s="117" t="s">
        <v>409</v>
      </c>
      <c r="B12" s="117" t="s">
        <v>410</v>
      </c>
      <c r="C12" s="117" t="s">
        <v>411</v>
      </c>
      <c r="D12" s="117" t="s">
        <v>412</v>
      </c>
    </row>
    <row r="13" spans="1:6" ht="99" x14ac:dyDescent="0.25">
      <c r="A13" s="117" t="s">
        <v>413</v>
      </c>
      <c r="B13" s="117" t="s">
        <v>414</v>
      </c>
      <c r="C13" s="117" t="s">
        <v>415</v>
      </c>
      <c r="D13" s="117" t="s">
        <v>416</v>
      </c>
    </row>
    <row r="14" spans="1:6" ht="99" x14ac:dyDescent="0.25">
      <c r="A14" s="117" t="s">
        <v>417</v>
      </c>
      <c r="B14" s="117" t="s">
        <v>418</v>
      </c>
      <c r="C14" s="117" t="s">
        <v>419</v>
      </c>
      <c r="D14" s="117" t="s">
        <v>420</v>
      </c>
    </row>
  </sheetData>
  <mergeCells count="4">
    <mergeCell ref="A4:D4"/>
    <mergeCell ref="A3:D3"/>
    <mergeCell ref="A1:D1"/>
    <mergeCell ref="A2:D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7A09-8449-418F-B9C1-41EEC9019199}">
  <sheetPr codeName="Sheet11">
    <tabColor theme="7" tint="0.59999389629810485"/>
  </sheetPr>
  <dimension ref="A1:D10"/>
  <sheetViews>
    <sheetView zoomScaleNormal="100" workbookViewId="0">
      <selection activeCell="A2" sqref="A2:B2"/>
    </sheetView>
  </sheetViews>
  <sheetFormatPr baseColWidth="10" defaultColWidth="8.85546875" defaultRowHeight="15" x14ac:dyDescent="0.25"/>
  <cols>
    <col min="1" max="1" width="19.42578125" bestFit="1" customWidth="1"/>
    <col min="2" max="2" width="79.7109375" customWidth="1"/>
    <col min="4" max="9" width="18.7109375" customWidth="1"/>
    <col min="10" max="10" width="9.140625" customWidth="1"/>
    <col min="11" max="11" width="19.5703125" customWidth="1"/>
    <col min="12" max="12" width="47.28515625" customWidth="1"/>
    <col min="13" max="13" width="59.5703125" customWidth="1"/>
  </cols>
  <sheetData>
    <row r="1" spans="1:4" ht="33.950000000000003" customHeight="1" x14ac:dyDescent="0.25">
      <c r="A1" s="207" t="s">
        <v>421</v>
      </c>
      <c r="B1" s="207"/>
    </row>
    <row r="2" spans="1:4" ht="97.5" customHeight="1" x14ac:dyDescent="0.25">
      <c r="A2" s="233" t="s">
        <v>422</v>
      </c>
      <c r="B2" s="233"/>
      <c r="D2" s="64"/>
    </row>
    <row r="3" spans="1:4" x14ac:dyDescent="0.25">
      <c r="A3" s="234" t="s">
        <v>423</v>
      </c>
      <c r="B3" s="234"/>
    </row>
    <row r="4" spans="1:4" ht="30" x14ac:dyDescent="0.25">
      <c r="A4" s="110" t="s">
        <v>25</v>
      </c>
      <c r="B4" s="110" t="s">
        <v>424</v>
      </c>
    </row>
    <row r="5" spans="1:4" ht="16.5" x14ac:dyDescent="0.3">
      <c r="A5" s="121">
        <v>1</v>
      </c>
      <c r="B5" s="122" t="s">
        <v>425</v>
      </c>
    </row>
    <row r="6" spans="1:4" ht="16.5" x14ac:dyDescent="0.3">
      <c r="A6" s="121">
        <v>2</v>
      </c>
      <c r="B6" s="122" t="s">
        <v>426</v>
      </c>
    </row>
    <row r="7" spans="1:4" ht="16.5" x14ac:dyDescent="0.3">
      <c r="A7" s="121">
        <v>3</v>
      </c>
      <c r="B7" s="122" t="s">
        <v>427</v>
      </c>
    </row>
    <row r="8" spans="1:4" ht="16.5" x14ac:dyDescent="0.3">
      <c r="A8" s="121">
        <v>4</v>
      </c>
      <c r="B8" s="122" t="s">
        <v>428</v>
      </c>
    </row>
    <row r="9" spans="1:4" ht="16.5" x14ac:dyDescent="0.3">
      <c r="A9" s="121">
        <v>5</v>
      </c>
      <c r="B9" s="122" t="s">
        <v>429</v>
      </c>
    </row>
    <row r="10" spans="1:4" ht="16.5" x14ac:dyDescent="0.3">
      <c r="A10" s="121">
        <v>6</v>
      </c>
      <c r="B10" s="122" t="s">
        <v>430</v>
      </c>
    </row>
  </sheetData>
  <mergeCells count="3">
    <mergeCell ref="A3:B3"/>
    <mergeCell ref="A2:B2"/>
    <mergeCell ref="A1:B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EDEC9-6855-41BD-826D-7F8C8AE02FC6}">
  <sheetPr codeName="Sheet9">
    <tabColor theme="7" tint="0.59999389629810485"/>
  </sheetPr>
  <dimension ref="A1:F14"/>
  <sheetViews>
    <sheetView zoomScaleNormal="100" workbookViewId="0">
      <selection activeCell="A2" sqref="A2:E2"/>
    </sheetView>
  </sheetViews>
  <sheetFormatPr baseColWidth="10" defaultColWidth="8.85546875" defaultRowHeight="15" x14ac:dyDescent="0.25"/>
  <cols>
    <col min="1" max="1" width="8.5703125" customWidth="1"/>
    <col min="2" max="2" width="35.85546875" bestFit="1" customWidth="1"/>
    <col min="3" max="3" width="35.42578125" customWidth="1"/>
    <col min="4" max="4" width="44.28515625" customWidth="1"/>
    <col min="5" max="5" width="42.85546875" customWidth="1"/>
    <col min="6" max="6" width="86.7109375" style="1" customWidth="1"/>
    <col min="7" max="7" width="11.28515625" bestFit="1" customWidth="1"/>
    <col min="9" max="9" width="47.28515625" customWidth="1"/>
    <col min="10" max="10" width="59.5703125" customWidth="1"/>
  </cols>
  <sheetData>
    <row r="1" spans="1:6" ht="15.75" x14ac:dyDescent="0.25">
      <c r="A1" s="207" t="s">
        <v>431</v>
      </c>
      <c r="B1" s="207"/>
      <c r="C1" s="207"/>
      <c r="D1" s="207"/>
      <c r="E1" s="207"/>
      <c r="F1"/>
    </row>
    <row r="2" spans="1:6" ht="105" customHeight="1" x14ac:dyDescent="0.25">
      <c r="A2" s="214" t="s">
        <v>742</v>
      </c>
      <c r="B2" s="214"/>
      <c r="C2" s="214"/>
      <c r="D2" s="214"/>
      <c r="E2" s="214"/>
      <c r="F2"/>
    </row>
    <row r="3" spans="1:6" ht="12.75" customHeight="1" x14ac:dyDescent="0.25">
      <c r="A3" s="107"/>
      <c r="B3" s="107"/>
      <c r="C3" s="107"/>
      <c r="D3" s="107"/>
      <c r="E3" s="107"/>
      <c r="F3"/>
    </row>
    <row r="4" spans="1:6" ht="15" customHeight="1" x14ac:dyDescent="0.25">
      <c r="A4" s="235" t="s">
        <v>432</v>
      </c>
      <c r="B4" s="236"/>
      <c r="C4" s="236"/>
      <c r="D4" s="236"/>
      <c r="E4" s="237"/>
    </row>
    <row r="5" spans="1:6" ht="15.75" customHeight="1" x14ac:dyDescent="0.25">
      <c r="A5" s="110" t="s">
        <v>290</v>
      </c>
      <c r="B5" s="110" t="s">
        <v>433</v>
      </c>
      <c r="C5" s="110" t="s">
        <v>434</v>
      </c>
      <c r="D5" s="110" t="s">
        <v>435</v>
      </c>
      <c r="E5" s="110" t="s">
        <v>436</v>
      </c>
    </row>
    <row r="6" spans="1:6" ht="99" x14ac:dyDescent="0.25">
      <c r="A6" s="117">
        <v>1</v>
      </c>
      <c r="B6" s="117" t="s">
        <v>437</v>
      </c>
      <c r="C6" s="117" t="s">
        <v>438</v>
      </c>
      <c r="D6" s="117" t="s">
        <v>439</v>
      </c>
      <c r="E6" s="117" t="s">
        <v>440</v>
      </c>
    </row>
    <row r="7" spans="1:6" ht="49.5" x14ac:dyDescent="0.25">
      <c r="A7" s="117">
        <v>2</v>
      </c>
      <c r="B7" s="117" t="s">
        <v>441</v>
      </c>
      <c r="C7" s="117" t="s">
        <v>442</v>
      </c>
      <c r="D7" s="117" t="s">
        <v>443</v>
      </c>
      <c r="E7" s="117" t="s">
        <v>444</v>
      </c>
    </row>
    <row r="8" spans="1:6" ht="66" x14ac:dyDescent="0.25">
      <c r="A8" s="117">
        <v>3</v>
      </c>
      <c r="B8" s="117" t="s">
        <v>445</v>
      </c>
      <c r="C8" s="117" t="s">
        <v>442</v>
      </c>
      <c r="D8" s="117" t="s">
        <v>446</v>
      </c>
      <c r="E8" s="117" t="s">
        <v>447</v>
      </c>
    </row>
    <row r="10" spans="1:6" ht="15" customHeight="1" x14ac:dyDescent="0.25">
      <c r="A10" s="235" t="s">
        <v>448</v>
      </c>
      <c r="B10" s="236"/>
      <c r="C10" s="236"/>
      <c r="D10" s="236"/>
      <c r="E10" s="237"/>
    </row>
    <row r="11" spans="1:6" ht="18" customHeight="1" x14ac:dyDescent="0.25">
      <c r="A11" s="110" t="s">
        <v>290</v>
      </c>
      <c r="B11" s="110" t="s">
        <v>433</v>
      </c>
      <c r="C11" s="110" t="s">
        <v>434</v>
      </c>
      <c r="D11" s="110" t="s">
        <v>435</v>
      </c>
      <c r="E11" s="110" t="s">
        <v>436</v>
      </c>
    </row>
    <row r="12" spans="1:6" ht="49.5" x14ac:dyDescent="0.25">
      <c r="A12" s="117">
        <v>1</v>
      </c>
      <c r="B12" s="117" t="s">
        <v>449</v>
      </c>
      <c r="C12" s="117" t="s">
        <v>450</v>
      </c>
      <c r="D12" s="117" t="s">
        <v>451</v>
      </c>
      <c r="E12" s="117" t="s">
        <v>452</v>
      </c>
    </row>
    <row r="13" spans="1:6" ht="49.5" x14ac:dyDescent="0.25">
      <c r="A13" s="117">
        <v>2</v>
      </c>
      <c r="B13" s="117" t="s">
        <v>441</v>
      </c>
      <c r="C13" s="117" t="s">
        <v>453</v>
      </c>
      <c r="D13" s="117" t="s">
        <v>454</v>
      </c>
      <c r="E13" s="117" t="s">
        <v>455</v>
      </c>
    </row>
    <row r="14" spans="1:6" ht="49.5" x14ac:dyDescent="0.25">
      <c r="A14" s="117">
        <v>3</v>
      </c>
      <c r="B14" s="117" t="s">
        <v>445</v>
      </c>
      <c r="C14" s="117" t="s">
        <v>453</v>
      </c>
      <c r="D14" s="117" t="s">
        <v>456</v>
      </c>
      <c r="E14" s="117" t="s">
        <v>456</v>
      </c>
    </row>
  </sheetData>
  <mergeCells count="4">
    <mergeCell ref="A4:E4"/>
    <mergeCell ref="A1:E1"/>
    <mergeCell ref="A2:E2"/>
    <mergeCell ref="A10:E1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4A54F-720C-48D0-84BF-18BD23240126}">
  <sheetPr codeName="Sheet10">
    <tabColor theme="7" tint="0.59999389629810485"/>
  </sheetPr>
  <dimension ref="A1:F27"/>
  <sheetViews>
    <sheetView zoomScaleNormal="100" workbookViewId="0">
      <selection activeCell="A2" sqref="A2:C2"/>
    </sheetView>
  </sheetViews>
  <sheetFormatPr baseColWidth="10" defaultColWidth="8.85546875" defaultRowHeight="15" x14ac:dyDescent="0.25"/>
  <cols>
    <col min="1" max="1" width="15.42578125" bestFit="1" customWidth="1"/>
    <col min="2" max="2" width="58.7109375" customWidth="1"/>
    <col min="3" max="3" width="103.140625" bestFit="1" customWidth="1"/>
    <col min="5" max="5" width="10.140625" customWidth="1"/>
    <col min="6" max="6" width="11.28515625" bestFit="1" customWidth="1"/>
    <col min="8" max="13" width="18.7109375" customWidth="1"/>
    <col min="14" max="14" width="9.140625" customWidth="1"/>
    <col min="15" max="15" width="19.5703125" customWidth="1"/>
    <col min="16" max="16" width="47.28515625" customWidth="1"/>
    <col min="17" max="17" width="59.5703125" customWidth="1"/>
  </cols>
  <sheetData>
    <row r="1" spans="1:6" ht="15.75" x14ac:dyDescent="0.25">
      <c r="A1" s="213" t="s">
        <v>457</v>
      </c>
      <c r="B1" s="213"/>
      <c r="C1" s="213"/>
      <c r="D1" s="32"/>
      <c r="E1" s="32"/>
      <c r="F1" s="32"/>
    </row>
    <row r="2" spans="1:6" ht="88.5" customHeight="1" x14ac:dyDescent="0.25">
      <c r="A2" s="233" t="s">
        <v>458</v>
      </c>
      <c r="B2" s="233"/>
      <c r="C2" s="233"/>
    </row>
    <row r="3" spans="1:6" ht="12.75" customHeight="1" x14ac:dyDescent="0.25">
      <c r="A3" s="238" t="s">
        <v>459</v>
      </c>
      <c r="B3" s="239"/>
      <c r="C3" s="240"/>
    </row>
    <row r="5" spans="1:6" x14ac:dyDescent="0.25">
      <c r="A5" s="110" t="s">
        <v>290</v>
      </c>
      <c r="B5" s="110" t="s">
        <v>384</v>
      </c>
      <c r="C5" s="124" t="s">
        <v>460</v>
      </c>
    </row>
    <row r="6" spans="1:6" ht="45" x14ac:dyDescent="0.25">
      <c r="A6" s="125" t="s">
        <v>461</v>
      </c>
      <c r="B6" s="125" t="s">
        <v>462</v>
      </c>
      <c r="C6" s="126" t="s">
        <v>463</v>
      </c>
    </row>
    <row r="7" spans="1:6" x14ac:dyDescent="0.25">
      <c r="A7" s="125" t="s">
        <v>464</v>
      </c>
      <c r="B7" s="125" t="s">
        <v>465</v>
      </c>
      <c r="C7" s="125" t="s">
        <v>466</v>
      </c>
    </row>
    <row r="8" spans="1:6" x14ac:dyDescent="0.25">
      <c r="A8" s="125" t="s">
        <v>467</v>
      </c>
      <c r="B8" s="125" t="s">
        <v>468</v>
      </c>
      <c r="C8" s="125" t="s">
        <v>469</v>
      </c>
      <c r="F8" s="123"/>
    </row>
    <row r="9" spans="1:6" x14ac:dyDescent="0.25">
      <c r="A9" s="125" t="s">
        <v>470</v>
      </c>
      <c r="B9" s="125" t="s">
        <v>471</v>
      </c>
      <c r="C9" s="125" t="s">
        <v>472</v>
      </c>
      <c r="F9" s="123"/>
    </row>
    <row r="10" spans="1:6" x14ac:dyDescent="0.25">
      <c r="A10" s="125" t="s">
        <v>473</v>
      </c>
      <c r="B10" s="125" t="s">
        <v>474</v>
      </c>
      <c r="C10" s="125" t="s">
        <v>475</v>
      </c>
      <c r="F10" s="123"/>
    </row>
    <row r="11" spans="1:6" ht="30" x14ac:dyDescent="0.25">
      <c r="A11" s="125" t="s">
        <v>476</v>
      </c>
      <c r="B11" s="125" t="s">
        <v>477</v>
      </c>
      <c r="C11" s="126" t="s">
        <v>478</v>
      </c>
      <c r="F11" s="123"/>
    </row>
    <row r="12" spans="1:6" ht="45" x14ac:dyDescent="0.25">
      <c r="A12" s="125" t="s">
        <v>479</v>
      </c>
      <c r="B12" s="125" t="s">
        <v>480</v>
      </c>
      <c r="C12" s="126" t="s">
        <v>481</v>
      </c>
      <c r="F12" s="123"/>
    </row>
    <row r="13" spans="1:6" x14ac:dyDescent="0.25">
      <c r="A13" s="125" t="s">
        <v>482</v>
      </c>
      <c r="B13" s="125" t="s">
        <v>483</v>
      </c>
      <c r="C13" s="126" t="s">
        <v>484</v>
      </c>
    </row>
    <row r="14" spans="1:6" x14ac:dyDescent="0.25">
      <c r="A14" s="125" t="s">
        <v>485</v>
      </c>
      <c r="B14" s="125" t="s">
        <v>486</v>
      </c>
      <c r="C14" s="126" t="s">
        <v>487</v>
      </c>
    </row>
    <row r="15" spans="1:6" x14ac:dyDescent="0.25">
      <c r="A15" s="125" t="s">
        <v>488</v>
      </c>
      <c r="B15" s="125" t="s">
        <v>489</v>
      </c>
      <c r="C15" s="126" t="s">
        <v>490</v>
      </c>
    </row>
    <row r="16" spans="1:6" x14ac:dyDescent="0.25">
      <c r="A16" s="125" t="s">
        <v>491</v>
      </c>
      <c r="B16" s="125" t="s">
        <v>492</v>
      </c>
      <c r="C16" s="126" t="s">
        <v>493</v>
      </c>
    </row>
    <row r="19" spans="1:3" x14ac:dyDescent="0.25">
      <c r="A19" s="238" t="s">
        <v>494</v>
      </c>
      <c r="B19" s="239"/>
      <c r="C19" s="240"/>
    </row>
    <row r="20" spans="1:3" x14ac:dyDescent="0.25">
      <c r="A20" s="110" t="s">
        <v>290</v>
      </c>
      <c r="B20" s="110" t="s">
        <v>384</v>
      </c>
      <c r="C20" s="124" t="s">
        <v>460</v>
      </c>
    </row>
    <row r="21" spans="1:3" x14ac:dyDescent="0.25">
      <c r="A21" s="125" t="s">
        <v>495</v>
      </c>
      <c r="B21" s="125" t="s">
        <v>496</v>
      </c>
      <c r="C21" s="126" t="s">
        <v>497</v>
      </c>
    </row>
    <row r="22" spans="1:3" x14ac:dyDescent="0.25">
      <c r="A22" s="125" t="s">
        <v>498</v>
      </c>
      <c r="B22" s="125" t="s">
        <v>499</v>
      </c>
      <c r="C22" s="125" t="s">
        <v>500</v>
      </c>
    </row>
    <row r="23" spans="1:3" x14ac:dyDescent="0.25">
      <c r="A23" s="125" t="s">
        <v>501</v>
      </c>
      <c r="B23" s="125" t="s">
        <v>502</v>
      </c>
      <c r="C23" s="125" t="s">
        <v>503</v>
      </c>
    </row>
    <row r="24" spans="1:3" x14ac:dyDescent="0.25">
      <c r="A24" s="125" t="s">
        <v>504</v>
      </c>
      <c r="B24" s="125" t="s">
        <v>505</v>
      </c>
      <c r="C24" s="125" t="s">
        <v>506</v>
      </c>
    </row>
    <row r="25" spans="1:3" x14ac:dyDescent="0.25">
      <c r="A25" s="125" t="s">
        <v>507</v>
      </c>
      <c r="B25" s="125" t="s">
        <v>508</v>
      </c>
      <c r="C25" s="125" t="s">
        <v>509</v>
      </c>
    </row>
    <row r="26" spans="1:3" x14ac:dyDescent="0.25">
      <c r="A26" s="125" t="s">
        <v>510</v>
      </c>
      <c r="B26" s="125" t="s">
        <v>511</v>
      </c>
      <c r="C26" s="126" t="s">
        <v>512</v>
      </c>
    </row>
    <row r="27" spans="1:3" x14ac:dyDescent="0.25">
      <c r="A27" s="125" t="s">
        <v>513</v>
      </c>
      <c r="B27" s="125" t="s">
        <v>514</v>
      </c>
      <c r="C27" s="126" t="s">
        <v>515</v>
      </c>
    </row>
  </sheetData>
  <mergeCells count="4">
    <mergeCell ref="A1:C1"/>
    <mergeCell ref="A2:C2"/>
    <mergeCell ref="A3:C3"/>
    <mergeCell ref="A19:C1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B024B-E388-4122-A9D9-50C7557E43DB}">
  <sheetPr>
    <tabColor theme="7" tint="0.59999389629810485"/>
  </sheetPr>
  <dimension ref="A1:F21"/>
  <sheetViews>
    <sheetView zoomScaleNormal="100" workbookViewId="0">
      <selection activeCell="A2" sqref="A2:D2"/>
    </sheetView>
  </sheetViews>
  <sheetFormatPr baseColWidth="10" defaultColWidth="8.85546875" defaultRowHeight="15" x14ac:dyDescent="0.25"/>
  <cols>
    <col min="1" max="2" width="23" customWidth="1"/>
    <col min="3" max="3" width="103.140625" bestFit="1" customWidth="1"/>
    <col min="4" max="4" width="42.28515625" customWidth="1"/>
    <col min="5" max="5" width="62.28515625" customWidth="1"/>
    <col min="6" max="6" width="11.28515625" bestFit="1" customWidth="1"/>
    <col min="8" max="13" width="18.7109375" customWidth="1"/>
    <col min="14" max="14" width="9.140625" customWidth="1"/>
    <col min="15" max="15" width="19.5703125" customWidth="1"/>
    <col min="16" max="16" width="47.28515625" customWidth="1"/>
    <col min="17" max="17" width="59.5703125" customWidth="1"/>
  </cols>
  <sheetData>
    <row r="1" spans="1:6" ht="15.75" x14ac:dyDescent="0.25">
      <c r="A1" s="105" t="s">
        <v>516</v>
      </c>
      <c r="B1" s="105"/>
      <c r="C1" s="105"/>
      <c r="D1" s="32"/>
      <c r="E1" s="32"/>
      <c r="F1" s="32"/>
    </row>
    <row r="2" spans="1:6" ht="165" customHeight="1" x14ac:dyDescent="0.25">
      <c r="A2" s="243" t="s">
        <v>743</v>
      </c>
      <c r="B2" s="243"/>
      <c r="C2" s="243"/>
      <c r="D2" s="243"/>
      <c r="E2" s="1"/>
    </row>
    <row r="3" spans="1:6" ht="15.75" customHeight="1" x14ac:dyDescent="0.25">
      <c r="A3" s="107"/>
      <c r="B3" s="107"/>
      <c r="C3" s="107"/>
      <c r="D3" s="107"/>
      <c r="E3" s="1"/>
    </row>
    <row r="4" spans="1:6" x14ac:dyDescent="0.25">
      <c r="A4" s="241" t="s">
        <v>517</v>
      </c>
      <c r="B4" s="242"/>
      <c r="C4" s="242"/>
      <c r="D4" s="242"/>
    </row>
    <row r="5" spans="1:6" ht="60" x14ac:dyDescent="0.25">
      <c r="A5" s="110" t="s">
        <v>518</v>
      </c>
      <c r="B5" s="110" t="s">
        <v>519</v>
      </c>
      <c r="C5" s="110" t="s">
        <v>148</v>
      </c>
      <c r="D5" s="124" t="s">
        <v>520</v>
      </c>
    </row>
    <row r="6" spans="1:6" ht="30" x14ac:dyDescent="0.25">
      <c r="A6" s="125">
        <v>10</v>
      </c>
      <c r="B6" s="125">
        <v>11</v>
      </c>
      <c r="C6" s="126" t="s">
        <v>521</v>
      </c>
      <c r="D6" s="126" t="s">
        <v>522</v>
      </c>
    </row>
    <row r="7" spans="1:6" ht="30" x14ac:dyDescent="0.25">
      <c r="A7" s="125">
        <v>10</v>
      </c>
      <c r="B7" s="125">
        <v>12</v>
      </c>
      <c r="C7" s="126" t="s">
        <v>521</v>
      </c>
      <c r="D7" s="126" t="s">
        <v>523</v>
      </c>
    </row>
    <row r="8" spans="1:6" ht="60" x14ac:dyDescent="0.25">
      <c r="A8" s="125">
        <v>20</v>
      </c>
      <c r="B8" s="125">
        <v>21</v>
      </c>
      <c r="C8" s="126" t="s">
        <v>524</v>
      </c>
      <c r="D8" s="126" t="s">
        <v>522</v>
      </c>
    </row>
    <row r="9" spans="1:6" ht="60" x14ac:dyDescent="0.25">
      <c r="A9" s="125">
        <v>20</v>
      </c>
      <c r="B9" s="125">
        <v>22</v>
      </c>
      <c r="C9" s="126" t="s">
        <v>525</v>
      </c>
      <c r="D9" s="126" t="s">
        <v>523</v>
      </c>
    </row>
    <row r="10" spans="1:6" ht="30" x14ac:dyDescent="0.25">
      <c r="A10" s="125">
        <v>30</v>
      </c>
      <c r="B10" s="125">
        <v>31</v>
      </c>
      <c r="C10" s="126" t="s">
        <v>526</v>
      </c>
      <c r="D10" s="126" t="s">
        <v>527</v>
      </c>
    </row>
    <row r="11" spans="1:6" ht="30" x14ac:dyDescent="0.25">
      <c r="A11" s="125">
        <v>30</v>
      </c>
      <c r="B11" s="125">
        <v>32</v>
      </c>
      <c r="C11" s="126" t="s">
        <v>526</v>
      </c>
      <c r="D11" s="126" t="s">
        <v>528</v>
      </c>
    </row>
    <row r="12" spans="1:6" x14ac:dyDescent="0.25">
      <c r="A12" s="125">
        <v>40</v>
      </c>
      <c r="B12" s="125">
        <v>41</v>
      </c>
      <c r="C12" s="125" t="s">
        <v>529</v>
      </c>
      <c r="D12" s="126" t="s">
        <v>527</v>
      </c>
    </row>
    <row r="13" spans="1:6" x14ac:dyDescent="0.25">
      <c r="A13" s="125">
        <v>40</v>
      </c>
      <c r="B13" s="125">
        <v>42</v>
      </c>
      <c r="C13" s="125" t="s">
        <v>529</v>
      </c>
      <c r="D13" s="126" t="s">
        <v>528</v>
      </c>
    </row>
    <row r="15" spans="1:6" x14ac:dyDescent="0.25">
      <c r="B15" s="241" t="s">
        <v>530</v>
      </c>
      <c r="C15" s="242"/>
      <c r="D15" s="242"/>
    </row>
    <row r="16" spans="1:6" ht="109.5" customHeight="1" x14ac:dyDescent="0.25">
      <c r="B16" s="110" t="s">
        <v>531</v>
      </c>
      <c r="C16" s="110" t="s">
        <v>148</v>
      </c>
      <c r="D16" s="124" t="s">
        <v>520</v>
      </c>
    </row>
    <row r="17" spans="2:4" x14ac:dyDescent="0.25">
      <c r="B17" s="125">
        <v>10</v>
      </c>
      <c r="C17" s="125" t="s">
        <v>532</v>
      </c>
      <c r="D17" s="84" t="s">
        <v>533</v>
      </c>
    </row>
    <row r="18" spans="2:4" x14ac:dyDescent="0.25">
      <c r="B18" s="125">
        <v>21</v>
      </c>
      <c r="C18" s="126" t="s">
        <v>534</v>
      </c>
      <c r="D18" s="84" t="s">
        <v>533</v>
      </c>
    </row>
    <row r="19" spans="2:4" x14ac:dyDescent="0.25">
      <c r="B19" s="125">
        <v>22</v>
      </c>
      <c r="C19" s="126" t="s">
        <v>535</v>
      </c>
      <c r="D19" s="84" t="s">
        <v>533</v>
      </c>
    </row>
    <row r="20" spans="2:4" x14ac:dyDescent="0.25">
      <c r="B20" s="125">
        <v>30</v>
      </c>
      <c r="C20" s="126" t="s">
        <v>536</v>
      </c>
      <c r="D20" s="84" t="s">
        <v>533</v>
      </c>
    </row>
    <row r="21" spans="2:4" x14ac:dyDescent="0.25">
      <c r="B21" s="125">
        <v>40</v>
      </c>
      <c r="C21" s="125" t="s">
        <v>537</v>
      </c>
      <c r="D21" s="84" t="s">
        <v>533</v>
      </c>
    </row>
  </sheetData>
  <mergeCells count="3">
    <mergeCell ref="A4:D4"/>
    <mergeCell ref="A2:D2"/>
    <mergeCell ref="B15:D1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9FEEE-C4C3-4458-9AD6-A7F94A672C7F}">
  <sheetPr>
    <tabColor theme="7" tint="0.59999389629810485"/>
  </sheetPr>
  <dimension ref="A1:F14"/>
  <sheetViews>
    <sheetView zoomScale="115" zoomScaleNormal="115" workbookViewId="0">
      <selection sqref="A1:C1"/>
    </sheetView>
  </sheetViews>
  <sheetFormatPr baseColWidth="10" defaultColWidth="8.85546875" defaultRowHeight="15" x14ac:dyDescent="0.25"/>
  <cols>
    <col min="1" max="1" width="19.42578125" bestFit="1" customWidth="1"/>
    <col min="2" max="2" width="82.28515625" customWidth="1"/>
    <col min="4" max="9" width="18.7109375" customWidth="1"/>
    <col min="10" max="10" width="9.140625" customWidth="1"/>
    <col min="11" max="11" width="19.5703125" customWidth="1"/>
    <col min="12" max="12" width="47.28515625" customWidth="1"/>
    <col min="13" max="13" width="59.5703125" customWidth="1"/>
  </cols>
  <sheetData>
    <row r="1" spans="1:6" ht="15.75" x14ac:dyDescent="0.25">
      <c r="A1" s="213" t="s">
        <v>538</v>
      </c>
      <c r="B1" s="213"/>
      <c r="C1" s="213"/>
      <c r="D1" s="32"/>
      <c r="E1" s="32"/>
      <c r="F1" s="32"/>
    </row>
    <row r="2" spans="1:6" ht="180.75" customHeight="1" x14ac:dyDescent="0.25">
      <c r="A2" s="233" t="s">
        <v>539</v>
      </c>
      <c r="B2" s="233"/>
      <c r="D2" s="64"/>
    </row>
    <row r="3" spans="1:6" ht="13.5" customHeight="1" x14ac:dyDescent="0.25">
      <c r="A3" s="108"/>
      <c r="B3" s="108"/>
      <c r="D3" s="64"/>
    </row>
    <row r="4" spans="1:6" x14ac:dyDescent="0.25">
      <c r="A4" s="244" t="s">
        <v>540</v>
      </c>
      <c r="B4" s="244"/>
    </row>
    <row r="5" spans="1:6" x14ac:dyDescent="0.25">
      <c r="A5" s="2" t="s">
        <v>541</v>
      </c>
      <c r="B5" s="2" t="s">
        <v>542</v>
      </c>
    </row>
    <row r="6" spans="1:6" x14ac:dyDescent="0.25">
      <c r="A6" s="60">
        <v>1</v>
      </c>
      <c r="B6" s="59" t="s">
        <v>543</v>
      </c>
    </row>
    <row r="7" spans="1:6" x14ac:dyDescent="0.25">
      <c r="A7" s="60">
        <v>2</v>
      </c>
      <c r="B7" s="59" t="s">
        <v>544</v>
      </c>
    </row>
    <row r="8" spans="1:6" x14ac:dyDescent="0.25">
      <c r="A8" s="60">
        <v>3</v>
      </c>
      <c r="B8" s="59" t="s">
        <v>545</v>
      </c>
    </row>
    <row r="9" spans="1:6" x14ac:dyDescent="0.25">
      <c r="A9" s="60">
        <v>4</v>
      </c>
      <c r="B9" s="59" t="s">
        <v>546</v>
      </c>
    </row>
    <row r="10" spans="1:6" x14ac:dyDescent="0.25">
      <c r="A10" s="60">
        <v>5</v>
      </c>
      <c r="B10" s="59" t="s">
        <v>547</v>
      </c>
    </row>
    <row r="11" spans="1:6" x14ac:dyDescent="0.25">
      <c r="A11" s="60">
        <v>6</v>
      </c>
      <c r="B11" s="59" t="s">
        <v>548</v>
      </c>
    </row>
    <row r="12" spans="1:6" x14ac:dyDescent="0.25">
      <c r="A12" s="60">
        <v>7</v>
      </c>
      <c r="B12" s="59" t="s">
        <v>549</v>
      </c>
    </row>
    <row r="13" spans="1:6" x14ac:dyDescent="0.25">
      <c r="A13" s="60">
        <v>8</v>
      </c>
      <c r="B13" s="59" t="s">
        <v>550</v>
      </c>
    </row>
    <row r="14" spans="1:6" x14ac:dyDescent="0.25">
      <c r="A14" s="60">
        <v>9</v>
      </c>
      <c r="B14" s="59" t="s">
        <v>551</v>
      </c>
    </row>
  </sheetData>
  <mergeCells count="3">
    <mergeCell ref="A2:B2"/>
    <mergeCell ref="A4:B4"/>
    <mergeCell ref="A1:C1"/>
  </mergeCell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554-C3DD-4062-8573-2DDC70443E4D}">
  <sheetPr>
    <tabColor theme="9" tint="-0.249977111117893"/>
  </sheetPr>
  <dimension ref="A1:R142"/>
  <sheetViews>
    <sheetView topLeftCell="A113" zoomScaleNormal="100" workbookViewId="0">
      <selection activeCell="A38" sqref="A38:O38"/>
    </sheetView>
  </sheetViews>
  <sheetFormatPr baseColWidth="10" defaultColWidth="8.85546875" defaultRowHeight="15" x14ac:dyDescent="0.25"/>
  <cols>
    <col min="1" max="1" width="33.28515625" customWidth="1"/>
    <col min="2" max="2" width="12" customWidth="1"/>
    <col min="3" max="4" width="11" customWidth="1"/>
    <col min="5" max="5" width="10.5703125" customWidth="1"/>
    <col min="6" max="6" width="13.42578125" customWidth="1"/>
    <col min="7" max="7" width="20.28515625" customWidth="1"/>
    <col min="8" max="8" width="19.28515625" customWidth="1"/>
    <col min="9" max="9" width="18.85546875" customWidth="1"/>
    <col min="10" max="10" width="22.42578125" customWidth="1"/>
    <col min="11" max="11" width="20.7109375" customWidth="1"/>
    <col min="12" max="12" width="17.5703125" customWidth="1"/>
    <col min="13" max="13" width="16.140625" customWidth="1"/>
    <col min="14" max="14" width="17.140625" customWidth="1"/>
    <col min="15" max="15" width="12.140625" customWidth="1"/>
    <col min="16" max="16" width="3.28515625" customWidth="1"/>
    <col min="17" max="17" width="18.7109375" customWidth="1"/>
    <col min="18" max="18" width="23.7109375" customWidth="1"/>
    <col min="19" max="19" width="19" customWidth="1"/>
    <col min="20" max="20" width="30.5703125" customWidth="1"/>
  </cols>
  <sheetData>
    <row r="1" spans="1:16" x14ac:dyDescent="0.25">
      <c r="A1" s="249" t="s">
        <v>552</v>
      </c>
      <c r="B1" s="249"/>
      <c r="C1" s="249"/>
      <c r="D1" s="249"/>
      <c r="E1" s="249"/>
      <c r="F1" s="249"/>
      <c r="G1" s="249"/>
      <c r="H1" s="249"/>
      <c r="I1" s="249"/>
      <c r="J1" s="249"/>
      <c r="K1" s="249"/>
      <c r="L1" s="249"/>
      <c r="M1" s="249"/>
      <c r="N1" s="249"/>
      <c r="O1" s="249"/>
      <c r="P1" s="39"/>
    </row>
    <row r="2" spans="1:16" ht="49.5" customHeight="1" x14ac:dyDescent="0.25">
      <c r="A2" s="255" t="s">
        <v>553</v>
      </c>
      <c r="B2" s="255"/>
      <c r="C2" s="255"/>
      <c r="D2" s="255"/>
      <c r="E2" s="255"/>
      <c r="F2" s="255"/>
      <c r="G2" s="255"/>
      <c r="H2" s="255"/>
      <c r="I2" s="255"/>
      <c r="J2" s="255"/>
      <c r="K2" s="255"/>
      <c r="L2" s="255"/>
      <c r="M2" s="255"/>
      <c r="N2" s="255"/>
      <c r="O2" s="255"/>
      <c r="P2" s="39"/>
    </row>
    <row r="3" spans="1:16" x14ac:dyDescent="0.25">
      <c r="A3" s="249" t="s">
        <v>554</v>
      </c>
      <c r="B3" s="249"/>
      <c r="C3" s="249"/>
      <c r="D3" s="249"/>
      <c r="E3" s="249"/>
      <c r="F3" s="249"/>
      <c r="G3" s="249"/>
      <c r="H3" s="249"/>
      <c r="I3" s="249"/>
      <c r="J3" s="249"/>
      <c r="K3" s="249"/>
      <c r="L3" s="249"/>
      <c r="M3" s="249"/>
      <c r="N3" s="249"/>
      <c r="O3" s="249"/>
      <c r="P3" s="39"/>
    </row>
    <row r="4" spans="1:16" ht="15" customHeight="1" x14ac:dyDescent="0.25">
      <c r="A4" s="292" t="s">
        <v>555</v>
      </c>
      <c r="B4" s="292"/>
      <c r="C4" s="292"/>
      <c r="D4" s="292"/>
      <c r="E4" s="292"/>
      <c r="F4" s="292"/>
      <c r="G4" s="292"/>
      <c r="H4" s="292"/>
      <c r="I4" s="292"/>
      <c r="J4" s="292"/>
      <c r="K4" s="292"/>
      <c r="L4" s="292"/>
      <c r="M4" s="292"/>
      <c r="N4" s="292"/>
      <c r="O4" s="292"/>
      <c r="P4" s="39"/>
    </row>
    <row r="5" spans="1:16" x14ac:dyDescent="0.25">
      <c r="A5" s="292"/>
      <c r="B5" s="292"/>
      <c r="C5" s="292"/>
      <c r="D5" s="292"/>
      <c r="E5" s="292"/>
      <c r="F5" s="292"/>
      <c r="G5" s="292"/>
      <c r="H5" s="292"/>
      <c r="I5" s="292"/>
      <c r="J5" s="292"/>
      <c r="K5" s="292"/>
      <c r="L5" s="292"/>
      <c r="M5" s="292"/>
      <c r="N5" s="292"/>
      <c r="O5" s="292"/>
      <c r="P5" s="39"/>
    </row>
    <row r="6" spans="1:16" x14ac:dyDescent="0.25">
      <c r="A6" s="292"/>
      <c r="B6" s="292"/>
      <c r="C6" s="292"/>
      <c r="D6" s="292"/>
      <c r="E6" s="292"/>
      <c r="F6" s="292"/>
      <c r="G6" s="292"/>
      <c r="H6" s="292"/>
      <c r="I6" s="292"/>
      <c r="J6" s="292"/>
      <c r="K6" s="292"/>
      <c r="L6" s="292"/>
      <c r="M6" s="292"/>
      <c r="N6" s="292"/>
      <c r="O6" s="292"/>
      <c r="P6" s="39"/>
    </row>
    <row r="7" spans="1:16" x14ac:dyDescent="0.25">
      <c r="A7" s="292"/>
      <c r="B7" s="292"/>
      <c r="C7" s="292"/>
      <c r="D7" s="292"/>
      <c r="E7" s="292"/>
      <c r="F7" s="292"/>
      <c r="G7" s="292"/>
      <c r="H7" s="292"/>
      <c r="I7" s="292"/>
      <c r="J7" s="292"/>
      <c r="K7" s="292"/>
      <c r="L7" s="292"/>
      <c r="M7" s="292"/>
      <c r="N7" s="292"/>
      <c r="O7" s="292"/>
      <c r="P7" s="39"/>
    </row>
    <row r="8" spans="1:16" x14ac:dyDescent="0.25">
      <c r="A8" s="292"/>
      <c r="B8" s="292"/>
      <c r="C8" s="292"/>
      <c r="D8" s="292"/>
      <c r="E8" s="292"/>
      <c r="F8" s="292"/>
      <c r="G8" s="292"/>
      <c r="H8" s="292"/>
      <c r="I8" s="292"/>
      <c r="J8" s="292"/>
      <c r="K8" s="292"/>
      <c r="L8" s="292"/>
      <c r="M8" s="292"/>
      <c r="N8" s="292"/>
      <c r="O8" s="292"/>
      <c r="P8" s="39"/>
    </row>
    <row r="9" spans="1:16" x14ac:dyDescent="0.25">
      <c r="A9" s="292"/>
      <c r="B9" s="292"/>
      <c r="C9" s="292"/>
      <c r="D9" s="292"/>
      <c r="E9" s="292"/>
      <c r="F9" s="292"/>
      <c r="G9" s="292"/>
      <c r="H9" s="292"/>
      <c r="I9" s="292"/>
      <c r="J9" s="292"/>
      <c r="K9" s="292"/>
      <c r="L9" s="292"/>
      <c r="M9" s="292"/>
      <c r="N9" s="292"/>
      <c r="O9" s="292"/>
      <c r="P9" s="39"/>
    </row>
    <row r="10" spans="1:16" x14ac:dyDescent="0.25">
      <c r="A10" s="292"/>
      <c r="B10" s="292"/>
      <c r="C10" s="292"/>
      <c r="D10" s="292"/>
      <c r="E10" s="292"/>
      <c r="F10" s="292"/>
      <c r="G10" s="292"/>
      <c r="H10" s="292"/>
      <c r="I10" s="292"/>
      <c r="J10" s="292"/>
      <c r="K10" s="292"/>
      <c r="L10" s="292"/>
      <c r="M10" s="292"/>
      <c r="N10" s="292"/>
      <c r="O10" s="292"/>
      <c r="P10" s="40"/>
    </row>
    <row r="11" spans="1:16" x14ac:dyDescent="0.25">
      <c r="A11" s="292"/>
      <c r="B11" s="292"/>
      <c r="C11" s="292"/>
      <c r="D11" s="292"/>
      <c r="E11" s="292"/>
      <c r="F11" s="292"/>
      <c r="G11" s="292"/>
      <c r="H11" s="292"/>
      <c r="I11" s="292"/>
      <c r="J11" s="292"/>
      <c r="K11" s="292"/>
      <c r="L11" s="292"/>
      <c r="M11" s="292"/>
      <c r="N11" s="292"/>
      <c r="O11" s="292"/>
      <c r="P11" s="39"/>
    </row>
    <row r="12" spans="1:16" x14ac:dyDescent="0.25">
      <c r="A12" s="249" t="s">
        <v>556</v>
      </c>
      <c r="B12" s="249"/>
      <c r="C12" s="249"/>
      <c r="D12" s="249"/>
      <c r="E12" s="249"/>
      <c r="F12" s="249"/>
      <c r="G12" s="249"/>
      <c r="H12" s="249"/>
      <c r="I12" s="249"/>
      <c r="J12" s="249"/>
      <c r="K12" s="249"/>
      <c r="L12" s="249"/>
      <c r="M12" s="249"/>
      <c r="N12" s="249"/>
      <c r="O12" s="249"/>
      <c r="P12" s="39"/>
    </row>
    <row r="13" spans="1:16" ht="56.25" customHeight="1" thickBot="1" x14ac:dyDescent="0.3">
      <c r="A13" s="255" t="s">
        <v>557</v>
      </c>
      <c r="B13" s="255"/>
      <c r="C13" s="255"/>
      <c r="D13" s="255"/>
      <c r="E13" s="255"/>
      <c r="F13" s="255"/>
      <c r="G13" s="255"/>
      <c r="H13" s="255"/>
      <c r="I13" s="255"/>
      <c r="J13" s="255"/>
      <c r="K13" s="255"/>
      <c r="L13" s="255"/>
      <c r="M13" s="255"/>
      <c r="N13" s="255"/>
      <c r="O13" s="255"/>
      <c r="P13" s="39"/>
    </row>
    <row r="14" spans="1:16" ht="30" customHeight="1" x14ac:dyDescent="0.25">
      <c r="A14" s="258" t="s">
        <v>558</v>
      </c>
      <c r="B14" s="267" t="s">
        <v>559</v>
      </c>
      <c r="C14" s="268"/>
      <c r="D14" s="269"/>
      <c r="E14" s="270" t="s">
        <v>560</v>
      </c>
      <c r="F14" s="270" t="s">
        <v>561</v>
      </c>
      <c r="G14" s="288" t="s">
        <v>562</v>
      </c>
      <c r="H14" s="289"/>
      <c r="I14" s="290"/>
      <c r="J14" s="291" t="s">
        <v>563</v>
      </c>
      <c r="K14" s="281" t="s">
        <v>564</v>
      </c>
      <c r="L14" s="282" t="s">
        <v>565</v>
      </c>
      <c r="M14" s="265"/>
      <c r="N14" s="266"/>
      <c r="O14" s="283" t="s">
        <v>566</v>
      </c>
      <c r="P14" s="39"/>
    </row>
    <row r="15" spans="1:16" ht="45" x14ac:dyDescent="0.25">
      <c r="A15" s="260"/>
      <c r="B15" s="78" t="s">
        <v>567</v>
      </c>
      <c r="C15" s="78" t="s">
        <v>568</v>
      </c>
      <c r="D15" s="78" t="s">
        <v>569</v>
      </c>
      <c r="E15" s="272"/>
      <c r="F15" s="272"/>
      <c r="G15" s="78" t="s">
        <v>567</v>
      </c>
      <c r="H15" s="78" t="s">
        <v>568</v>
      </c>
      <c r="I15" s="78" t="s">
        <v>569</v>
      </c>
      <c r="J15" s="266"/>
      <c r="K15" s="260"/>
      <c r="L15" s="78" t="s">
        <v>567</v>
      </c>
      <c r="M15" s="78" t="s">
        <v>568</v>
      </c>
      <c r="N15" s="78" t="s">
        <v>569</v>
      </c>
      <c r="O15" s="264"/>
      <c r="P15" s="39"/>
    </row>
    <row r="16" spans="1:16" x14ac:dyDescent="0.25">
      <c r="A16" s="9">
        <v>2024</v>
      </c>
      <c r="B16" s="10">
        <v>0.04</v>
      </c>
      <c r="C16" s="10">
        <v>0.03</v>
      </c>
      <c r="D16" s="10">
        <v>2.5000000000000001E-2</v>
      </c>
      <c r="E16" s="11">
        <v>0.8</v>
      </c>
      <c r="F16" s="12">
        <v>3000000</v>
      </c>
      <c r="G16" s="41">
        <f t="shared" ref="G16:I21" si="0">LN(B16/(1-B16))</f>
        <v>-3.1780538303479453</v>
      </c>
      <c r="H16" s="41">
        <f t="shared" si="0"/>
        <v>-3.4760986898352733</v>
      </c>
      <c r="I16" s="41">
        <f t="shared" si="0"/>
        <v>-3.6635616461296463</v>
      </c>
      <c r="J16" s="42">
        <v>1</v>
      </c>
      <c r="K16" s="43">
        <f t="shared" ref="K16:K21" si="1">1/(1+O16)^J16</f>
        <v>0.90909090909090906</v>
      </c>
      <c r="L16" s="13">
        <f t="shared" ref="L16:N21" si="2">B16*$E16*$F16</f>
        <v>96000</v>
      </c>
      <c r="M16" s="13">
        <f t="shared" si="2"/>
        <v>72000</v>
      </c>
      <c r="N16" s="13">
        <f t="shared" si="2"/>
        <v>60000.000000000015</v>
      </c>
      <c r="O16" s="14">
        <v>0.1</v>
      </c>
      <c r="P16" s="39"/>
    </row>
    <row r="17" spans="1:16" x14ac:dyDescent="0.25">
      <c r="A17" s="9">
        <v>2025</v>
      </c>
      <c r="B17" s="10">
        <v>3.5000000000000003E-2</v>
      </c>
      <c r="C17" s="10">
        <v>2.5000000000000001E-2</v>
      </c>
      <c r="D17" s="10">
        <v>0.02</v>
      </c>
      <c r="E17" s="11">
        <v>0.7</v>
      </c>
      <c r="F17" s="12">
        <v>2500000</v>
      </c>
      <c r="G17" s="41">
        <f t="shared" si="0"/>
        <v>-3.3167800398495721</v>
      </c>
      <c r="H17" s="41">
        <f t="shared" si="0"/>
        <v>-3.6635616461296463</v>
      </c>
      <c r="I17" s="41">
        <f t="shared" si="0"/>
        <v>-3.8918202981106265</v>
      </c>
      <c r="J17" s="42">
        <v>2</v>
      </c>
      <c r="K17" s="43">
        <f t="shared" si="1"/>
        <v>0.82644628099173545</v>
      </c>
      <c r="L17" s="13">
        <f t="shared" si="2"/>
        <v>61250</v>
      </c>
      <c r="M17" s="13">
        <f t="shared" si="2"/>
        <v>43749.999999999993</v>
      </c>
      <c r="N17" s="13">
        <f t="shared" si="2"/>
        <v>35000</v>
      </c>
      <c r="O17" s="14">
        <v>0.1</v>
      </c>
      <c r="P17" s="39"/>
    </row>
    <row r="18" spans="1:16" x14ac:dyDescent="0.25">
      <c r="A18" s="9">
        <v>2026</v>
      </c>
      <c r="B18" s="10">
        <v>0.03</v>
      </c>
      <c r="C18" s="10">
        <v>0.02</v>
      </c>
      <c r="D18" s="10">
        <v>2.5000000000000001E-2</v>
      </c>
      <c r="E18" s="11">
        <v>0.6</v>
      </c>
      <c r="F18" s="12">
        <v>2000000</v>
      </c>
      <c r="G18" s="41">
        <f t="shared" si="0"/>
        <v>-3.4760986898352733</v>
      </c>
      <c r="H18" s="41">
        <f t="shared" si="0"/>
        <v>-3.8918202981106265</v>
      </c>
      <c r="I18" s="41">
        <f t="shared" si="0"/>
        <v>-3.6635616461296463</v>
      </c>
      <c r="J18" s="42">
        <v>3</v>
      </c>
      <c r="K18" s="43">
        <f t="shared" si="1"/>
        <v>0.75131480090157754</v>
      </c>
      <c r="L18" s="13">
        <f t="shared" si="2"/>
        <v>36000</v>
      </c>
      <c r="M18" s="13">
        <f t="shared" si="2"/>
        <v>24000</v>
      </c>
      <c r="N18" s="13">
        <f t="shared" si="2"/>
        <v>30000</v>
      </c>
      <c r="O18" s="14">
        <v>0.1</v>
      </c>
      <c r="P18" s="39"/>
    </row>
    <row r="19" spans="1:16" x14ac:dyDescent="0.25">
      <c r="A19" s="9">
        <v>2027</v>
      </c>
      <c r="B19" s="10">
        <v>2.5000000000000001E-2</v>
      </c>
      <c r="C19" s="10">
        <v>1.4999999999999999E-2</v>
      </c>
      <c r="D19" s="10">
        <v>0.01</v>
      </c>
      <c r="E19" s="11">
        <v>0.5</v>
      </c>
      <c r="F19" s="12">
        <v>1500000</v>
      </c>
      <c r="G19" s="41">
        <f t="shared" si="0"/>
        <v>-3.6635616461296463</v>
      </c>
      <c r="H19" s="41">
        <f t="shared" si="0"/>
        <v>-4.1845914400698785</v>
      </c>
      <c r="I19" s="41">
        <f t="shared" si="0"/>
        <v>-4.5951198501345898</v>
      </c>
      <c r="J19" s="42">
        <v>4</v>
      </c>
      <c r="K19" s="43">
        <f t="shared" si="1"/>
        <v>0.68301345536507052</v>
      </c>
      <c r="L19" s="13">
        <f t="shared" si="2"/>
        <v>18750</v>
      </c>
      <c r="M19" s="13">
        <f t="shared" si="2"/>
        <v>11250</v>
      </c>
      <c r="N19" s="13">
        <f t="shared" si="2"/>
        <v>7500</v>
      </c>
      <c r="O19" s="14">
        <v>0.1</v>
      </c>
      <c r="P19" s="39"/>
    </row>
    <row r="20" spans="1:16" x14ac:dyDescent="0.25">
      <c r="A20" s="9">
        <v>2028</v>
      </c>
      <c r="B20" s="10">
        <v>0.02</v>
      </c>
      <c r="C20" s="10">
        <v>0.01</v>
      </c>
      <c r="D20" s="10">
        <v>5.0000000000000001E-3</v>
      </c>
      <c r="E20" s="11">
        <v>0.5</v>
      </c>
      <c r="F20" s="12">
        <v>1000000</v>
      </c>
      <c r="G20" s="41">
        <f t="shared" si="0"/>
        <v>-3.8918202981106265</v>
      </c>
      <c r="H20" s="41">
        <f t="shared" si="0"/>
        <v>-4.5951198501345898</v>
      </c>
      <c r="I20" s="41">
        <f t="shared" si="0"/>
        <v>-5.2933048247244923</v>
      </c>
      <c r="J20" s="42">
        <v>5</v>
      </c>
      <c r="K20" s="43">
        <f t="shared" si="1"/>
        <v>0.62092132305915493</v>
      </c>
      <c r="L20" s="13">
        <f t="shared" si="2"/>
        <v>10000</v>
      </c>
      <c r="M20" s="13">
        <f t="shared" si="2"/>
        <v>5000</v>
      </c>
      <c r="N20" s="13">
        <f t="shared" si="2"/>
        <v>2500</v>
      </c>
      <c r="O20" s="14">
        <v>0.1</v>
      </c>
      <c r="P20" s="39"/>
    </row>
    <row r="21" spans="1:16" x14ac:dyDescent="0.25">
      <c r="A21" s="9">
        <v>2029</v>
      </c>
      <c r="B21" s="10">
        <v>1.4999999999999999E-2</v>
      </c>
      <c r="C21" s="10">
        <v>5.0000000000000001E-3</v>
      </c>
      <c r="D21" s="10">
        <v>2.5000000000000001E-3</v>
      </c>
      <c r="E21" s="11">
        <v>0.5</v>
      </c>
      <c r="F21" s="12">
        <v>500000</v>
      </c>
      <c r="G21" s="44">
        <f t="shared" si="0"/>
        <v>-4.1845914400698785</v>
      </c>
      <c r="H21" s="44">
        <f t="shared" si="0"/>
        <v>-5.2933048247244923</v>
      </c>
      <c r="I21" s="44">
        <f t="shared" si="0"/>
        <v>-5.9889614168898637</v>
      </c>
      <c r="J21" s="45">
        <v>6</v>
      </c>
      <c r="K21" s="46">
        <f t="shared" si="1"/>
        <v>0.56447393005377722</v>
      </c>
      <c r="L21" s="13">
        <f t="shared" si="2"/>
        <v>3750</v>
      </c>
      <c r="M21" s="13">
        <f t="shared" si="2"/>
        <v>1250</v>
      </c>
      <c r="N21" s="13">
        <f t="shared" si="2"/>
        <v>625</v>
      </c>
      <c r="O21" s="14">
        <v>0.1</v>
      </c>
      <c r="P21" s="39"/>
    </row>
    <row r="22" spans="1:16" ht="30" x14ac:dyDescent="0.25">
      <c r="A22" s="284" t="s">
        <v>570</v>
      </c>
      <c r="B22" s="284"/>
      <c r="C22" s="284"/>
      <c r="D22" s="284"/>
      <c r="E22" s="284"/>
      <c r="F22" s="284"/>
      <c r="G22" s="47"/>
      <c r="H22" s="47"/>
      <c r="I22" s="47"/>
      <c r="J22" s="47"/>
      <c r="K22" s="47"/>
      <c r="L22" s="15" t="s">
        <v>571</v>
      </c>
      <c r="M22" s="78" t="s">
        <v>572</v>
      </c>
      <c r="N22" s="78" t="s">
        <v>573</v>
      </c>
      <c r="O22" s="16" t="s">
        <v>574</v>
      </c>
      <c r="P22" s="39"/>
    </row>
    <row r="23" spans="1:16" x14ac:dyDescent="0.25">
      <c r="A23" s="285"/>
      <c r="B23" s="285"/>
      <c r="C23" s="285"/>
      <c r="D23" s="285"/>
      <c r="E23" s="285"/>
      <c r="F23" s="285"/>
      <c r="G23" s="248" t="s">
        <v>575</v>
      </c>
      <c r="H23" s="248"/>
      <c r="I23" s="248"/>
      <c r="J23" s="248"/>
      <c r="K23" s="248"/>
      <c r="L23" s="13">
        <f>SUMPRODUCT(L16:L21,$K16:$K21)</f>
        <v>186072.38757231616</v>
      </c>
      <c r="M23" s="13">
        <f>SUMPRODUCT(M16:M21,$K16:$K21)</f>
        <v>131137.22587029179</v>
      </c>
      <c r="N23" s="13">
        <f>SUMPRODUCT(N16:N21,$K16:$K21)</f>
        <v>113038.21883638216</v>
      </c>
      <c r="O23" s="286">
        <f>SUMPRODUCT(L23:N23,L24:N24)</f>
        <v>162288.42218811542</v>
      </c>
      <c r="P23" s="39"/>
    </row>
    <row r="24" spans="1:16" x14ac:dyDescent="0.25">
      <c r="A24" s="285"/>
      <c r="B24" s="285"/>
      <c r="C24" s="285"/>
      <c r="D24" s="285"/>
      <c r="E24" s="285"/>
      <c r="F24" s="285"/>
      <c r="G24" s="75"/>
      <c r="H24" s="75"/>
      <c r="I24" s="75"/>
      <c r="J24" s="75"/>
      <c r="K24" s="75" t="s">
        <v>576</v>
      </c>
      <c r="L24" s="17">
        <v>0.6</v>
      </c>
      <c r="M24" s="18">
        <v>0.3</v>
      </c>
      <c r="N24" s="18">
        <v>0.1</v>
      </c>
      <c r="O24" s="287"/>
      <c r="P24" s="39"/>
    </row>
    <row r="25" spans="1:16" x14ac:dyDescent="0.25">
      <c r="A25" s="249" t="s">
        <v>25</v>
      </c>
      <c r="B25" s="249"/>
      <c r="C25" s="249"/>
      <c r="D25" s="249"/>
      <c r="E25" s="249"/>
      <c r="F25" s="249"/>
      <c r="G25" s="249"/>
      <c r="H25" s="249"/>
      <c r="I25" s="249"/>
      <c r="J25" s="249"/>
      <c r="K25" s="249"/>
      <c r="L25" s="249"/>
      <c r="M25" s="249"/>
      <c r="N25" s="249"/>
      <c r="O25" s="249"/>
      <c r="P25" s="39"/>
    </row>
    <row r="26" spans="1:16" ht="33.75" customHeight="1" x14ac:dyDescent="0.25">
      <c r="A26" s="255" t="s">
        <v>577</v>
      </c>
      <c r="B26" s="255"/>
      <c r="C26" s="255"/>
      <c r="D26" s="255"/>
      <c r="E26" s="255"/>
      <c r="F26" s="255"/>
      <c r="G26" s="255"/>
      <c r="H26" s="255"/>
      <c r="I26" s="255"/>
      <c r="J26" s="255"/>
      <c r="K26" s="255"/>
      <c r="L26" s="255"/>
      <c r="M26" s="255"/>
      <c r="N26" s="255"/>
      <c r="O26" s="255"/>
      <c r="P26" s="39"/>
    </row>
    <row r="27" spans="1:16" ht="30" customHeight="1" thickBot="1" x14ac:dyDescent="0.3">
      <c r="A27" s="8"/>
      <c r="B27" s="274" t="s">
        <v>578</v>
      </c>
      <c r="C27" s="275"/>
      <c r="D27" s="275"/>
      <c r="E27" s="8"/>
      <c r="F27" s="276" t="s">
        <v>559</v>
      </c>
      <c r="G27" s="276"/>
      <c r="H27" s="276"/>
      <c r="I27" s="276"/>
      <c r="J27" s="276"/>
      <c r="K27" s="276"/>
      <c r="L27" s="8"/>
      <c r="M27" s="8"/>
      <c r="N27" s="8"/>
      <c r="O27" s="8"/>
      <c r="P27" s="39"/>
    </row>
    <row r="28" spans="1:16" ht="60.75" thickBot="1" x14ac:dyDescent="0.3">
      <c r="A28" s="8"/>
      <c r="B28" s="199" t="s">
        <v>579</v>
      </c>
      <c r="C28" s="48" t="s">
        <v>580</v>
      </c>
      <c r="D28" s="48" t="s">
        <v>581</v>
      </c>
      <c r="E28" s="8"/>
      <c r="F28" s="78"/>
      <c r="G28" s="78" t="s">
        <v>567</v>
      </c>
      <c r="H28" s="78" t="s">
        <v>582</v>
      </c>
      <c r="I28" s="78" t="s">
        <v>569</v>
      </c>
      <c r="J28" s="16" t="s">
        <v>583</v>
      </c>
      <c r="K28" s="16" t="s">
        <v>584</v>
      </c>
      <c r="L28" s="8"/>
      <c r="M28" s="8"/>
      <c r="N28" s="8"/>
      <c r="O28" s="8"/>
      <c r="P28" s="39"/>
    </row>
    <row r="29" spans="1:16" ht="15.75" thickBot="1" x14ac:dyDescent="0.3">
      <c r="A29" s="8"/>
      <c r="B29" s="49">
        <v>1</v>
      </c>
      <c r="C29" s="50">
        <v>0</v>
      </c>
      <c r="D29" s="50">
        <v>4.0000000000000002E-4</v>
      </c>
      <c r="E29" s="8"/>
      <c r="F29" s="78" t="s">
        <v>585</v>
      </c>
      <c r="G29" s="51">
        <f>B16</f>
        <v>0.04</v>
      </c>
      <c r="H29" s="51">
        <f>C16</f>
        <v>0.03</v>
      </c>
      <c r="I29" s="51">
        <f>D16</f>
        <v>2.5000000000000001E-2</v>
      </c>
      <c r="J29" s="277">
        <f>SUMPRODUCT(G29:I29,G30:I30)</f>
        <v>3.5500000000000004E-2</v>
      </c>
      <c r="K29" s="279">
        <v>5</v>
      </c>
      <c r="L29" s="8"/>
      <c r="M29" s="8"/>
      <c r="N29" s="8"/>
      <c r="O29" s="8"/>
      <c r="P29" s="39"/>
    </row>
    <row r="30" spans="1:16" ht="60.75" thickBot="1" x14ac:dyDescent="0.3">
      <c r="A30" s="8"/>
      <c r="B30" s="49">
        <v>2</v>
      </c>
      <c r="C30" s="50">
        <v>4.0000000000000002E-4</v>
      </c>
      <c r="D30" s="50">
        <v>6.9999999999999999E-4</v>
      </c>
      <c r="E30" s="8"/>
      <c r="F30" s="77" t="s">
        <v>576</v>
      </c>
      <c r="G30" s="52">
        <v>0.6</v>
      </c>
      <c r="H30" s="53">
        <v>0.3</v>
      </c>
      <c r="I30" s="54">
        <v>0.1</v>
      </c>
      <c r="J30" s="278"/>
      <c r="K30" s="280"/>
      <c r="L30" s="8"/>
      <c r="M30" s="8"/>
      <c r="N30" s="8"/>
      <c r="O30" s="8"/>
      <c r="P30" s="39"/>
    </row>
    <row r="31" spans="1:16" ht="15.75" thickBot="1" x14ac:dyDescent="0.3">
      <c r="A31" s="8"/>
      <c r="B31" s="49">
        <v>3</v>
      </c>
      <c r="C31" s="50">
        <v>6.9999999999999999E-4</v>
      </c>
      <c r="D31" s="50">
        <v>2.7000000000000001E-3</v>
      </c>
      <c r="E31" s="8"/>
      <c r="F31" s="8"/>
      <c r="G31" s="8"/>
      <c r="H31" s="8"/>
      <c r="I31" s="8"/>
      <c r="J31" s="8"/>
      <c r="K31" s="8"/>
      <c r="L31" s="8"/>
      <c r="M31" s="8"/>
      <c r="N31" s="8"/>
      <c r="O31" s="8"/>
      <c r="P31" s="39"/>
    </row>
    <row r="32" spans="1:16" ht="15.75" thickBot="1" x14ac:dyDescent="0.3">
      <c r="A32" s="8"/>
      <c r="B32" s="49">
        <v>4</v>
      </c>
      <c r="C32" s="50">
        <v>2.7000000000000001E-3</v>
      </c>
      <c r="D32" s="50">
        <v>0.01</v>
      </c>
      <c r="E32" s="8"/>
      <c r="F32" s="8"/>
      <c r="G32" s="8"/>
      <c r="H32" s="8"/>
      <c r="I32" s="8"/>
      <c r="J32" s="8"/>
      <c r="K32" s="8"/>
      <c r="L32" s="8"/>
      <c r="M32" s="8"/>
      <c r="N32" s="8"/>
      <c r="O32" s="8"/>
      <c r="P32" s="39"/>
    </row>
    <row r="33" spans="1:16" ht="15.75" thickBot="1" x14ac:dyDescent="0.3">
      <c r="A33" s="8"/>
      <c r="B33" s="55">
        <v>5</v>
      </c>
      <c r="C33" s="56">
        <v>0.01</v>
      </c>
      <c r="D33" s="56">
        <v>7.0000000000000007E-2</v>
      </c>
      <c r="E33" s="8"/>
      <c r="F33" s="8"/>
      <c r="G33" s="8"/>
      <c r="H33" s="8"/>
      <c r="I33" s="8"/>
      <c r="J33" s="8"/>
      <c r="K33" s="8"/>
      <c r="L33" s="8"/>
      <c r="M33" s="8"/>
      <c r="N33" s="8"/>
      <c r="O33" s="8"/>
      <c r="P33" s="39"/>
    </row>
    <row r="34" spans="1:16" ht="15.75" thickBot="1" x14ac:dyDescent="0.3">
      <c r="A34" s="8"/>
      <c r="B34" s="49">
        <v>6</v>
      </c>
      <c r="C34" s="50">
        <v>7.0000000000000007E-2</v>
      </c>
      <c r="D34" s="50">
        <v>0.2</v>
      </c>
      <c r="E34" s="8"/>
      <c r="F34" s="8"/>
      <c r="G34" s="8"/>
      <c r="H34" s="8"/>
      <c r="I34" s="8"/>
      <c r="J34" s="8"/>
      <c r="K34" s="8"/>
      <c r="L34" s="8"/>
      <c r="M34" s="8"/>
      <c r="N34" s="8"/>
      <c r="O34" s="8"/>
      <c r="P34" s="39"/>
    </row>
    <row r="35" spans="1:16" ht="15.75" thickBot="1" x14ac:dyDescent="0.3">
      <c r="A35" s="8"/>
      <c r="B35" s="49">
        <v>7</v>
      </c>
      <c r="C35" s="50">
        <v>0.2</v>
      </c>
      <c r="D35" s="50">
        <v>1</v>
      </c>
      <c r="E35" s="8"/>
      <c r="F35" s="8"/>
      <c r="G35" s="8"/>
      <c r="H35" s="8"/>
      <c r="I35" s="8"/>
      <c r="J35" s="8"/>
      <c r="K35" s="8"/>
      <c r="L35" s="8"/>
      <c r="M35" s="8"/>
      <c r="N35" s="8"/>
      <c r="O35" s="8"/>
      <c r="P35" s="39"/>
    </row>
    <row r="36" spans="1:16" x14ac:dyDescent="0.25">
      <c r="A36" s="38"/>
      <c r="B36" s="38"/>
      <c r="C36" s="38"/>
      <c r="D36" s="38"/>
      <c r="E36" s="38"/>
      <c r="F36" s="8"/>
      <c r="G36" s="8"/>
      <c r="H36" s="8"/>
      <c r="I36" s="8"/>
      <c r="J36" s="8"/>
      <c r="K36" s="8"/>
      <c r="L36" s="8"/>
      <c r="M36" s="8"/>
      <c r="N36" s="8"/>
      <c r="O36" s="8"/>
      <c r="P36" s="39"/>
    </row>
    <row r="37" spans="1:16" x14ac:dyDescent="0.25">
      <c r="A37" s="249" t="s">
        <v>586</v>
      </c>
      <c r="B37" s="249"/>
      <c r="C37" s="249"/>
      <c r="D37" s="249"/>
      <c r="E37" s="249"/>
      <c r="F37" s="249"/>
      <c r="G37" s="249"/>
      <c r="H37" s="249"/>
      <c r="I37" s="249"/>
      <c r="J37" s="249"/>
      <c r="K37" s="249"/>
      <c r="L37" s="249"/>
      <c r="M37" s="249"/>
      <c r="N37" s="249"/>
      <c r="O37" s="249"/>
      <c r="P37" s="39"/>
    </row>
    <row r="38" spans="1:16" ht="65.45" customHeight="1" thickBot="1" x14ac:dyDescent="0.3">
      <c r="A38" s="255" t="s">
        <v>752</v>
      </c>
      <c r="B38" s="255"/>
      <c r="C38" s="255"/>
      <c r="D38" s="255"/>
      <c r="E38" s="255"/>
      <c r="F38" s="255"/>
      <c r="G38" s="255"/>
      <c r="H38" s="255"/>
      <c r="I38" s="255"/>
      <c r="J38" s="255"/>
      <c r="K38" s="255"/>
      <c r="L38" s="255"/>
      <c r="M38" s="255"/>
      <c r="N38" s="255"/>
      <c r="O38" s="255"/>
      <c r="P38" s="39"/>
    </row>
    <row r="39" spans="1:16" ht="21.75" thickBot="1" x14ac:dyDescent="0.4">
      <c r="A39" s="19" t="s">
        <v>587</v>
      </c>
      <c r="B39" s="20">
        <v>2050</v>
      </c>
      <c r="C39" s="256" t="s">
        <v>588</v>
      </c>
      <c r="D39" s="257"/>
      <c r="E39" s="257"/>
      <c r="F39" s="257"/>
      <c r="G39" s="257"/>
      <c r="H39" s="257"/>
      <c r="I39" s="257"/>
      <c r="J39" s="257"/>
      <c r="K39" s="257"/>
      <c r="L39" s="257"/>
      <c r="M39" s="257"/>
      <c r="N39" s="257"/>
      <c r="O39" s="257"/>
      <c r="P39" s="39"/>
    </row>
    <row r="40" spans="1:16" ht="15" customHeight="1" x14ac:dyDescent="0.25">
      <c r="A40" s="258" t="s">
        <v>589</v>
      </c>
      <c r="B40" s="261" t="s">
        <v>590</v>
      </c>
      <c r="C40" s="262"/>
      <c r="D40" s="263"/>
      <c r="E40" s="267" t="s">
        <v>591</v>
      </c>
      <c r="F40" s="268"/>
      <c r="G40" s="269"/>
      <c r="H40" s="267" t="s">
        <v>592</v>
      </c>
      <c r="I40" s="268"/>
      <c r="J40" s="269"/>
      <c r="K40" s="270" t="s">
        <v>561</v>
      </c>
      <c r="L40" s="264" t="s">
        <v>565</v>
      </c>
      <c r="M40" s="265"/>
      <c r="N40" s="266"/>
      <c r="O40" s="273" t="s">
        <v>566</v>
      </c>
      <c r="P40" s="39"/>
    </row>
    <row r="41" spans="1:16" ht="30" x14ac:dyDescent="0.25">
      <c r="A41" s="259"/>
      <c r="B41" s="261"/>
      <c r="C41" s="262"/>
      <c r="D41" s="263"/>
      <c r="E41" s="78" t="s">
        <v>567</v>
      </c>
      <c r="F41" s="78" t="s">
        <v>582</v>
      </c>
      <c r="G41" s="78" t="s">
        <v>569</v>
      </c>
      <c r="H41" s="78" t="s">
        <v>567</v>
      </c>
      <c r="I41" s="78" t="s">
        <v>582</v>
      </c>
      <c r="J41" s="78" t="s">
        <v>569</v>
      </c>
      <c r="K41" s="271"/>
      <c r="L41" s="78" t="s">
        <v>567</v>
      </c>
      <c r="M41" s="78" t="s">
        <v>568</v>
      </c>
      <c r="N41" s="78" t="s">
        <v>569</v>
      </c>
      <c r="O41" s="259"/>
      <c r="P41" s="39"/>
    </row>
    <row r="42" spans="1:16" x14ac:dyDescent="0.25">
      <c r="A42" s="260"/>
      <c r="B42" s="264"/>
      <c r="C42" s="265"/>
      <c r="D42" s="266"/>
      <c r="E42" s="76"/>
      <c r="F42" s="76"/>
      <c r="G42" s="76"/>
      <c r="H42" s="78"/>
      <c r="I42" s="78"/>
      <c r="J42" s="78"/>
      <c r="K42" s="272"/>
      <c r="L42" s="78"/>
      <c r="M42" s="78"/>
      <c r="N42" s="78"/>
      <c r="O42" s="260"/>
      <c r="P42" s="39"/>
    </row>
    <row r="43" spans="1:16" x14ac:dyDescent="0.25">
      <c r="A43" s="9" t="str">
        <f>_xlfn.CONCAT($B$39,"-",J16)</f>
        <v>2050-1</v>
      </c>
      <c r="B43" s="252">
        <f t="shared" ref="B43:B48" si="3">IFERROR(VLOOKUP($A43,$D$62:$H$134,5,0),VLOOKUP(_xlfn.CONCAT($B$39,"-",2053 - $B$39),$D$62:$H$134,5,0))</f>
        <v>0.11366666666666667</v>
      </c>
      <c r="C43" s="253"/>
      <c r="D43" s="254"/>
      <c r="E43" s="10">
        <f t="shared" ref="E43:G48" si="4" xml:space="preserve"> 1/(1+EXP(-(G16+$B43)))</f>
        <v>4.4600386833396316E-2</v>
      </c>
      <c r="F43" s="10">
        <f t="shared" si="4"/>
        <v>3.3490412221773798E-2</v>
      </c>
      <c r="G43" s="10">
        <f t="shared" si="4"/>
        <v>2.7925424487720469E-2</v>
      </c>
      <c r="H43" s="10">
        <f t="shared" ref="H43:J48" si="5">_xlfn.NORM.DIST(_xlfn.NORM.INV(E43,0,1)-_xlfn.NORM.INV(B16,0,1)+_xlfn.NORM.INV(B16*$E16,0,1),0,1,1)/E43</f>
        <v>0.80362042588044369</v>
      </c>
      <c r="I43" s="10">
        <f t="shared" si="5"/>
        <v>0.80333721376983891</v>
      </c>
      <c r="J43" s="10">
        <f t="shared" si="5"/>
        <v>0.80317683848098009</v>
      </c>
      <c r="K43" s="12">
        <f t="shared" ref="K43:K48" si="6">F16</f>
        <v>3000000</v>
      </c>
      <c r="L43" s="13">
        <f>E43*H43*$K43</f>
        <v>107525.34558445944</v>
      </c>
      <c r="M43" s="13">
        <f t="shared" ref="L43:N48" si="7">F43*I43*$K43</f>
        <v>80712.283326729375</v>
      </c>
      <c r="N43" s="13">
        <f t="shared" si="7"/>
        <v>67287.162459860003</v>
      </c>
      <c r="O43" s="14">
        <v>0.1</v>
      </c>
      <c r="P43" s="39"/>
    </row>
    <row r="44" spans="1:16" x14ac:dyDescent="0.25">
      <c r="A44" s="9" t="str">
        <f t="shared" ref="A44:A48" si="8">_xlfn.CONCAT($B$39,"-",J17)</f>
        <v>2050-2</v>
      </c>
      <c r="B44" s="252">
        <f t="shared" si="3"/>
        <v>0.11745555555555555</v>
      </c>
      <c r="C44" s="253"/>
      <c r="D44" s="254"/>
      <c r="E44" s="10">
        <f t="shared" si="4"/>
        <v>3.9191151562765127E-2</v>
      </c>
      <c r="F44" s="10">
        <f t="shared" si="4"/>
        <v>2.8028460302107462E-2</v>
      </c>
      <c r="G44" s="10">
        <f t="shared" si="4"/>
        <v>2.2436706431375707E-2</v>
      </c>
      <c r="H44" s="10">
        <f t="shared" si="5"/>
        <v>0.70499778819846404</v>
      </c>
      <c r="I44" s="10">
        <f t="shared" si="5"/>
        <v>0.7045598581244239</v>
      </c>
      <c r="J44" s="10">
        <f t="shared" si="5"/>
        <v>0.7043047555622014</v>
      </c>
      <c r="K44" s="12">
        <f t="shared" si="6"/>
        <v>2500000</v>
      </c>
      <c r="L44" s="13">
        <f t="shared" si="7"/>
        <v>69074.187921750476</v>
      </c>
      <c r="M44" s="13">
        <f t="shared" si="7"/>
        <v>49369.320034747201</v>
      </c>
      <c r="N44" s="13">
        <f t="shared" si="7"/>
        <v>39505.697596927348</v>
      </c>
      <c r="O44" s="14">
        <v>0.1</v>
      </c>
      <c r="P44" s="39"/>
    </row>
    <row r="45" spans="1:16" x14ac:dyDescent="0.25">
      <c r="A45" s="9" t="str">
        <f t="shared" si="8"/>
        <v>2050-3</v>
      </c>
      <c r="B45" s="252">
        <f t="shared" si="3"/>
        <v>0.12137074074074074</v>
      </c>
      <c r="C45" s="253"/>
      <c r="D45" s="254"/>
      <c r="E45" s="10">
        <f t="shared" si="4"/>
        <v>3.3740682127719857E-2</v>
      </c>
      <c r="F45" s="10">
        <f t="shared" si="4"/>
        <v>2.2522740116562835E-2</v>
      </c>
      <c r="G45" s="10">
        <f t="shared" si="4"/>
        <v>2.8135318488396666E-2</v>
      </c>
      <c r="H45" s="10">
        <f t="shared" si="5"/>
        <v>0.60602596899733818</v>
      </c>
      <c r="I45" s="10">
        <f t="shared" si="5"/>
        <v>0.60542105061140261</v>
      </c>
      <c r="J45" s="10">
        <f t="shared" si="5"/>
        <v>0.60574013938661542</v>
      </c>
      <c r="K45" s="12">
        <f t="shared" si="6"/>
        <v>2000000</v>
      </c>
      <c r="L45" s="13">
        <f t="shared" si="7"/>
        <v>40895.459162165193</v>
      </c>
      <c r="M45" s="13">
        <f t="shared" si="7"/>
        <v>27271.48196803411</v>
      </c>
      <c r="N45" s="13">
        <f t="shared" si="7"/>
        <v>34085.383485696431</v>
      </c>
      <c r="O45" s="14">
        <v>0.1</v>
      </c>
      <c r="P45" s="39"/>
    </row>
    <row r="46" spans="1:16" x14ac:dyDescent="0.25">
      <c r="A46" s="9" t="str">
        <f t="shared" si="8"/>
        <v>2050-4</v>
      </c>
      <c r="B46" s="252">
        <f t="shared" si="3"/>
        <v>0.12137074074074074</v>
      </c>
      <c r="C46" s="253"/>
      <c r="D46" s="254"/>
      <c r="E46" s="10">
        <f t="shared" si="4"/>
        <v>2.8135318488396666E-2</v>
      </c>
      <c r="F46" s="10">
        <f t="shared" si="4"/>
        <v>1.6902933073991849E-2</v>
      </c>
      <c r="G46" s="10">
        <f t="shared" si="4"/>
        <v>1.1275883386530844E-2</v>
      </c>
      <c r="H46" s="10">
        <f t="shared" si="5"/>
        <v>0.50643166481063484</v>
      </c>
      <c r="I46" s="10">
        <f t="shared" si="5"/>
        <v>0.50566736997360417</v>
      </c>
      <c r="J46" s="10">
        <f t="shared" si="5"/>
        <v>0.50516809757225456</v>
      </c>
      <c r="K46" s="12">
        <f t="shared" si="6"/>
        <v>1500000</v>
      </c>
      <c r="L46" s="13">
        <f t="shared" si="7"/>
        <v>21372.924273084234</v>
      </c>
      <c r="M46" s="13">
        <f t="shared" si="7"/>
        <v>12820.892568547963</v>
      </c>
      <c r="N46" s="13">
        <f t="shared" si="7"/>
        <v>8544.3248382305665</v>
      </c>
      <c r="O46" s="14">
        <v>0.1</v>
      </c>
      <c r="P46" s="39"/>
    </row>
    <row r="47" spans="1:16" x14ac:dyDescent="0.25">
      <c r="A47" s="9" t="str">
        <f t="shared" si="8"/>
        <v>2050-5</v>
      </c>
      <c r="B47" s="252">
        <f t="shared" si="3"/>
        <v>0.12137074074074074</v>
      </c>
      <c r="C47" s="253"/>
      <c r="D47" s="254"/>
      <c r="E47" s="10">
        <f t="shared" si="4"/>
        <v>2.2522740116562835E-2</v>
      </c>
      <c r="F47" s="10">
        <f t="shared" si="4"/>
        <v>1.1275883386530844E-2</v>
      </c>
      <c r="G47" s="10">
        <f t="shared" si="4"/>
        <v>5.6415770439847421E-3</v>
      </c>
      <c r="H47" s="10">
        <f t="shared" si="5"/>
        <v>0.50607674856545026</v>
      </c>
      <c r="I47" s="10">
        <f t="shared" si="5"/>
        <v>0.50516809757225456</v>
      </c>
      <c r="J47" s="10">
        <f t="shared" si="5"/>
        <v>0.50447920397592816</v>
      </c>
      <c r="K47" s="12">
        <f t="shared" si="6"/>
        <v>1000000</v>
      </c>
      <c r="L47" s="13">
        <f t="shared" si="7"/>
        <v>11398.23508697475</v>
      </c>
      <c r="M47" s="13">
        <f t="shared" si="7"/>
        <v>5696.2165588203779</v>
      </c>
      <c r="N47" s="13">
        <f t="shared" si="7"/>
        <v>2846.0582963182928</v>
      </c>
      <c r="O47" s="14">
        <v>0.1</v>
      </c>
      <c r="P47" s="39"/>
    </row>
    <row r="48" spans="1:16" x14ac:dyDescent="0.25">
      <c r="A48" s="9" t="str">
        <f t="shared" si="8"/>
        <v>2050-6</v>
      </c>
      <c r="B48" s="252">
        <f t="shared" si="3"/>
        <v>0.12137074074074074</v>
      </c>
      <c r="C48" s="253"/>
      <c r="D48" s="254"/>
      <c r="E48" s="10">
        <f t="shared" si="4"/>
        <v>1.6902933073991849E-2</v>
      </c>
      <c r="F48" s="10">
        <f t="shared" si="4"/>
        <v>5.6415770439847421E-3</v>
      </c>
      <c r="G48" s="10">
        <f t="shared" si="4"/>
        <v>2.8216982389849253E-3</v>
      </c>
      <c r="H48" s="21">
        <f t="shared" si="5"/>
        <v>0.50566736997360417</v>
      </c>
      <c r="I48" s="21">
        <f t="shared" si="5"/>
        <v>0.50447920397592816</v>
      </c>
      <c r="J48" s="21">
        <f t="shared" si="5"/>
        <v>0.50394356040456489</v>
      </c>
      <c r="K48" s="22">
        <f t="shared" si="6"/>
        <v>500000</v>
      </c>
      <c r="L48" s="13">
        <f t="shared" si="7"/>
        <v>4273.6308561826536</v>
      </c>
      <c r="M48" s="13">
        <f t="shared" si="7"/>
        <v>1423.0291481591464</v>
      </c>
      <c r="N48" s="13">
        <f t="shared" si="7"/>
        <v>710.98832847067706</v>
      </c>
      <c r="O48" s="14">
        <v>0.1</v>
      </c>
      <c r="P48" s="39"/>
    </row>
    <row r="49" spans="1:18" ht="75" x14ac:dyDescent="0.25">
      <c r="A49" s="246"/>
      <c r="B49" s="23"/>
      <c r="C49" s="23"/>
      <c r="D49" s="23"/>
      <c r="E49" s="24"/>
      <c r="F49" s="25"/>
      <c r="G49" s="25"/>
      <c r="H49" s="25"/>
      <c r="I49" s="25"/>
      <c r="J49" s="25"/>
      <c r="K49" s="25"/>
      <c r="L49" s="15" t="s">
        <v>571</v>
      </c>
      <c r="M49" s="78" t="s">
        <v>572</v>
      </c>
      <c r="N49" s="78" t="s">
        <v>573</v>
      </c>
      <c r="O49" s="26" t="s">
        <v>593</v>
      </c>
      <c r="P49" s="39"/>
    </row>
    <row r="50" spans="1:18" x14ac:dyDescent="0.25">
      <c r="A50" s="247"/>
      <c r="B50" s="25"/>
      <c r="C50" s="25"/>
      <c r="D50" s="25"/>
      <c r="E50" s="25"/>
      <c r="F50" s="25"/>
      <c r="G50" s="248" t="s">
        <v>575</v>
      </c>
      <c r="H50" s="248"/>
      <c r="I50" s="248"/>
      <c r="J50" s="248"/>
      <c r="K50" s="248"/>
      <c r="L50" s="13">
        <f>SUMPRODUCT(L43:L48,$K16:$K21)</f>
        <v>209649.53892109348</v>
      </c>
      <c r="M50" s="13">
        <f>SUMPRODUCT(M43:M48,$K16:$K21)</f>
        <v>147762.36931929653</v>
      </c>
      <c r="N50" s="13">
        <f>SUMPRODUCT(N43:N48,$K16:$K21)</f>
        <v>127432.7391453256</v>
      </c>
      <c r="O50" s="27"/>
      <c r="P50" s="39"/>
    </row>
    <row r="51" spans="1:18" x14ac:dyDescent="0.25">
      <c r="A51" s="247"/>
      <c r="B51" s="25"/>
      <c r="C51" s="25"/>
      <c r="D51" s="25"/>
      <c r="E51" s="25"/>
      <c r="F51" s="25"/>
      <c r="G51" s="75"/>
      <c r="H51" s="75"/>
      <c r="I51" s="75"/>
      <c r="J51" s="75"/>
      <c r="K51" s="75" t="s">
        <v>576</v>
      </c>
      <c r="L51" s="17">
        <f>L24</f>
        <v>0.6</v>
      </c>
      <c r="M51" s="17">
        <f>M24</f>
        <v>0.3</v>
      </c>
      <c r="N51" s="17">
        <f>N24</f>
        <v>0.1</v>
      </c>
      <c r="O51" s="27">
        <f>SUMPRODUCT(L50:N50,L51:N51)</f>
        <v>182861.70806297762</v>
      </c>
      <c r="P51" s="39"/>
    </row>
    <row r="52" spans="1:18" x14ac:dyDescent="0.25">
      <c r="A52" s="8"/>
      <c r="B52" s="8"/>
      <c r="C52" s="8"/>
      <c r="D52" s="8"/>
      <c r="E52" s="8"/>
      <c r="F52" s="8"/>
      <c r="G52" s="8"/>
      <c r="H52" s="8"/>
      <c r="I52" s="8"/>
      <c r="J52" s="8"/>
      <c r="K52" s="8"/>
      <c r="L52" s="8"/>
      <c r="M52" s="8"/>
      <c r="N52" s="8"/>
      <c r="O52" s="8"/>
      <c r="P52" s="39"/>
    </row>
    <row r="53" spans="1:18" x14ac:dyDescent="0.25">
      <c r="A53" s="249" t="s">
        <v>594</v>
      </c>
      <c r="B53" s="249"/>
      <c r="C53" s="249"/>
      <c r="D53" s="249"/>
      <c r="E53" s="249"/>
      <c r="F53" s="249"/>
      <c r="G53" s="249"/>
      <c r="H53" s="249"/>
      <c r="I53" s="249"/>
      <c r="J53" s="249"/>
      <c r="K53" s="249"/>
      <c r="L53" s="249"/>
      <c r="M53" s="39"/>
      <c r="N53" s="39"/>
      <c r="O53" s="39"/>
      <c r="P53" s="39"/>
      <c r="R53" s="28"/>
    </row>
    <row r="54" spans="1:18" ht="47.45" customHeight="1" x14ac:dyDescent="0.25">
      <c r="A54" s="245" t="s">
        <v>595</v>
      </c>
      <c r="B54" s="245"/>
      <c r="C54" s="245"/>
      <c r="D54" s="245"/>
      <c r="E54" s="245"/>
      <c r="F54" s="245"/>
      <c r="G54" s="245"/>
      <c r="H54" s="245"/>
      <c r="I54" s="245"/>
      <c r="J54" s="245"/>
      <c r="K54" s="245"/>
      <c r="L54" s="245"/>
      <c r="M54" s="8"/>
      <c r="N54" s="8"/>
      <c r="O54" s="8"/>
      <c r="P54" s="39"/>
    </row>
    <row r="55" spans="1:18" ht="45" x14ac:dyDescent="0.25">
      <c r="A55" s="29" t="s">
        <v>17</v>
      </c>
      <c r="B55" s="29" t="s">
        <v>21</v>
      </c>
      <c r="C55" s="29" t="s">
        <v>24</v>
      </c>
      <c r="D55" s="29" t="s">
        <v>28</v>
      </c>
      <c r="E55" s="29" t="s">
        <v>31</v>
      </c>
      <c r="F55" s="29" t="s">
        <v>33</v>
      </c>
      <c r="G55" s="29" t="s">
        <v>36</v>
      </c>
      <c r="H55" s="29" t="s">
        <v>38</v>
      </c>
      <c r="I55" s="29" t="s">
        <v>40</v>
      </c>
      <c r="J55" s="29" t="s">
        <v>42</v>
      </c>
      <c r="K55" s="29" t="s">
        <v>44</v>
      </c>
      <c r="L55" s="29" t="s">
        <v>596</v>
      </c>
      <c r="M55" s="29" t="s">
        <v>66</v>
      </c>
      <c r="N55" s="29" t="s">
        <v>68</v>
      </c>
      <c r="O55" s="8"/>
      <c r="P55" s="39"/>
    </row>
    <row r="56" spans="1:18" x14ac:dyDescent="0.25">
      <c r="A56" s="30" t="s">
        <v>596</v>
      </c>
      <c r="B56" s="30" t="s">
        <v>596</v>
      </c>
      <c r="C56" s="30" t="s">
        <v>596</v>
      </c>
      <c r="D56" s="30" t="s">
        <v>596</v>
      </c>
      <c r="E56" s="30" t="s">
        <v>596</v>
      </c>
      <c r="F56" s="30" t="s">
        <v>596</v>
      </c>
      <c r="G56" s="30" t="s">
        <v>596</v>
      </c>
      <c r="H56" s="30" t="s">
        <v>596</v>
      </c>
      <c r="I56" s="30" t="s">
        <v>596</v>
      </c>
      <c r="J56" s="30" t="s">
        <v>596</v>
      </c>
      <c r="K56" s="30" t="s">
        <v>596</v>
      </c>
      <c r="L56" s="30" t="s">
        <v>596</v>
      </c>
      <c r="M56" s="30" t="s">
        <v>596</v>
      </c>
      <c r="N56" s="30" t="s">
        <v>596</v>
      </c>
      <c r="O56" s="8"/>
      <c r="P56" s="39"/>
    </row>
    <row r="57" spans="1:18" x14ac:dyDescent="0.25">
      <c r="A57" s="30" t="s">
        <v>317</v>
      </c>
      <c r="B57" s="30" t="s">
        <v>597</v>
      </c>
      <c r="C57" s="30">
        <v>5</v>
      </c>
      <c r="D57" s="30">
        <v>1</v>
      </c>
      <c r="E57" s="57">
        <f>F16</f>
        <v>3000000</v>
      </c>
      <c r="F57" s="79">
        <v>162288.42218811542</v>
      </c>
      <c r="G57" s="58">
        <v>170462.75849615666</v>
      </c>
      <c r="H57" s="58">
        <v>173276.1479775265</v>
      </c>
      <c r="I57" s="58">
        <v>176134.98110072926</v>
      </c>
      <c r="J57" s="58">
        <v>179039.95474687059</v>
      </c>
      <c r="K57" s="58">
        <v>182861.70806297762</v>
      </c>
      <c r="L57" s="30" t="s">
        <v>596</v>
      </c>
      <c r="M57" s="30">
        <f>J21</f>
        <v>6</v>
      </c>
      <c r="N57" s="127">
        <v>400</v>
      </c>
      <c r="O57" s="8"/>
      <c r="P57" s="39"/>
    </row>
    <row r="58" spans="1:18" x14ac:dyDescent="0.25">
      <c r="A58" s="30" t="s">
        <v>596</v>
      </c>
      <c r="B58" s="30" t="s">
        <v>596</v>
      </c>
      <c r="C58" s="30" t="s">
        <v>596</v>
      </c>
      <c r="D58" s="30" t="s">
        <v>596</v>
      </c>
      <c r="E58" s="30" t="s">
        <v>596</v>
      </c>
      <c r="F58" s="30" t="s">
        <v>596</v>
      </c>
      <c r="G58" s="30" t="s">
        <v>596</v>
      </c>
      <c r="H58" s="30" t="s">
        <v>596</v>
      </c>
      <c r="I58" s="30" t="s">
        <v>596</v>
      </c>
      <c r="J58" s="30" t="s">
        <v>596</v>
      </c>
      <c r="K58" s="30" t="s">
        <v>596</v>
      </c>
      <c r="L58" s="30" t="s">
        <v>596</v>
      </c>
      <c r="M58" s="30" t="s">
        <v>596</v>
      </c>
      <c r="N58" s="30" t="s">
        <v>596</v>
      </c>
      <c r="O58" s="8"/>
      <c r="P58" s="39"/>
    </row>
    <row r="59" spans="1:18" x14ac:dyDescent="0.25">
      <c r="A59" s="8"/>
      <c r="B59" s="8"/>
      <c r="C59" s="8"/>
      <c r="D59" s="8"/>
      <c r="E59" s="8"/>
      <c r="F59" s="8"/>
      <c r="G59" s="8"/>
      <c r="H59" s="8"/>
      <c r="I59" s="8"/>
      <c r="J59" s="8"/>
      <c r="K59" s="8"/>
      <c r="L59" s="8"/>
      <c r="M59" s="8"/>
      <c r="N59" s="8"/>
      <c r="O59" s="8"/>
      <c r="P59" s="39"/>
    </row>
    <row r="60" spans="1:18" x14ac:dyDescent="0.25">
      <c r="A60" s="250" t="s">
        <v>598</v>
      </c>
      <c r="B60" s="250"/>
      <c r="C60" s="250"/>
      <c r="D60" s="250"/>
      <c r="E60" s="250"/>
      <c r="F60" s="250"/>
      <c r="G60" s="39"/>
      <c r="H60" s="39"/>
      <c r="I60" s="39"/>
      <c r="J60" s="39"/>
      <c r="K60" s="39"/>
      <c r="L60" s="39"/>
      <c r="M60" s="39"/>
      <c r="N60" s="39"/>
      <c r="O60" s="39"/>
      <c r="P60" s="39"/>
      <c r="R60" s="28"/>
    </row>
    <row r="61" spans="1:18" ht="59.45" customHeight="1" x14ac:dyDescent="0.25">
      <c r="A61" s="251" t="s">
        <v>599</v>
      </c>
      <c r="B61" s="251"/>
      <c r="C61" s="251"/>
      <c r="D61" s="251"/>
      <c r="E61" s="251"/>
      <c r="F61" s="251"/>
      <c r="G61" s="8"/>
      <c r="H61" s="8"/>
      <c r="I61" s="8"/>
      <c r="J61" s="8"/>
      <c r="K61" s="8"/>
      <c r="L61" s="8"/>
      <c r="M61" s="8"/>
      <c r="N61" s="8"/>
      <c r="O61" s="8"/>
      <c r="P61" s="39"/>
    </row>
    <row r="62" spans="1:18" ht="45" x14ac:dyDescent="0.25">
      <c r="A62" s="29" t="s">
        <v>600</v>
      </c>
      <c r="B62" s="29" t="s">
        <v>601</v>
      </c>
      <c r="C62" s="29" t="s">
        <v>602</v>
      </c>
      <c r="D62" s="29" t="s">
        <v>603</v>
      </c>
      <c r="E62" s="29" t="s">
        <v>22</v>
      </c>
      <c r="F62" s="29" t="s">
        <v>25</v>
      </c>
      <c r="G62" s="29" t="s">
        <v>18</v>
      </c>
      <c r="H62" s="29" t="s">
        <v>604</v>
      </c>
      <c r="I62" s="8"/>
      <c r="J62" s="8"/>
      <c r="K62" s="8"/>
      <c r="L62" s="8"/>
      <c r="M62" s="8"/>
      <c r="N62" s="8"/>
      <c r="O62" s="8"/>
      <c r="P62" s="39"/>
    </row>
    <row r="63" spans="1:18" x14ac:dyDescent="0.25">
      <c r="A63" s="30" t="s">
        <v>596</v>
      </c>
      <c r="B63" s="30" t="s">
        <v>596</v>
      </c>
      <c r="C63" s="30" t="s">
        <v>596</v>
      </c>
      <c r="D63" s="30" t="s">
        <v>596</v>
      </c>
      <c r="E63" s="30" t="s">
        <v>596</v>
      </c>
      <c r="F63" s="30" t="s">
        <v>596</v>
      </c>
      <c r="G63" s="30" t="s">
        <v>596</v>
      </c>
      <c r="H63" s="30" t="s">
        <v>596</v>
      </c>
      <c r="I63" s="8"/>
      <c r="J63" s="8"/>
      <c r="K63" s="8"/>
      <c r="L63" s="8"/>
      <c r="M63" s="8"/>
      <c r="N63" s="8"/>
      <c r="O63" s="8"/>
      <c r="P63" s="39"/>
    </row>
    <row r="64" spans="1:18" x14ac:dyDescent="0.25">
      <c r="A64" s="30" t="s">
        <v>605</v>
      </c>
      <c r="B64" s="30">
        <v>2030</v>
      </c>
      <c r="C64" s="30">
        <v>0</v>
      </c>
      <c r="D64" s="30" t="str">
        <f>_xlfn.CONCAT(B64,"-",C64)</f>
        <v>2030-0</v>
      </c>
      <c r="E64" s="30" t="s">
        <v>387</v>
      </c>
      <c r="F64" s="30">
        <v>5</v>
      </c>
      <c r="G64" s="30" t="s">
        <v>317</v>
      </c>
      <c r="H64" s="31">
        <v>4.4999999999999998E-2</v>
      </c>
      <c r="I64" s="8"/>
      <c r="J64" s="8"/>
      <c r="K64" s="8"/>
      <c r="L64" s="8"/>
      <c r="M64" s="8"/>
      <c r="N64" s="8"/>
      <c r="O64" s="8"/>
      <c r="P64" s="39"/>
    </row>
    <row r="65" spans="1:16" x14ac:dyDescent="0.25">
      <c r="A65" s="30" t="s">
        <v>605</v>
      </c>
      <c r="B65" s="30">
        <v>2030</v>
      </c>
      <c r="C65" s="30">
        <v>1</v>
      </c>
      <c r="D65" s="30" t="str">
        <f t="shared" ref="D65:D128" si="9">_xlfn.CONCAT(B65,"-",C65)</f>
        <v>2030-1</v>
      </c>
      <c r="E65" s="30" t="s">
        <v>387</v>
      </c>
      <c r="F65" s="30">
        <v>5</v>
      </c>
      <c r="G65" s="30" t="s">
        <v>317</v>
      </c>
      <c r="H65" s="31">
        <f t="shared" ref="H65:H128" si="10">H64 + H64/30</f>
        <v>4.65E-2</v>
      </c>
      <c r="I65" s="8"/>
      <c r="J65" s="8"/>
      <c r="K65" s="8"/>
      <c r="L65" s="8"/>
      <c r="M65" s="8"/>
      <c r="N65" s="8"/>
      <c r="O65" s="8"/>
      <c r="P65" s="39"/>
    </row>
    <row r="66" spans="1:16" x14ac:dyDescent="0.25">
      <c r="A66" s="30" t="s">
        <v>605</v>
      </c>
      <c r="B66" s="30">
        <v>2030</v>
      </c>
      <c r="C66" s="30">
        <v>2</v>
      </c>
      <c r="D66" s="30" t="str">
        <f t="shared" si="9"/>
        <v>2030-2</v>
      </c>
      <c r="E66" s="30" t="s">
        <v>387</v>
      </c>
      <c r="F66" s="30">
        <v>5</v>
      </c>
      <c r="G66" s="30" t="s">
        <v>317</v>
      </c>
      <c r="H66" s="31">
        <f t="shared" si="10"/>
        <v>4.8050000000000002E-2</v>
      </c>
      <c r="I66" s="8"/>
      <c r="J66" s="8"/>
      <c r="K66" s="8"/>
      <c r="L66" s="8"/>
      <c r="M66" s="8"/>
      <c r="N66" s="8"/>
      <c r="O66" s="8"/>
      <c r="P66" s="39"/>
    </row>
    <row r="67" spans="1:16" x14ac:dyDescent="0.25">
      <c r="A67" s="30" t="s">
        <v>605</v>
      </c>
      <c r="B67" s="30">
        <v>2030</v>
      </c>
      <c r="C67" s="30">
        <v>3</v>
      </c>
      <c r="D67" s="30" t="str">
        <f t="shared" si="9"/>
        <v>2030-3</v>
      </c>
      <c r="E67" s="30" t="s">
        <v>387</v>
      </c>
      <c r="F67" s="30">
        <v>5</v>
      </c>
      <c r="G67" s="30" t="s">
        <v>317</v>
      </c>
      <c r="H67" s="31">
        <f t="shared" si="10"/>
        <v>4.965166666666667E-2</v>
      </c>
      <c r="I67" s="8"/>
      <c r="J67" s="8"/>
      <c r="K67" s="8"/>
      <c r="L67" s="8"/>
      <c r="M67" s="8"/>
      <c r="N67" s="8"/>
      <c r="O67" s="8"/>
      <c r="P67" s="39"/>
    </row>
    <row r="68" spans="1:16" x14ac:dyDescent="0.25">
      <c r="A68" s="30" t="s">
        <v>605</v>
      </c>
      <c r="B68" s="30">
        <v>2030</v>
      </c>
      <c r="C68" s="30">
        <v>4</v>
      </c>
      <c r="D68" s="30" t="str">
        <f t="shared" si="9"/>
        <v>2030-4</v>
      </c>
      <c r="E68" s="30" t="s">
        <v>387</v>
      </c>
      <c r="F68" s="30">
        <v>5</v>
      </c>
      <c r="G68" s="30" t="s">
        <v>317</v>
      </c>
      <c r="H68" s="31">
        <f t="shared" si="10"/>
        <v>5.1306722222222226E-2</v>
      </c>
      <c r="I68" s="8"/>
      <c r="J68" s="8"/>
      <c r="K68" s="8"/>
      <c r="L68" s="8"/>
      <c r="M68" s="8"/>
      <c r="N68" s="8"/>
      <c r="O68" s="8"/>
      <c r="P68" s="39"/>
    </row>
    <row r="69" spans="1:16" x14ac:dyDescent="0.25">
      <c r="A69" s="30" t="s">
        <v>605</v>
      </c>
      <c r="B69" s="30">
        <v>2030</v>
      </c>
      <c r="C69" s="30">
        <v>5</v>
      </c>
      <c r="D69" s="30" t="str">
        <f t="shared" si="9"/>
        <v>2030-5</v>
      </c>
      <c r="E69" s="30" t="s">
        <v>387</v>
      </c>
      <c r="F69" s="30">
        <v>5</v>
      </c>
      <c r="G69" s="30" t="s">
        <v>317</v>
      </c>
      <c r="H69" s="31">
        <f t="shared" si="10"/>
        <v>5.3016946296296302E-2</v>
      </c>
      <c r="I69" s="8"/>
      <c r="J69" s="8"/>
      <c r="K69" s="8"/>
      <c r="L69" s="8"/>
      <c r="M69" s="8"/>
      <c r="N69" s="8"/>
      <c r="O69" s="8"/>
      <c r="P69" s="39"/>
    </row>
    <row r="70" spans="1:16" x14ac:dyDescent="0.25">
      <c r="A70" s="30" t="s">
        <v>605</v>
      </c>
      <c r="B70" s="30">
        <v>2030</v>
      </c>
      <c r="C70" s="30">
        <v>6</v>
      </c>
      <c r="D70" s="30" t="str">
        <f t="shared" si="9"/>
        <v>2030-6</v>
      </c>
      <c r="E70" s="30" t="s">
        <v>387</v>
      </c>
      <c r="F70" s="30">
        <v>5</v>
      </c>
      <c r="G70" s="30" t="s">
        <v>317</v>
      </c>
      <c r="H70" s="31">
        <f t="shared" si="10"/>
        <v>5.4784177839506176E-2</v>
      </c>
      <c r="I70" s="8"/>
      <c r="J70" s="8"/>
      <c r="K70" s="8"/>
      <c r="L70" s="8"/>
      <c r="M70" s="8"/>
      <c r="N70" s="8"/>
      <c r="O70" s="8"/>
      <c r="P70" s="39"/>
    </row>
    <row r="71" spans="1:16" x14ac:dyDescent="0.25">
      <c r="A71" s="30" t="s">
        <v>605</v>
      </c>
      <c r="B71" s="30">
        <v>2030</v>
      </c>
      <c r="C71" s="30">
        <v>7</v>
      </c>
      <c r="D71" s="30" t="str">
        <f t="shared" si="9"/>
        <v>2030-7</v>
      </c>
      <c r="E71" s="30" t="s">
        <v>387</v>
      </c>
      <c r="F71" s="30">
        <v>5</v>
      </c>
      <c r="G71" s="30" t="s">
        <v>317</v>
      </c>
      <c r="H71" s="31">
        <f t="shared" si="10"/>
        <v>5.6610317100823052E-2</v>
      </c>
      <c r="I71" s="8"/>
      <c r="J71" s="8"/>
      <c r="K71" s="8"/>
      <c r="L71" s="8"/>
      <c r="M71" s="8"/>
      <c r="N71" s="8"/>
      <c r="O71" s="8"/>
      <c r="P71" s="39"/>
    </row>
    <row r="72" spans="1:16" x14ac:dyDescent="0.25">
      <c r="A72" s="30" t="s">
        <v>605</v>
      </c>
      <c r="B72" s="30">
        <v>2030</v>
      </c>
      <c r="C72" s="30">
        <v>8</v>
      </c>
      <c r="D72" s="30" t="str">
        <f t="shared" si="9"/>
        <v>2030-8</v>
      </c>
      <c r="E72" s="30" t="s">
        <v>387</v>
      </c>
      <c r="F72" s="30">
        <v>5</v>
      </c>
      <c r="G72" s="30" t="s">
        <v>317</v>
      </c>
      <c r="H72" s="31">
        <f t="shared" si="10"/>
        <v>5.8497327670850488E-2</v>
      </c>
      <c r="I72" s="8"/>
      <c r="J72" s="8"/>
      <c r="K72" s="8"/>
      <c r="L72" s="8"/>
      <c r="M72" s="8"/>
      <c r="N72" s="8"/>
      <c r="O72" s="8"/>
      <c r="P72" s="39"/>
    </row>
    <row r="73" spans="1:16" x14ac:dyDescent="0.25">
      <c r="A73" s="30" t="s">
        <v>605</v>
      </c>
      <c r="B73" s="30">
        <v>2030</v>
      </c>
      <c r="C73" s="30">
        <v>9</v>
      </c>
      <c r="D73" s="30" t="str">
        <f t="shared" si="9"/>
        <v>2030-9</v>
      </c>
      <c r="E73" s="30" t="s">
        <v>387</v>
      </c>
      <c r="F73" s="30">
        <v>5</v>
      </c>
      <c r="G73" s="30" t="s">
        <v>317</v>
      </c>
      <c r="H73" s="31">
        <f t="shared" si="10"/>
        <v>6.0447238593212174E-2</v>
      </c>
      <c r="I73" s="8"/>
      <c r="J73" s="8"/>
      <c r="K73" s="8"/>
      <c r="L73" s="8"/>
      <c r="M73" s="8"/>
      <c r="N73" s="8"/>
      <c r="O73" s="8"/>
      <c r="P73" s="39"/>
    </row>
    <row r="74" spans="1:16" x14ac:dyDescent="0.25">
      <c r="A74" s="30" t="s">
        <v>605</v>
      </c>
      <c r="B74" s="30">
        <v>2030</v>
      </c>
      <c r="C74" s="30">
        <v>10</v>
      </c>
      <c r="D74" s="30" t="str">
        <f t="shared" si="9"/>
        <v>2030-10</v>
      </c>
      <c r="E74" s="30" t="s">
        <v>387</v>
      </c>
      <c r="F74" s="30">
        <v>5</v>
      </c>
      <c r="G74" s="30" t="s">
        <v>317</v>
      </c>
      <c r="H74" s="31">
        <f t="shared" si="10"/>
        <v>6.246214654631925E-2</v>
      </c>
      <c r="I74" s="8"/>
      <c r="J74" s="8"/>
      <c r="K74" s="8"/>
      <c r="L74" s="8"/>
      <c r="M74" s="8"/>
      <c r="N74" s="8"/>
      <c r="O74" s="8"/>
      <c r="P74" s="39"/>
    </row>
    <row r="75" spans="1:16" x14ac:dyDescent="0.25">
      <c r="A75" s="30" t="s">
        <v>605</v>
      </c>
      <c r="B75" s="30">
        <v>2030</v>
      </c>
      <c r="C75" s="30">
        <v>11</v>
      </c>
      <c r="D75" s="30" t="str">
        <f t="shared" si="9"/>
        <v>2030-11</v>
      </c>
      <c r="E75" s="30" t="s">
        <v>387</v>
      </c>
      <c r="F75" s="30">
        <v>5</v>
      </c>
      <c r="G75" s="30" t="s">
        <v>317</v>
      </c>
      <c r="H75" s="31">
        <f t="shared" si="10"/>
        <v>6.4544218097863232E-2</v>
      </c>
      <c r="I75" s="8"/>
      <c r="J75" s="8"/>
      <c r="K75" s="8"/>
      <c r="L75" s="8"/>
      <c r="M75" s="8"/>
      <c r="N75" s="8"/>
      <c r="O75" s="8"/>
      <c r="P75" s="39"/>
    </row>
    <row r="76" spans="1:16" x14ac:dyDescent="0.25">
      <c r="A76" s="30" t="s">
        <v>605</v>
      </c>
      <c r="B76" s="30">
        <v>2030</v>
      </c>
      <c r="C76" s="30">
        <v>12</v>
      </c>
      <c r="D76" s="30" t="str">
        <f t="shared" si="9"/>
        <v>2030-12</v>
      </c>
      <c r="E76" s="30" t="s">
        <v>387</v>
      </c>
      <c r="F76" s="30">
        <v>5</v>
      </c>
      <c r="G76" s="30" t="s">
        <v>317</v>
      </c>
      <c r="H76" s="31">
        <f t="shared" si="10"/>
        <v>6.6695692034458673E-2</v>
      </c>
      <c r="I76" s="8"/>
      <c r="J76" s="8"/>
      <c r="K76" s="8"/>
      <c r="L76" s="8"/>
      <c r="M76" s="8"/>
      <c r="N76" s="8"/>
      <c r="O76" s="8"/>
      <c r="P76" s="39"/>
    </row>
    <row r="77" spans="1:16" x14ac:dyDescent="0.25">
      <c r="A77" s="30" t="s">
        <v>605</v>
      </c>
      <c r="B77" s="30">
        <v>2030</v>
      </c>
      <c r="C77" s="30">
        <v>13</v>
      </c>
      <c r="D77" s="30" t="str">
        <f t="shared" si="9"/>
        <v>2030-13</v>
      </c>
      <c r="E77" s="30" t="s">
        <v>387</v>
      </c>
      <c r="F77" s="30">
        <v>5</v>
      </c>
      <c r="G77" s="30" t="s">
        <v>317</v>
      </c>
      <c r="H77" s="31">
        <f t="shared" si="10"/>
        <v>6.8918881768940635E-2</v>
      </c>
      <c r="I77" s="8"/>
      <c r="J77" s="8"/>
      <c r="K77" s="8"/>
      <c r="L77" s="8"/>
      <c r="M77" s="8"/>
      <c r="N77" s="8"/>
      <c r="O77" s="8"/>
      <c r="P77" s="39"/>
    </row>
    <row r="78" spans="1:16" x14ac:dyDescent="0.25">
      <c r="A78" s="30" t="s">
        <v>605</v>
      </c>
      <c r="B78" s="30">
        <v>2030</v>
      </c>
      <c r="C78" s="30">
        <v>14</v>
      </c>
      <c r="D78" s="30" t="str">
        <f t="shared" si="9"/>
        <v>2030-14</v>
      </c>
      <c r="E78" s="30" t="s">
        <v>387</v>
      </c>
      <c r="F78" s="30">
        <v>5</v>
      </c>
      <c r="G78" s="30" t="s">
        <v>317</v>
      </c>
      <c r="H78" s="31">
        <f t="shared" si="10"/>
        <v>7.1216177827905319E-2</v>
      </c>
      <c r="I78" s="8"/>
      <c r="J78" s="8"/>
      <c r="K78" s="8"/>
      <c r="L78" s="8"/>
      <c r="M78" s="8"/>
      <c r="N78" s="8"/>
      <c r="O78" s="8"/>
      <c r="P78" s="39"/>
    </row>
    <row r="79" spans="1:16" x14ac:dyDescent="0.25">
      <c r="A79" s="30" t="s">
        <v>605</v>
      </c>
      <c r="B79" s="30">
        <v>2030</v>
      </c>
      <c r="C79" s="30">
        <v>15</v>
      </c>
      <c r="D79" s="30" t="str">
        <f t="shared" si="9"/>
        <v>2030-15</v>
      </c>
      <c r="E79" s="30" t="s">
        <v>387</v>
      </c>
      <c r="F79" s="30">
        <v>5</v>
      </c>
      <c r="G79" s="30" t="s">
        <v>317</v>
      </c>
      <c r="H79" s="31">
        <f t="shared" si="10"/>
        <v>7.3590050422168832E-2</v>
      </c>
      <c r="I79" s="8"/>
      <c r="J79" s="8"/>
      <c r="K79" s="8"/>
      <c r="L79" s="8"/>
      <c r="M79" s="8"/>
      <c r="N79" s="8"/>
      <c r="O79" s="8"/>
      <c r="P79" s="39"/>
    </row>
    <row r="80" spans="1:16" x14ac:dyDescent="0.25">
      <c r="A80" s="30" t="s">
        <v>605</v>
      </c>
      <c r="B80" s="30">
        <v>2030</v>
      </c>
      <c r="C80" s="30">
        <v>16</v>
      </c>
      <c r="D80" s="30" t="str">
        <f t="shared" si="9"/>
        <v>2030-16</v>
      </c>
      <c r="E80" s="30" t="s">
        <v>387</v>
      </c>
      <c r="F80" s="30">
        <v>5</v>
      </c>
      <c r="G80" s="30" t="s">
        <v>317</v>
      </c>
      <c r="H80" s="31">
        <f t="shared" si="10"/>
        <v>7.6043052102907793E-2</v>
      </c>
      <c r="I80" s="8"/>
      <c r="J80" s="8"/>
      <c r="K80" s="8"/>
      <c r="L80" s="8"/>
      <c r="M80" s="8"/>
      <c r="N80" s="8"/>
      <c r="O80" s="8"/>
      <c r="P80" s="39"/>
    </row>
    <row r="81" spans="1:16" x14ac:dyDescent="0.25">
      <c r="A81" s="30" t="s">
        <v>605</v>
      </c>
      <c r="B81" s="30">
        <v>2030</v>
      </c>
      <c r="C81" s="30">
        <v>17</v>
      </c>
      <c r="D81" s="30" t="str">
        <f t="shared" si="9"/>
        <v>2030-17</v>
      </c>
      <c r="E81" s="30" t="s">
        <v>387</v>
      </c>
      <c r="F81" s="30">
        <v>5</v>
      </c>
      <c r="G81" s="30" t="s">
        <v>317</v>
      </c>
      <c r="H81" s="31">
        <f t="shared" si="10"/>
        <v>7.8577820506338047E-2</v>
      </c>
      <c r="I81" s="8"/>
      <c r="J81" s="8"/>
      <c r="K81" s="8"/>
      <c r="L81" s="8"/>
      <c r="M81" s="8"/>
      <c r="N81" s="8"/>
      <c r="O81" s="8"/>
      <c r="P81" s="39"/>
    </row>
    <row r="82" spans="1:16" x14ac:dyDescent="0.25">
      <c r="A82" s="30" t="s">
        <v>605</v>
      </c>
      <c r="B82" s="30">
        <v>2030</v>
      </c>
      <c r="C82" s="30">
        <v>18</v>
      </c>
      <c r="D82" s="30" t="str">
        <f t="shared" si="9"/>
        <v>2030-18</v>
      </c>
      <c r="E82" s="30" t="s">
        <v>387</v>
      </c>
      <c r="F82" s="30">
        <v>5</v>
      </c>
      <c r="G82" s="30" t="s">
        <v>317</v>
      </c>
      <c r="H82" s="31">
        <f t="shared" si="10"/>
        <v>8.1197081189882656E-2</v>
      </c>
      <c r="I82" s="8"/>
      <c r="J82" s="8"/>
      <c r="K82" s="8"/>
      <c r="L82" s="8"/>
      <c r="M82" s="8"/>
      <c r="N82" s="8"/>
      <c r="O82" s="8"/>
      <c r="P82" s="39"/>
    </row>
    <row r="83" spans="1:16" x14ac:dyDescent="0.25">
      <c r="A83" s="30" t="s">
        <v>605</v>
      </c>
      <c r="B83" s="30">
        <v>2030</v>
      </c>
      <c r="C83" s="30">
        <v>19</v>
      </c>
      <c r="D83" s="30" t="str">
        <f t="shared" si="9"/>
        <v>2030-19</v>
      </c>
      <c r="E83" s="30" t="s">
        <v>387</v>
      </c>
      <c r="F83" s="30">
        <v>5</v>
      </c>
      <c r="G83" s="30" t="s">
        <v>317</v>
      </c>
      <c r="H83" s="31">
        <f t="shared" si="10"/>
        <v>8.390365056287874E-2</v>
      </c>
      <c r="I83" s="8"/>
      <c r="J83" s="8"/>
      <c r="K83" s="8"/>
      <c r="L83" s="8"/>
      <c r="M83" s="8"/>
      <c r="N83" s="8"/>
      <c r="O83" s="8"/>
      <c r="P83" s="39"/>
    </row>
    <row r="84" spans="1:16" x14ac:dyDescent="0.25">
      <c r="A84" s="30" t="s">
        <v>605</v>
      </c>
      <c r="B84" s="30">
        <v>2030</v>
      </c>
      <c r="C84" s="30">
        <v>20</v>
      </c>
      <c r="D84" s="30" t="str">
        <f t="shared" si="9"/>
        <v>2030-20</v>
      </c>
      <c r="E84" s="30" t="s">
        <v>387</v>
      </c>
      <c r="F84" s="30">
        <v>5</v>
      </c>
      <c r="G84" s="30" t="s">
        <v>317</v>
      </c>
      <c r="H84" s="31">
        <f t="shared" si="10"/>
        <v>8.6700438914974698E-2</v>
      </c>
      <c r="I84" s="8"/>
      <c r="J84" s="8"/>
      <c r="K84" s="8"/>
      <c r="L84" s="8"/>
      <c r="M84" s="8"/>
      <c r="N84" s="8"/>
      <c r="O84" s="8"/>
      <c r="P84" s="39"/>
    </row>
    <row r="85" spans="1:16" x14ac:dyDescent="0.25">
      <c r="A85" s="30" t="s">
        <v>605</v>
      </c>
      <c r="B85" s="30">
        <v>2030</v>
      </c>
      <c r="C85" s="30">
        <v>21</v>
      </c>
      <c r="D85" s="30" t="str">
        <f t="shared" si="9"/>
        <v>2030-21</v>
      </c>
      <c r="E85" s="30" t="s">
        <v>387</v>
      </c>
      <c r="F85" s="30">
        <v>5</v>
      </c>
      <c r="G85" s="30" t="s">
        <v>317</v>
      </c>
      <c r="H85" s="31">
        <f t="shared" si="10"/>
        <v>8.9590453545473861E-2</v>
      </c>
      <c r="I85" s="8"/>
      <c r="J85" s="8"/>
      <c r="K85" s="8"/>
      <c r="L85" s="8"/>
      <c r="M85" s="8"/>
      <c r="N85" s="8"/>
      <c r="O85" s="8"/>
      <c r="P85" s="39"/>
    </row>
    <row r="86" spans="1:16" x14ac:dyDescent="0.25">
      <c r="A86" s="30" t="s">
        <v>605</v>
      </c>
      <c r="B86" s="30">
        <v>2030</v>
      </c>
      <c r="C86" s="30">
        <v>22</v>
      </c>
      <c r="D86" s="30" t="str">
        <f t="shared" si="9"/>
        <v>2030-22</v>
      </c>
      <c r="E86" s="30" t="s">
        <v>387</v>
      </c>
      <c r="F86" s="30">
        <v>5</v>
      </c>
      <c r="G86" s="30" t="s">
        <v>317</v>
      </c>
      <c r="H86" s="31">
        <f t="shared" si="10"/>
        <v>9.2576801996989658E-2</v>
      </c>
      <c r="I86" s="8"/>
      <c r="J86" s="8"/>
      <c r="K86" s="8"/>
      <c r="L86" s="8"/>
      <c r="M86" s="8"/>
      <c r="N86" s="8"/>
      <c r="O86" s="8"/>
      <c r="P86" s="39"/>
    </row>
    <row r="87" spans="1:16" x14ac:dyDescent="0.25">
      <c r="A87" s="30" t="s">
        <v>605</v>
      </c>
      <c r="B87" s="30">
        <v>2030</v>
      </c>
      <c r="C87" s="30">
        <v>23</v>
      </c>
      <c r="D87" s="30" t="str">
        <f t="shared" si="9"/>
        <v>2030-23</v>
      </c>
      <c r="E87" s="30" t="s">
        <v>387</v>
      </c>
      <c r="F87" s="30">
        <v>5</v>
      </c>
      <c r="G87" s="30" t="s">
        <v>317</v>
      </c>
      <c r="H87" s="31">
        <f t="shared" si="10"/>
        <v>9.5662695396889319E-2</v>
      </c>
      <c r="I87" s="8"/>
      <c r="J87" s="8"/>
      <c r="K87" s="8"/>
      <c r="L87" s="8"/>
      <c r="M87" s="8"/>
      <c r="N87" s="8"/>
      <c r="O87" s="8"/>
      <c r="P87" s="39"/>
    </row>
    <row r="88" spans="1:16" x14ac:dyDescent="0.25">
      <c r="A88" s="30" t="s">
        <v>605</v>
      </c>
      <c r="B88" s="30">
        <v>2035</v>
      </c>
      <c r="C88" s="30">
        <v>0</v>
      </c>
      <c r="D88" s="30" t="str">
        <f t="shared" si="9"/>
        <v>2035-0</v>
      </c>
      <c r="E88" s="30" t="s">
        <v>387</v>
      </c>
      <c r="F88" s="30">
        <v>5</v>
      </c>
      <c r="G88" s="30" t="s">
        <v>317</v>
      </c>
      <c r="H88" s="31">
        <v>0.06</v>
      </c>
      <c r="I88" s="8"/>
      <c r="J88" s="8"/>
      <c r="K88" s="8"/>
      <c r="L88" s="8"/>
      <c r="M88" s="8"/>
      <c r="N88" s="8"/>
      <c r="O88" s="8"/>
      <c r="P88" s="39"/>
    </row>
    <row r="89" spans="1:16" x14ac:dyDescent="0.25">
      <c r="A89" s="30" t="s">
        <v>605</v>
      </c>
      <c r="B89" s="30">
        <v>2035</v>
      </c>
      <c r="C89" s="30">
        <v>1</v>
      </c>
      <c r="D89" s="30" t="str">
        <f t="shared" si="9"/>
        <v>2035-1</v>
      </c>
      <c r="E89" s="30" t="s">
        <v>387</v>
      </c>
      <c r="F89" s="30">
        <v>5</v>
      </c>
      <c r="G89" s="30" t="s">
        <v>317</v>
      </c>
      <c r="H89" s="31">
        <f>H88 + H88/30</f>
        <v>6.2E-2</v>
      </c>
      <c r="I89" s="8"/>
      <c r="J89" s="8"/>
      <c r="K89" s="8"/>
      <c r="L89" s="8"/>
      <c r="M89" s="8"/>
      <c r="N89" s="8"/>
      <c r="O89" s="8"/>
      <c r="P89" s="39"/>
    </row>
    <row r="90" spans="1:16" x14ac:dyDescent="0.25">
      <c r="A90" s="30" t="s">
        <v>605</v>
      </c>
      <c r="B90" s="30">
        <v>2035</v>
      </c>
      <c r="C90" s="30">
        <v>2</v>
      </c>
      <c r="D90" s="30" t="str">
        <f t="shared" si="9"/>
        <v>2035-2</v>
      </c>
      <c r="E90" s="30" t="s">
        <v>387</v>
      </c>
      <c r="F90" s="30">
        <v>5</v>
      </c>
      <c r="G90" s="30" t="s">
        <v>317</v>
      </c>
      <c r="H90" s="31">
        <f t="shared" ref="H90:H120" si="11">H89 + H89/30</f>
        <v>6.4066666666666661E-2</v>
      </c>
      <c r="I90" s="8"/>
      <c r="J90" s="8"/>
      <c r="K90" s="8"/>
      <c r="L90" s="8"/>
      <c r="M90" s="8"/>
      <c r="N90" s="8"/>
      <c r="O90" s="8"/>
      <c r="P90" s="39"/>
    </row>
    <row r="91" spans="1:16" x14ac:dyDescent="0.25">
      <c r="A91" s="30" t="s">
        <v>605</v>
      </c>
      <c r="B91" s="30">
        <v>2035</v>
      </c>
      <c r="C91" s="30">
        <v>3</v>
      </c>
      <c r="D91" s="30" t="str">
        <f t="shared" si="9"/>
        <v>2035-3</v>
      </c>
      <c r="E91" s="30" t="s">
        <v>387</v>
      </c>
      <c r="F91" s="30">
        <v>5</v>
      </c>
      <c r="G91" s="30" t="s">
        <v>317</v>
      </c>
      <c r="H91" s="31">
        <f t="shared" si="11"/>
        <v>6.6202222222222218E-2</v>
      </c>
      <c r="I91" s="8"/>
      <c r="J91" s="8"/>
      <c r="K91" s="8"/>
      <c r="L91" s="8"/>
      <c r="M91" s="8"/>
      <c r="N91" s="8"/>
      <c r="O91" s="8"/>
      <c r="P91" s="39"/>
    </row>
    <row r="92" spans="1:16" x14ac:dyDescent="0.25">
      <c r="A92" s="30" t="s">
        <v>605</v>
      </c>
      <c r="B92" s="30">
        <v>2035</v>
      </c>
      <c r="C92" s="30">
        <v>4</v>
      </c>
      <c r="D92" s="30" t="str">
        <f t="shared" si="9"/>
        <v>2035-4</v>
      </c>
      <c r="E92" s="30" t="s">
        <v>387</v>
      </c>
      <c r="F92" s="30">
        <v>5</v>
      </c>
      <c r="G92" s="30" t="s">
        <v>317</v>
      </c>
      <c r="H92" s="31">
        <f t="shared" si="11"/>
        <v>6.8408962962962963E-2</v>
      </c>
      <c r="I92" s="8"/>
      <c r="J92" s="8"/>
      <c r="K92" s="8"/>
      <c r="L92" s="8"/>
      <c r="M92" s="8"/>
      <c r="N92" s="8"/>
      <c r="O92" s="8"/>
      <c r="P92" s="39"/>
    </row>
    <row r="93" spans="1:16" x14ac:dyDescent="0.25">
      <c r="A93" s="30" t="s">
        <v>605</v>
      </c>
      <c r="B93" s="30">
        <v>2035</v>
      </c>
      <c r="C93" s="30">
        <v>5</v>
      </c>
      <c r="D93" s="30" t="str">
        <f t="shared" si="9"/>
        <v>2035-5</v>
      </c>
      <c r="E93" s="30" t="s">
        <v>387</v>
      </c>
      <c r="F93" s="30">
        <v>5</v>
      </c>
      <c r="G93" s="30" t="s">
        <v>317</v>
      </c>
      <c r="H93" s="31">
        <f t="shared" si="11"/>
        <v>7.0689261728395056E-2</v>
      </c>
      <c r="I93" s="8"/>
      <c r="J93" s="8"/>
      <c r="K93" s="8"/>
      <c r="L93" s="8"/>
      <c r="M93" s="8"/>
      <c r="N93" s="8"/>
      <c r="O93" s="8"/>
      <c r="P93" s="39"/>
    </row>
    <row r="94" spans="1:16" x14ac:dyDescent="0.25">
      <c r="A94" s="30" t="s">
        <v>605</v>
      </c>
      <c r="B94" s="30">
        <v>2035</v>
      </c>
      <c r="C94" s="30">
        <v>6</v>
      </c>
      <c r="D94" s="30" t="str">
        <f t="shared" si="9"/>
        <v>2035-6</v>
      </c>
      <c r="E94" s="30" t="s">
        <v>387</v>
      </c>
      <c r="F94" s="30">
        <v>5</v>
      </c>
      <c r="G94" s="30" t="s">
        <v>317</v>
      </c>
      <c r="H94" s="31">
        <f t="shared" si="11"/>
        <v>7.3045570452674888E-2</v>
      </c>
      <c r="I94" s="8"/>
      <c r="J94" s="8"/>
      <c r="K94" s="8"/>
      <c r="L94" s="8"/>
      <c r="M94" s="8"/>
      <c r="N94" s="8"/>
      <c r="O94" s="8"/>
      <c r="P94" s="39"/>
    </row>
    <row r="95" spans="1:16" x14ac:dyDescent="0.25">
      <c r="A95" s="30" t="s">
        <v>605</v>
      </c>
      <c r="B95" s="30">
        <v>2035</v>
      </c>
      <c r="C95" s="30">
        <v>7</v>
      </c>
      <c r="D95" s="30" t="str">
        <f t="shared" si="9"/>
        <v>2035-7</v>
      </c>
      <c r="E95" s="30" t="s">
        <v>387</v>
      </c>
      <c r="F95" s="30">
        <v>5</v>
      </c>
      <c r="G95" s="30" t="s">
        <v>317</v>
      </c>
      <c r="H95" s="31">
        <f t="shared" si="11"/>
        <v>7.5480422801097388E-2</v>
      </c>
      <c r="I95" s="8"/>
      <c r="J95" s="8"/>
      <c r="K95" s="8"/>
      <c r="L95" s="8"/>
      <c r="M95" s="8"/>
      <c r="N95" s="8"/>
      <c r="O95" s="8"/>
      <c r="P95" s="39"/>
    </row>
    <row r="96" spans="1:16" x14ac:dyDescent="0.25">
      <c r="A96" s="30" t="s">
        <v>605</v>
      </c>
      <c r="B96" s="30">
        <v>2035</v>
      </c>
      <c r="C96" s="30">
        <v>8</v>
      </c>
      <c r="D96" s="30" t="str">
        <f t="shared" si="9"/>
        <v>2035-8</v>
      </c>
      <c r="E96" s="30" t="s">
        <v>387</v>
      </c>
      <c r="F96" s="30">
        <v>5</v>
      </c>
      <c r="G96" s="30" t="s">
        <v>317</v>
      </c>
      <c r="H96" s="31">
        <f t="shared" si="11"/>
        <v>7.7996436894467308E-2</v>
      </c>
      <c r="I96" s="8"/>
      <c r="J96" s="8"/>
      <c r="K96" s="8"/>
      <c r="L96" s="8"/>
      <c r="M96" s="8"/>
      <c r="N96" s="8"/>
      <c r="O96" s="8"/>
      <c r="P96" s="39"/>
    </row>
    <row r="97" spans="1:16" ht="15.75" customHeight="1" x14ac:dyDescent="0.25">
      <c r="A97" s="30" t="s">
        <v>605</v>
      </c>
      <c r="B97" s="30">
        <v>2035</v>
      </c>
      <c r="C97" s="30">
        <v>9</v>
      </c>
      <c r="D97" s="30" t="str">
        <f t="shared" si="9"/>
        <v>2035-9</v>
      </c>
      <c r="E97" s="30" t="s">
        <v>387</v>
      </c>
      <c r="F97" s="30">
        <v>5</v>
      </c>
      <c r="G97" s="30" t="s">
        <v>317</v>
      </c>
      <c r="H97" s="31">
        <f t="shared" si="11"/>
        <v>8.059631812428289E-2</v>
      </c>
      <c r="I97" s="8"/>
      <c r="J97" s="8"/>
      <c r="K97" s="8"/>
      <c r="L97" s="8"/>
      <c r="M97" s="8"/>
      <c r="N97" s="8"/>
      <c r="O97" s="8"/>
      <c r="P97" s="39"/>
    </row>
    <row r="98" spans="1:16" x14ac:dyDescent="0.25">
      <c r="A98" s="30" t="s">
        <v>605</v>
      </c>
      <c r="B98" s="30">
        <v>2035</v>
      </c>
      <c r="C98" s="30">
        <v>10</v>
      </c>
      <c r="D98" s="30" t="str">
        <f t="shared" si="9"/>
        <v>2035-10</v>
      </c>
      <c r="E98" s="30" t="s">
        <v>387</v>
      </c>
      <c r="F98" s="30">
        <v>5</v>
      </c>
      <c r="G98" s="30" t="s">
        <v>317</v>
      </c>
      <c r="H98" s="31">
        <f t="shared" si="11"/>
        <v>8.3282862061758986E-2</v>
      </c>
      <c r="I98" s="8"/>
      <c r="J98" s="8"/>
      <c r="K98" s="8"/>
      <c r="L98" s="8"/>
      <c r="M98" s="8"/>
      <c r="N98" s="8"/>
      <c r="O98" s="8"/>
      <c r="P98" s="39"/>
    </row>
    <row r="99" spans="1:16" x14ac:dyDescent="0.25">
      <c r="A99" s="30" t="s">
        <v>605</v>
      </c>
      <c r="B99" s="30">
        <v>2035</v>
      </c>
      <c r="C99" s="30">
        <v>11</v>
      </c>
      <c r="D99" s="30" t="str">
        <f t="shared" si="9"/>
        <v>2035-11</v>
      </c>
      <c r="E99" s="30" t="s">
        <v>387</v>
      </c>
      <c r="F99" s="30">
        <v>5</v>
      </c>
      <c r="G99" s="30" t="s">
        <v>317</v>
      </c>
      <c r="H99" s="31">
        <f t="shared" si="11"/>
        <v>8.6058957463817615E-2</v>
      </c>
      <c r="I99" s="8"/>
      <c r="J99" s="8"/>
      <c r="K99" s="8"/>
      <c r="L99" s="8"/>
      <c r="M99" s="8"/>
      <c r="N99" s="8"/>
      <c r="O99" s="8"/>
      <c r="P99" s="39"/>
    </row>
    <row r="100" spans="1:16" x14ac:dyDescent="0.25">
      <c r="A100" s="30" t="s">
        <v>605</v>
      </c>
      <c r="B100" s="30">
        <v>2035</v>
      </c>
      <c r="C100" s="30">
        <v>12</v>
      </c>
      <c r="D100" s="30" t="str">
        <f t="shared" si="9"/>
        <v>2035-12</v>
      </c>
      <c r="E100" s="30" t="s">
        <v>387</v>
      </c>
      <c r="F100" s="30">
        <v>5</v>
      </c>
      <c r="G100" s="30" t="s">
        <v>317</v>
      </c>
      <c r="H100" s="31">
        <f t="shared" si="11"/>
        <v>8.8927589379278207E-2</v>
      </c>
      <c r="I100" s="8"/>
      <c r="J100" s="8"/>
      <c r="K100" s="8"/>
      <c r="L100" s="8"/>
      <c r="M100" s="8"/>
      <c r="N100" s="8"/>
      <c r="O100" s="8"/>
      <c r="P100" s="39"/>
    </row>
    <row r="101" spans="1:16" x14ac:dyDescent="0.25">
      <c r="A101" s="30" t="s">
        <v>605</v>
      </c>
      <c r="B101" s="30">
        <v>2035</v>
      </c>
      <c r="C101" s="30">
        <v>13</v>
      </c>
      <c r="D101" s="30" t="str">
        <f t="shared" si="9"/>
        <v>2035-13</v>
      </c>
      <c r="E101" s="30" t="s">
        <v>387</v>
      </c>
      <c r="F101" s="30">
        <v>5</v>
      </c>
      <c r="G101" s="30" t="s">
        <v>317</v>
      </c>
      <c r="H101" s="31">
        <f t="shared" si="11"/>
        <v>9.1891842358587481E-2</v>
      </c>
      <c r="I101" s="8"/>
      <c r="J101" s="8"/>
      <c r="K101" s="8"/>
      <c r="L101" s="8"/>
      <c r="M101" s="8"/>
      <c r="N101" s="8"/>
      <c r="O101" s="8"/>
      <c r="P101" s="39"/>
    </row>
    <row r="102" spans="1:16" x14ac:dyDescent="0.25">
      <c r="A102" s="30" t="s">
        <v>605</v>
      </c>
      <c r="B102" s="30">
        <v>2035</v>
      </c>
      <c r="C102" s="30">
        <v>14</v>
      </c>
      <c r="D102" s="30" t="str">
        <f t="shared" si="9"/>
        <v>2035-14</v>
      </c>
      <c r="E102" s="30" t="s">
        <v>387</v>
      </c>
      <c r="F102" s="30">
        <v>5</v>
      </c>
      <c r="G102" s="30" t="s">
        <v>317</v>
      </c>
      <c r="H102" s="31">
        <f t="shared" si="11"/>
        <v>9.4954903770540403E-2</v>
      </c>
      <c r="I102" s="8"/>
      <c r="J102" s="8"/>
      <c r="K102" s="8"/>
      <c r="L102" s="8"/>
      <c r="M102" s="8"/>
      <c r="N102" s="8"/>
      <c r="O102" s="8"/>
      <c r="P102" s="39"/>
    </row>
    <row r="103" spans="1:16" x14ac:dyDescent="0.25">
      <c r="A103" s="30" t="s">
        <v>605</v>
      </c>
      <c r="B103" s="30">
        <v>2035</v>
      </c>
      <c r="C103" s="30">
        <v>15</v>
      </c>
      <c r="D103" s="30" t="str">
        <f t="shared" si="9"/>
        <v>2035-15</v>
      </c>
      <c r="E103" s="30" t="s">
        <v>387</v>
      </c>
      <c r="F103" s="30">
        <v>5</v>
      </c>
      <c r="G103" s="30" t="s">
        <v>317</v>
      </c>
      <c r="H103" s="31">
        <f t="shared" si="11"/>
        <v>9.8120067229558419E-2</v>
      </c>
      <c r="I103" s="8"/>
      <c r="J103" s="8"/>
      <c r="K103" s="8"/>
      <c r="L103" s="8"/>
      <c r="M103" s="8"/>
      <c r="N103" s="8"/>
      <c r="O103" s="8"/>
      <c r="P103" s="39"/>
    </row>
    <row r="104" spans="1:16" x14ac:dyDescent="0.25">
      <c r="A104" s="30" t="s">
        <v>605</v>
      </c>
      <c r="B104" s="30">
        <v>2035</v>
      </c>
      <c r="C104" s="30">
        <v>16</v>
      </c>
      <c r="D104" s="30" t="str">
        <f t="shared" si="9"/>
        <v>2035-16</v>
      </c>
      <c r="E104" s="30" t="s">
        <v>387</v>
      </c>
      <c r="F104" s="30">
        <v>5</v>
      </c>
      <c r="G104" s="30" t="s">
        <v>317</v>
      </c>
      <c r="H104" s="31">
        <f t="shared" si="11"/>
        <v>0.10139073613721036</v>
      </c>
      <c r="I104" s="8"/>
      <c r="J104" s="8"/>
      <c r="K104" s="8"/>
      <c r="L104" s="8"/>
      <c r="M104" s="8"/>
      <c r="N104" s="8"/>
      <c r="O104" s="8"/>
      <c r="P104" s="39"/>
    </row>
    <row r="105" spans="1:16" x14ac:dyDescent="0.25">
      <c r="A105" s="30" t="s">
        <v>605</v>
      </c>
      <c r="B105" s="30">
        <v>2035</v>
      </c>
      <c r="C105" s="30">
        <v>17</v>
      </c>
      <c r="D105" s="30" t="str">
        <f t="shared" si="9"/>
        <v>2035-17</v>
      </c>
      <c r="E105" s="30" t="s">
        <v>387</v>
      </c>
      <c r="F105" s="30">
        <v>5</v>
      </c>
      <c r="G105" s="30" t="s">
        <v>317</v>
      </c>
      <c r="H105" s="31">
        <f t="shared" si="11"/>
        <v>0.10477042734178404</v>
      </c>
      <c r="I105" s="8"/>
      <c r="J105" s="8"/>
      <c r="K105" s="8"/>
      <c r="L105" s="8"/>
      <c r="M105" s="8"/>
      <c r="N105" s="8"/>
      <c r="O105" s="8"/>
      <c r="P105" s="39"/>
    </row>
    <row r="106" spans="1:16" x14ac:dyDescent="0.25">
      <c r="A106" s="30" t="s">
        <v>605</v>
      </c>
      <c r="B106" s="30">
        <v>2035</v>
      </c>
      <c r="C106" s="30">
        <v>18</v>
      </c>
      <c r="D106" s="30" t="str">
        <f t="shared" si="9"/>
        <v>2035-18</v>
      </c>
      <c r="E106" s="30" t="s">
        <v>387</v>
      </c>
      <c r="F106" s="30">
        <v>5</v>
      </c>
      <c r="G106" s="30" t="s">
        <v>317</v>
      </c>
      <c r="H106" s="31">
        <f t="shared" si="11"/>
        <v>0.10826277491984351</v>
      </c>
      <c r="I106" s="8"/>
      <c r="J106" s="8"/>
      <c r="K106" s="8"/>
      <c r="L106" s="8"/>
      <c r="M106" s="8"/>
      <c r="N106" s="8"/>
      <c r="O106" s="8"/>
      <c r="P106" s="39"/>
    </row>
    <row r="107" spans="1:16" x14ac:dyDescent="0.25">
      <c r="A107" s="30" t="s">
        <v>605</v>
      </c>
      <c r="B107" s="30">
        <v>2040</v>
      </c>
      <c r="C107" s="30">
        <v>0</v>
      </c>
      <c r="D107" s="30" t="str">
        <f t="shared" si="9"/>
        <v>2040-0</v>
      </c>
      <c r="E107" s="30" t="s">
        <v>387</v>
      </c>
      <c r="F107" s="30">
        <v>5</v>
      </c>
      <c r="G107" s="30" t="s">
        <v>317</v>
      </c>
      <c r="H107" s="31">
        <v>7.4999999999999997E-2</v>
      </c>
      <c r="I107" s="8"/>
      <c r="J107" s="8"/>
      <c r="K107" s="8"/>
      <c r="L107" s="8"/>
      <c r="M107" s="8"/>
      <c r="N107" s="8"/>
      <c r="O107" s="8"/>
      <c r="P107" s="39"/>
    </row>
    <row r="108" spans="1:16" x14ac:dyDescent="0.25">
      <c r="A108" s="30" t="s">
        <v>605</v>
      </c>
      <c r="B108" s="30">
        <v>2040</v>
      </c>
      <c r="C108" s="30">
        <v>1</v>
      </c>
      <c r="D108" s="30" t="str">
        <f t="shared" si="9"/>
        <v>2040-1</v>
      </c>
      <c r="E108" s="30" t="s">
        <v>387</v>
      </c>
      <c r="F108" s="30">
        <v>5</v>
      </c>
      <c r="G108" s="30" t="s">
        <v>317</v>
      </c>
      <c r="H108" s="31">
        <f t="shared" si="11"/>
        <v>7.7499999999999999E-2</v>
      </c>
      <c r="I108" s="8"/>
      <c r="J108" s="8"/>
      <c r="K108" s="8"/>
      <c r="L108" s="8"/>
      <c r="M108" s="8"/>
      <c r="N108" s="8"/>
      <c r="O108" s="8"/>
      <c r="P108" s="39"/>
    </row>
    <row r="109" spans="1:16" x14ac:dyDescent="0.25">
      <c r="A109" s="30" t="s">
        <v>605</v>
      </c>
      <c r="B109" s="30">
        <v>2040</v>
      </c>
      <c r="C109" s="30">
        <v>2</v>
      </c>
      <c r="D109" s="30" t="str">
        <f t="shared" si="9"/>
        <v>2040-2</v>
      </c>
      <c r="E109" s="30" t="s">
        <v>387</v>
      </c>
      <c r="F109" s="30">
        <v>5</v>
      </c>
      <c r="G109" s="30" t="s">
        <v>317</v>
      </c>
      <c r="H109" s="31">
        <f t="shared" si="11"/>
        <v>8.008333333333334E-2</v>
      </c>
      <c r="I109" s="8"/>
      <c r="J109" s="8"/>
      <c r="K109" s="8"/>
      <c r="L109" s="8"/>
      <c r="M109" s="8"/>
      <c r="N109" s="8"/>
      <c r="O109" s="8"/>
      <c r="P109" s="39"/>
    </row>
    <row r="110" spans="1:16" x14ac:dyDescent="0.25">
      <c r="A110" s="30" t="s">
        <v>605</v>
      </c>
      <c r="B110" s="30">
        <v>2040</v>
      </c>
      <c r="C110" s="30">
        <v>3</v>
      </c>
      <c r="D110" s="30" t="str">
        <f t="shared" si="9"/>
        <v>2040-3</v>
      </c>
      <c r="E110" s="30" t="s">
        <v>387</v>
      </c>
      <c r="F110" s="30">
        <v>5</v>
      </c>
      <c r="G110" s="30" t="s">
        <v>317</v>
      </c>
      <c r="H110" s="31">
        <f t="shared" si="11"/>
        <v>8.2752777777777786E-2</v>
      </c>
      <c r="I110" s="8"/>
      <c r="J110" s="8"/>
      <c r="K110" s="8"/>
      <c r="L110" s="8"/>
      <c r="M110" s="8"/>
      <c r="N110" s="8"/>
      <c r="O110" s="8"/>
      <c r="P110" s="39"/>
    </row>
    <row r="111" spans="1:16" x14ac:dyDescent="0.25">
      <c r="A111" s="30" t="s">
        <v>605</v>
      </c>
      <c r="B111" s="30">
        <v>2040</v>
      </c>
      <c r="C111" s="30">
        <v>4</v>
      </c>
      <c r="D111" s="30" t="str">
        <f t="shared" si="9"/>
        <v>2040-4</v>
      </c>
      <c r="E111" s="30" t="s">
        <v>387</v>
      </c>
      <c r="F111" s="30">
        <v>5</v>
      </c>
      <c r="G111" s="30" t="s">
        <v>317</v>
      </c>
      <c r="H111" s="31">
        <f t="shared" si="11"/>
        <v>8.5511203703703714E-2</v>
      </c>
      <c r="I111" s="8"/>
      <c r="J111" s="8"/>
      <c r="K111" s="8"/>
      <c r="L111" s="8"/>
      <c r="M111" s="8"/>
      <c r="N111" s="8"/>
      <c r="O111" s="8"/>
      <c r="P111" s="39"/>
    </row>
    <row r="112" spans="1:16" x14ac:dyDescent="0.25">
      <c r="A112" s="30" t="s">
        <v>605</v>
      </c>
      <c r="B112" s="30">
        <v>2040</v>
      </c>
      <c r="C112" s="30">
        <v>5</v>
      </c>
      <c r="D112" s="30" t="str">
        <f t="shared" si="9"/>
        <v>2040-5</v>
      </c>
      <c r="E112" s="30" t="s">
        <v>387</v>
      </c>
      <c r="F112" s="30">
        <v>5</v>
      </c>
      <c r="G112" s="30" t="s">
        <v>317</v>
      </c>
      <c r="H112" s="31">
        <f t="shared" si="11"/>
        <v>8.8361577160493837E-2</v>
      </c>
      <c r="I112" s="8"/>
      <c r="J112" s="8"/>
      <c r="K112" s="8"/>
      <c r="L112" s="8"/>
      <c r="M112" s="8"/>
      <c r="N112" s="8"/>
      <c r="O112" s="8"/>
      <c r="P112" s="39"/>
    </row>
    <row r="113" spans="1:16" x14ac:dyDescent="0.25">
      <c r="A113" s="30" t="s">
        <v>605</v>
      </c>
      <c r="B113" s="30">
        <v>2040</v>
      </c>
      <c r="C113" s="30">
        <v>6</v>
      </c>
      <c r="D113" s="30" t="str">
        <f t="shared" si="9"/>
        <v>2040-6</v>
      </c>
      <c r="E113" s="30" t="s">
        <v>387</v>
      </c>
      <c r="F113" s="30">
        <v>5</v>
      </c>
      <c r="G113" s="30" t="s">
        <v>317</v>
      </c>
      <c r="H113" s="31">
        <f t="shared" si="11"/>
        <v>9.1306963065843627E-2</v>
      </c>
      <c r="I113" s="8"/>
      <c r="J113" s="8"/>
      <c r="K113" s="8"/>
      <c r="L113" s="8"/>
      <c r="M113" s="8"/>
      <c r="N113" s="8"/>
      <c r="O113" s="8"/>
      <c r="P113" s="39"/>
    </row>
    <row r="114" spans="1:16" x14ac:dyDescent="0.25">
      <c r="A114" s="30" t="s">
        <v>605</v>
      </c>
      <c r="B114" s="30">
        <v>2040</v>
      </c>
      <c r="C114" s="30">
        <v>7</v>
      </c>
      <c r="D114" s="30" t="str">
        <f t="shared" si="9"/>
        <v>2040-7</v>
      </c>
      <c r="E114" s="30" t="s">
        <v>387</v>
      </c>
      <c r="F114" s="30">
        <v>5</v>
      </c>
      <c r="G114" s="30" t="s">
        <v>317</v>
      </c>
      <c r="H114" s="31">
        <f t="shared" si="11"/>
        <v>9.4350528501371753E-2</v>
      </c>
      <c r="I114" s="8"/>
      <c r="J114" s="8"/>
      <c r="K114" s="8"/>
      <c r="L114" s="8"/>
      <c r="M114" s="8"/>
      <c r="N114" s="8"/>
      <c r="O114" s="8"/>
      <c r="P114" s="39"/>
    </row>
    <row r="115" spans="1:16" x14ac:dyDescent="0.25">
      <c r="A115" s="30" t="s">
        <v>605</v>
      </c>
      <c r="B115" s="30">
        <v>2040</v>
      </c>
      <c r="C115" s="30">
        <v>8</v>
      </c>
      <c r="D115" s="30" t="str">
        <f t="shared" si="9"/>
        <v>2040-8</v>
      </c>
      <c r="E115" s="30" t="s">
        <v>387</v>
      </c>
      <c r="F115" s="30">
        <v>5</v>
      </c>
      <c r="G115" s="30" t="s">
        <v>317</v>
      </c>
      <c r="H115" s="31">
        <f t="shared" si="11"/>
        <v>9.7495546118084142E-2</v>
      </c>
      <c r="I115" s="8"/>
      <c r="J115" s="8"/>
      <c r="K115" s="8"/>
      <c r="L115" s="8"/>
      <c r="M115" s="8"/>
      <c r="N115" s="8"/>
      <c r="O115" s="8"/>
      <c r="P115" s="39"/>
    </row>
    <row r="116" spans="1:16" x14ac:dyDescent="0.25">
      <c r="A116" s="30" t="s">
        <v>605</v>
      </c>
      <c r="B116" s="30">
        <v>2040</v>
      </c>
      <c r="C116" s="30">
        <v>9</v>
      </c>
      <c r="D116" s="30" t="str">
        <f t="shared" si="9"/>
        <v>2040-9</v>
      </c>
      <c r="E116" s="30" t="s">
        <v>387</v>
      </c>
      <c r="F116" s="30">
        <v>5</v>
      </c>
      <c r="G116" s="30" t="s">
        <v>317</v>
      </c>
      <c r="H116" s="31">
        <f t="shared" si="11"/>
        <v>0.10074539765535362</v>
      </c>
      <c r="I116" s="8"/>
      <c r="J116" s="8"/>
      <c r="K116" s="8"/>
      <c r="L116" s="8"/>
      <c r="M116" s="8"/>
      <c r="N116" s="8"/>
      <c r="O116" s="8"/>
      <c r="P116" s="39"/>
    </row>
    <row r="117" spans="1:16" x14ac:dyDescent="0.25">
      <c r="A117" s="30" t="s">
        <v>605</v>
      </c>
      <c r="B117" s="30">
        <v>2040</v>
      </c>
      <c r="C117" s="30">
        <v>10</v>
      </c>
      <c r="D117" s="30" t="str">
        <f t="shared" si="9"/>
        <v>2040-10</v>
      </c>
      <c r="E117" s="30" t="s">
        <v>387</v>
      </c>
      <c r="F117" s="30">
        <v>5</v>
      </c>
      <c r="G117" s="30" t="s">
        <v>317</v>
      </c>
      <c r="H117" s="31">
        <f t="shared" si="11"/>
        <v>0.10410357757719874</v>
      </c>
      <c r="I117" s="8"/>
      <c r="J117" s="8"/>
      <c r="K117" s="8"/>
      <c r="L117" s="8"/>
      <c r="M117" s="8"/>
      <c r="N117" s="8"/>
      <c r="O117" s="8"/>
      <c r="P117" s="39"/>
    </row>
    <row r="118" spans="1:16" x14ac:dyDescent="0.25">
      <c r="A118" s="30" t="s">
        <v>605</v>
      </c>
      <c r="B118" s="30">
        <v>2040</v>
      </c>
      <c r="C118" s="30">
        <v>11</v>
      </c>
      <c r="D118" s="30" t="str">
        <f t="shared" si="9"/>
        <v>2040-11</v>
      </c>
      <c r="E118" s="30" t="s">
        <v>387</v>
      </c>
      <c r="F118" s="30">
        <v>5</v>
      </c>
      <c r="G118" s="30" t="s">
        <v>317</v>
      </c>
      <c r="H118" s="31">
        <f t="shared" si="11"/>
        <v>0.10757369682977203</v>
      </c>
      <c r="I118" s="8"/>
      <c r="J118" s="8"/>
      <c r="K118" s="8"/>
      <c r="L118" s="8"/>
      <c r="M118" s="8"/>
      <c r="N118" s="8"/>
      <c r="O118" s="8"/>
      <c r="P118" s="39"/>
    </row>
    <row r="119" spans="1:16" x14ac:dyDescent="0.25">
      <c r="A119" s="30" t="s">
        <v>605</v>
      </c>
      <c r="B119" s="30">
        <v>2040</v>
      </c>
      <c r="C119" s="30">
        <v>12</v>
      </c>
      <c r="D119" s="30" t="str">
        <f t="shared" si="9"/>
        <v>2040-12</v>
      </c>
      <c r="E119" s="30" t="s">
        <v>387</v>
      </c>
      <c r="F119" s="30">
        <v>5</v>
      </c>
      <c r="G119" s="30" t="s">
        <v>317</v>
      </c>
      <c r="H119" s="31">
        <f t="shared" si="11"/>
        <v>0.11115948672409776</v>
      </c>
      <c r="I119" s="8"/>
      <c r="J119" s="8"/>
      <c r="K119" s="8"/>
      <c r="L119" s="8"/>
      <c r="M119" s="8"/>
      <c r="N119" s="8"/>
      <c r="O119" s="8"/>
      <c r="P119" s="39"/>
    </row>
    <row r="120" spans="1:16" x14ac:dyDescent="0.25">
      <c r="A120" s="30" t="s">
        <v>605</v>
      </c>
      <c r="B120" s="30">
        <v>2040</v>
      </c>
      <c r="C120" s="30">
        <v>13</v>
      </c>
      <c r="D120" s="30" t="str">
        <f t="shared" si="9"/>
        <v>2040-13</v>
      </c>
      <c r="E120" s="30" t="s">
        <v>387</v>
      </c>
      <c r="F120" s="30">
        <v>5</v>
      </c>
      <c r="G120" s="30" t="s">
        <v>317</v>
      </c>
      <c r="H120" s="31">
        <f t="shared" si="11"/>
        <v>0.11486480294823435</v>
      </c>
      <c r="I120" s="8"/>
      <c r="J120" s="8"/>
      <c r="K120" s="8"/>
      <c r="L120" s="8"/>
      <c r="M120" s="8"/>
      <c r="N120" s="8"/>
      <c r="O120" s="8"/>
      <c r="P120" s="39"/>
    </row>
    <row r="121" spans="1:16" x14ac:dyDescent="0.25">
      <c r="A121" s="30" t="s">
        <v>605</v>
      </c>
      <c r="B121" s="30">
        <v>2045</v>
      </c>
      <c r="C121" s="30">
        <v>0</v>
      </c>
      <c r="D121" s="30" t="str">
        <f t="shared" si="9"/>
        <v>2045-0</v>
      </c>
      <c r="E121" s="30" t="s">
        <v>387</v>
      </c>
      <c r="F121" s="30">
        <v>5</v>
      </c>
      <c r="G121" s="30" t="s">
        <v>317</v>
      </c>
      <c r="H121" s="31">
        <v>0.09</v>
      </c>
      <c r="I121" s="8"/>
      <c r="J121" s="8"/>
      <c r="K121" s="8"/>
      <c r="L121" s="8"/>
      <c r="M121" s="8"/>
      <c r="N121" s="8"/>
      <c r="O121" s="8"/>
      <c r="P121" s="39"/>
    </row>
    <row r="122" spans="1:16" x14ac:dyDescent="0.25">
      <c r="A122" s="30" t="s">
        <v>605</v>
      </c>
      <c r="B122" s="30">
        <v>2045</v>
      </c>
      <c r="C122" s="30">
        <v>1</v>
      </c>
      <c r="D122" s="30" t="str">
        <f t="shared" si="9"/>
        <v>2045-1</v>
      </c>
      <c r="E122" s="30" t="s">
        <v>387</v>
      </c>
      <c r="F122" s="30">
        <v>5</v>
      </c>
      <c r="G122" s="30" t="s">
        <v>317</v>
      </c>
      <c r="H122" s="31">
        <f t="shared" si="10"/>
        <v>9.2999999999999999E-2</v>
      </c>
      <c r="I122" s="8"/>
      <c r="J122" s="8"/>
      <c r="K122" s="8"/>
      <c r="L122" s="8"/>
      <c r="M122" s="8"/>
      <c r="N122" s="8"/>
      <c r="O122" s="8"/>
      <c r="P122" s="39"/>
    </row>
    <row r="123" spans="1:16" x14ac:dyDescent="0.25">
      <c r="A123" s="30" t="s">
        <v>605</v>
      </c>
      <c r="B123" s="30">
        <v>2045</v>
      </c>
      <c r="C123" s="30">
        <v>2</v>
      </c>
      <c r="D123" s="30" t="str">
        <f t="shared" si="9"/>
        <v>2045-2</v>
      </c>
      <c r="E123" s="30" t="s">
        <v>387</v>
      </c>
      <c r="F123" s="30">
        <v>5</v>
      </c>
      <c r="G123" s="30" t="s">
        <v>317</v>
      </c>
      <c r="H123" s="31">
        <f t="shared" si="10"/>
        <v>9.6100000000000005E-2</v>
      </c>
      <c r="I123" s="8"/>
      <c r="J123" s="8"/>
      <c r="K123" s="8"/>
      <c r="L123" s="8"/>
      <c r="M123" s="8"/>
      <c r="N123" s="8"/>
      <c r="O123" s="8"/>
      <c r="P123" s="39"/>
    </row>
    <row r="124" spans="1:16" x14ac:dyDescent="0.25">
      <c r="A124" s="30" t="s">
        <v>605</v>
      </c>
      <c r="B124" s="30">
        <v>2045</v>
      </c>
      <c r="C124" s="30">
        <v>3</v>
      </c>
      <c r="D124" s="30" t="str">
        <f t="shared" si="9"/>
        <v>2045-3</v>
      </c>
      <c r="E124" s="30" t="s">
        <v>387</v>
      </c>
      <c r="F124" s="30">
        <v>5</v>
      </c>
      <c r="G124" s="30" t="s">
        <v>317</v>
      </c>
      <c r="H124" s="31">
        <f t="shared" si="10"/>
        <v>9.9303333333333341E-2</v>
      </c>
      <c r="I124" s="8"/>
      <c r="J124" s="8"/>
      <c r="K124" s="8"/>
      <c r="L124" s="8"/>
      <c r="M124" s="8"/>
      <c r="N124" s="8"/>
      <c r="O124" s="8"/>
      <c r="P124" s="39"/>
    </row>
    <row r="125" spans="1:16" x14ac:dyDescent="0.25">
      <c r="A125" s="30" t="s">
        <v>605</v>
      </c>
      <c r="B125" s="30">
        <v>2045</v>
      </c>
      <c r="C125" s="30">
        <v>4</v>
      </c>
      <c r="D125" s="30" t="str">
        <f t="shared" si="9"/>
        <v>2045-4</v>
      </c>
      <c r="E125" s="30" t="s">
        <v>387</v>
      </c>
      <c r="F125" s="30">
        <v>5</v>
      </c>
      <c r="G125" s="30" t="s">
        <v>317</v>
      </c>
      <c r="H125" s="31">
        <f t="shared" si="10"/>
        <v>0.10261344444444445</v>
      </c>
      <c r="I125" s="8"/>
      <c r="J125" s="8"/>
      <c r="K125" s="8"/>
      <c r="L125" s="8"/>
      <c r="M125" s="8"/>
      <c r="N125" s="8"/>
      <c r="O125" s="8"/>
      <c r="P125" s="39"/>
    </row>
    <row r="126" spans="1:16" x14ac:dyDescent="0.25">
      <c r="A126" s="30" t="s">
        <v>605</v>
      </c>
      <c r="B126" s="30">
        <v>2045</v>
      </c>
      <c r="C126" s="30">
        <v>5</v>
      </c>
      <c r="D126" s="30" t="str">
        <f t="shared" si="9"/>
        <v>2045-5</v>
      </c>
      <c r="E126" s="30" t="s">
        <v>387</v>
      </c>
      <c r="F126" s="30">
        <v>5</v>
      </c>
      <c r="G126" s="30" t="s">
        <v>317</v>
      </c>
      <c r="H126" s="31">
        <f t="shared" si="10"/>
        <v>0.1060338925925926</v>
      </c>
      <c r="I126" s="8"/>
      <c r="J126" s="8"/>
      <c r="K126" s="8"/>
      <c r="L126" s="8"/>
      <c r="M126" s="8"/>
      <c r="N126" s="8"/>
      <c r="O126" s="8"/>
      <c r="P126" s="39"/>
    </row>
    <row r="127" spans="1:16" x14ac:dyDescent="0.25">
      <c r="A127" s="30" t="s">
        <v>605</v>
      </c>
      <c r="B127" s="30">
        <v>2045</v>
      </c>
      <c r="C127" s="30">
        <v>6</v>
      </c>
      <c r="D127" s="30" t="str">
        <f t="shared" si="9"/>
        <v>2045-6</v>
      </c>
      <c r="E127" s="30" t="s">
        <v>387</v>
      </c>
      <c r="F127" s="30">
        <v>5</v>
      </c>
      <c r="G127" s="30" t="s">
        <v>317</v>
      </c>
      <c r="H127" s="31">
        <f t="shared" si="10"/>
        <v>0.10956835567901235</v>
      </c>
      <c r="I127" s="8"/>
      <c r="J127" s="8"/>
      <c r="K127" s="8"/>
      <c r="L127" s="8"/>
      <c r="M127" s="8"/>
      <c r="N127" s="8"/>
      <c r="O127" s="8"/>
      <c r="P127" s="39"/>
    </row>
    <row r="128" spans="1:16" x14ac:dyDescent="0.25">
      <c r="A128" s="30" t="s">
        <v>605</v>
      </c>
      <c r="B128" s="30">
        <v>2045</v>
      </c>
      <c r="C128" s="30">
        <v>7</v>
      </c>
      <c r="D128" s="30" t="str">
        <f t="shared" si="9"/>
        <v>2045-7</v>
      </c>
      <c r="E128" s="30" t="s">
        <v>387</v>
      </c>
      <c r="F128" s="30">
        <v>5</v>
      </c>
      <c r="G128" s="30" t="s">
        <v>317</v>
      </c>
      <c r="H128" s="31">
        <f t="shared" si="10"/>
        <v>0.1132206342016461</v>
      </c>
      <c r="I128" s="8"/>
      <c r="J128" s="8"/>
      <c r="K128" s="8"/>
      <c r="L128" s="8"/>
      <c r="M128" s="8"/>
      <c r="N128" s="8"/>
      <c r="O128" s="8"/>
      <c r="P128" s="39"/>
    </row>
    <row r="129" spans="1:16" x14ac:dyDescent="0.25">
      <c r="A129" s="30" t="s">
        <v>605</v>
      </c>
      <c r="B129" s="30">
        <v>2045</v>
      </c>
      <c r="C129" s="30">
        <v>8</v>
      </c>
      <c r="D129" s="30" t="str">
        <f t="shared" ref="D129:D134" si="12">_xlfn.CONCAT(B129,"-",C129)</f>
        <v>2045-8</v>
      </c>
      <c r="E129" s="30" t="s">
        <v>387</v>
      </c>
      <c r="F129" s="30">
        <v>5</v>
      </c>
      <c r="G129" s="30" t="s">
        <v>317</v>
      </c>
      <c r="H129" s="31">
        <f t="shared" ref="H129" si="13">H128 + H128/30</f>
        <v>0.11699465534170098</v>
      </c>
      <c r="I129" s="8"/>
      <c r="J129" s="8"/>
      <c r="K129" s="8"/>
      <c r="L129" s="8"/>
      <c r="M129" s="8"/>
      <c r="N129" s="8"/>
      <c r="O129" s="8"/>
      <c r="P129" s="39"/>
    </row>
    <row r="130" spans="1:16" x14ac:dyDescent="0.25">
      <c r="A130" s="30" t="s">
        <v>605</v>
      </c>
      <c r="B130" s="30">
        <v>2050</v>
      </c>
      <c r="C130" s="30">
        <v>0</v>
      </c>
      <c r="D130" s="30" t="str">
        <f t="shared" si="12"/>
        <v>2050-0</v>
      </c>
      <c r="E130" s="30" t="s">
        <v>387</v>
      </c>
      <c r="F130" s="30">
        <v>5</v>
      </c>
      <c r="G130" s="30" t="s">
        <v>317</v>
      </c>
      <c r="H130" s="31">
        <v>0.11</v>
      </c>
      <c r="I130" s="8"/>
      <c r="J130" s="8"/>
      <c r="K130" s="8"/>
      <c r="L130" s="8"/>
      <c r="M130" s="8"/>
      <c r="N130" s="8"/>
      <c r="O130" s="8"/>
      <c r="P130" s="39"/>
    </row>
    <row r="131" spans="1:16" x14ac:dyDescent="0.25">
      <c r="A131" s="30" t="s">
        <v>605</v>
      </c>
      <c r="B131" s="30">
        <v>2050</v>
      </c>
      <c r="C131" s="30">
        <v>1</v>
      </c>
      <c r="D131" s="30" t="str">
        <f t="shared" si="12"/>
        <v>2050-1</v>
      </c>
      <c r="E131" s="30" t="s">
        <v>387</v>
      </c>
      <c r="F131" s="30">
        <v>5</v>
      </c>
      <c r="G131" s="30" t="s">
        <v>317</v>
      </c>
      <c r="H131" s="31">
        <f t="shared" ref="H131:H133" si="14">H130 + H130/30</f>
        <v>0.11366666666666667</v>
      </c>
      <c r="I131" s="8"/>
      <c r="J131" s="8"/>
      <c r="K131" s="8"/>
      <c r="L131" s="8"/>
      <c r="M131" s="8"/>
      <c r="N131" s="8"/>
      <c r="O131" s="8"/>
      <c r="P131" s="39"/>
    </row>
    <row r="132" spans="1:16" x14ac:dyDescent="0.25">
      <c r="A132" s="30" t="s">
        <v>605</v>
      </c>
      <c r="B132" s="30">
        <v>2050</v>
      </c>
      <c r="C132" s="30">
        <v>2</v>
      </c>
      <c r="D132" s="30" t="str">
        <f t="shared" si="12"/>
        <v>2050-2</v>
      </c>
      <c r="E132" s="30" t="s">
        <v>387</v>
      </c>
      <c r="F132" s="30">
        <v>5</v>
      </c>
      <c r="G132" s="30" t="s">
        <v>317</v>
      </c>
      <c r="H132" s="31">
        <f t="shared" si="14"/>
        <v>0.11745555555555555</v>
      </c>
      <c r="I132" s="8"/>
      <c r="J132" s="8"/>
      <c r="K132" s="8"/>
      <c r="L132" s="8"/>
      <c r="M132" s="8"/>
      <c r="N132" s="8"/>
      <c r="O132" s="8"/>
      <c r="P132" s="39"/>
    </row>
    <row r="133" spans="1:16" x14ac:dyDescent="0.25">
      <c r="A133" s="30" t="s">
        <v>605</v>
      </c>
      <c r="B133" s="30">
        <v>2050</v>
      </c>
      <c r="C133" s="30">
        <v>3</v>
      </c>
      <c r="D133" s="30" t="str">
        <f t="shared" si="12"/>
        <v>2050-3</v>
      </c>
      <c r="E133" s="30" t="s">
        <v>387</v>
      </c>
      <c r="F133" s="30">
        <v>5</v>
      </c>
      <c r="G133" s="30" t="s">
        <v>317</v>
      </c>
      <c r="H133" s="31">
        <f t="shared" si="14"/>
        <v>0.12137074074074074</v>
      </c>
      <c r="I133" s="8"/>
      <c r="J133" s="8"/>
      <c r="K133" s="8"/>
      <c r="L133" s="8"/>
      <c r="M133" s="8"/>
      <c r="N133" s="8"/>
      <c r="O133" s="8"/>
      <c r="P133" s="39"/>
    </row>
    <row r="134" spans="1:16" x14ac:dyDescent="0.25">
      <c r="A134" s="30" t="s">
        <v>596</v>
      </c>
      <c r="B134" s="30" t="s">
        <v>596</v>
      </c>
      <c r="C134" s="30" t="s">
        <v>596</v>
      </c>
      <c r="D134" s="30" t="str">
        <f t="shared" si="12"/>
        <v>…-…</v>
      </c>
      <c r="E134" s="30" t="s">
        <v>596</v>
      </c>
      <c r="F134" s="30" t="s">
        <v>596</v>
      </c>
      <c r="G134" s="30" t="s">
        <v>596</v>
      </c>
      <c r="H134" s="30" t="s">
        <v>596</v>
      </c>
      <c r="I134" s="8"/>
      <c r="J134" s="8"/>
      <c r="K134" s="8"/>
      <c r="L134" s="8"/>
      <c r="M134" s="8"/>
      <c r="N134" s="8"/>
      <c r="O134" s="8"/>
      <c r="P134" s="39"/>
    </row>
    <row r="135" spans="1:16" ht="15.6" customHeight="1" x14ac:dyDescent="0.25">
      <c r="A135" s="245"/>
      <c r="B135" s="245"/>
      <c r="C135" s="245"/>
      <c r="D135" s="245"/>
      <c r="E135" s="245"/>
      <c r="F135" s="245"/>
      <c r="G135" s="245"/>
      <c r="H135" s="245"/>
      <c r="I135" s="245"/>
      <c r="J135" s="245"/>
      <c r="K135" s="245"/>
      <c r="L135" s="245"/>
      <c r="M135" s="8"/>
      <c r="N135" s="8"/>
      <c r="O135" s="8"/>
      <c r="P135" s="39"/>
    </row>
    <row r="136" spans="1:16" x14ac:dyDescent="0.25">
      <c r="A136" s="39"/>
      <c r="B136" s="39"/>
      <c r="C136" s="39"/>
      <c r="D136" s="39"/>
      <c r="E136" s="39"/>
      <c r="F136" s="39"/>
      <c r="G136" s="39"/>
      <c r="H136" s="39"/>
      <c r="I136" s="39"/>
      <c r="J136" s="39"/>
      <c r="K136" s="39"/>
      <c r="L136" s="39"/>
      <c r="M136" s="39"/>
      <c r="N136" s="39"/>
      <c r="O136" s="39"/>
      <c r="P136" s="39"/>
    </row>
    <row r="137" spans="1:16" x14ac:dyDescent="0.25">
      <c r="C137" s="1"/>
      <c r="D137" s="1"/>
      <c r="E137" s="1"/>
      <c r="F137" s="1"/>
    </row>
    <row r="138" spans="1:16" x14ac:dyDescent="0.25">
      <c r="A138" s="80">
        <v>2030</v>
      </c>
      <c r="C138" s="1"/>
      <c r="D138" s="1"/>
      <c r="E138" s="1"/>
      <c r="F138" s="1"/>
    </row>
    <row r="139" spans="1:16" x14ac:dyDescent="0.25">
      <c r="A139" s="80">
        <v>2035</v>
      </c>
      <c r="C139" s="1"/>
      <c r="D139" s="1"/>
      <c r="E139" s="1"/>
      <c r="F139" s="1"/>
    </row>
    <row r="140" spans="1:16" x14ac:dyDescent="0.25">
      <c r="A140" s="80">
        <v>2040</v>
      </c>
    </row>
    <row r="141" spans="1:16" x14ac:dyDescent="0.25">
      <c r="A141" s="80">
        <v>2045</v>
      </c>
    </row>
    <row r="142" spans="1:16" x14ac:dyDescent="0.25">
      <c r="A142" s="80">
        <v>2050</v>
      </c>
    </row>
  </sheetData>
  <mergeCells count="47">
    <mergeCell ref="A13:O13"/>
    <mergeCell ref="A1:O1"/>
    <mergeCell ref="A2:O2"/>
    <mergeCell ref="A3:O3"/>
    <mergeCell ref="A4:O11"/>
    <mergeCell ref="A12:O12"/>
    <mergeCell ref="K14:K15"/>
    <mergeCell ref="L14:N14"/>
    <mergeCell ref="O14:O15"/>
    <mergeCell ref="A22:F24"/>
    <mergeCell ref="G23:K23"/>
    <mergeCell ref="O23:O24"/>
    <mergeCell ref="A14:A15"/>
    <mergeCell ref="B14:D14"/>
    <mergeCell ref="E14:E15"/>
    <mergeCell ref="F14:F15"/>
    <mergeCell ref="G14:I14"/>
    <mergeCell ref="J14:J15"/>
    <mergeCell ref="A25:O25"/>
    <mergeCell ref="A26:O26"/>
    <mergeCell ref="B27:D27"/>
    <mergeCell ref="F27:K27"/>
    <mergeCell ref="J29:J30"/>
    <mergeCell ref="K29:K30"/>
    <mergeCell ref="A37:O37"/>
    <mergeCell ref="A38:O38"/>
    <mergeCell ref="C39:O39"/>
    <mergeCell ref="A40:A42"/>
    <mergeCell ref="B40:D42"/>
    <mergeCell ref="E40:G40"/>
    <mergeCell ref="H40:J40"/>
    <mergeCell ref="K40:K42"/>
    <mergeCell ref="L40:N40"/>
    <mergeCell ref="O40:O42"/>
    <mergeCell ref="B48:D48"/>
    <mergeCell ref="B43:D43"/>
    <mergeCell ref="B44:D44"/>
    <mergeCell ref="B45:D45"/>
    <mergeCell ref="B46:D46"/>
    <mergeCell ref="B47:D47"/>
    <mergeCell ref="A135:L135"/>
    <mergeCell ref="A49:A51"/>
    <mergeCell ref="G50:K50"/>
    <mergeCell ref="A53:L53"/>
    <mergeCell ref="A54:L54"/>
    <mergeCell ref="A60:F60"/>
    <mergeCell ref="A61:F61"/>
  </mergeCells>
  <dataValidations count="1">
    <dataValidation type="list" allowBlank="1" showInputMessage="1" showErrorMessage="1" sqref="B39" xr:uid="{DCD81184-7171-44EB-A75D-795D2DCC5A61}">
      <formula1>$A$138:$A$142</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5DA8A-1A42-4B02-A651-903DF06A1590}">
  <sheetPr>
    <tabColor theme="9" tint="-0.249977111117893"/>
  </sheetPr>
  <dimension ref="A1:AJ160"/>
  <sheetViews>
    <sheetView topLeftCell="A161" workbookViewId="0">
      <selection activeCell="A41" sqref="A41:Q41"/>
    </sheetView>
  </sheetViews>
  <sheetFormatPr baseColWidth="10" defaultColWidth="8.85546875" defaultRowHeight="15" x14ac:dyDescent="0.25"/>
  <cols>
    <col min="1" max="1" width="32" customWidth="1"/>
    <col min="2" max="2" width="10" style="92" bestFit="1" customWidth="1"/>
    <col min="3" max="3" width="11.42578125" style="92" customWidth="1"/>
    <col min="4" max="4" width="11.85546875" customWidth="1"/>
    <col min="5" max="5" width="11.140625" customWidth="1"/>
    <col min="6" max="6" width="11.7109375" style="92" customWidth="1"/>
    <col min="7" max="7" width="10.5703125" customWidth="1"/>
    <col min="8" max="8" width="11.28515625" customWidth="1"/>
    <col min="9" max="9" width="13.42578125" customWidth="1"/>
    <col min="10" max="10" width="13" customWidth="1"/>
    <col min="11" max="11" width="13.28515625" customWidth="1"/>
    <col min="12" max="12" width="13.7109375" customWidth="1"/>
    <col min="13" max="13" width="12.85546875" customWidth="1"/>
    <col min="14" max="14" width="13.140625" customWidth="1"/>
    <col min="15" max="15" width="11.42578125" bestFit="1" customWidth="1"/>
    <col min="16" max="16" width="13.5703125" customWidth="1"/>
    <col min="17" max="17" width="14.28515625" customWidth="1"/>
    <col min="18" max="18" width="4" customWidth="1"/>
    <col min="19" max="19" width="12.5703125" bestFit="1" customWidth="1"/>
    <col min="20" max="20" width="22.7109375" bestFit="1" customWidth="1"/>
    <col min="21" max="21" width="28" bestFit="1" customWidth="1"/>
  </cols>
  <sheetData>
    <row r="1" spans="1:25" x14ac:dyDescent="0.25">
      <c r="A1" s="249" t="s">
        <v>606</v>
      </c>
      <c r="B1" s="249"/>
      <c r="C1" s="249"/>
      <c r="D1" s="249"/>
      <c r="E1" s="249"/>
      <c r="F1" s="249"/>
      <c r="G1" s="249"/>
      <c r="H1" s="249"/>
      <c r="I1" s="249"/>
      <c r="J1" s="249"/>
      <c r="K1" s="249"/>
      <c r="L1" s="249"/>
      <c r="M1" s="249"/>
      <c r="N1" s="249"/>
      <c r="O1" s="249"/>
      <c r="P1" s="249"/>
      <c r="Q1" s="249"/>
      <c r="R1" s="128"/>
    </row>
    <row r="2" spans="1:25" ht="104.25" customHeight="1" x14ac:dyDescent="0.25">
      <c r="A2" s="255" t="s">
        <v>754</v>
      </c>
      <c r="B2" s="255"/>
      <c r="C2" s="255"/>
      <c r="D2" s="255"/>
      <c r="E2" s="255"/>
      <c r="F2" s="255"/>
      <c r="G2" s="255"/>
      <c r="H2" s="255"/>
      <c r="I2" s="255"/>
      <c r="J2" s="255"/>
      <c r="K2" s="255"/>
      <c r="L2" s="255"/>
      <c r="M2" s="255"/>
      <c r="N2" s="255"/>
      <c r="O2" s="255"/>
      <c r="P2" s="255"/>
      <c r="Q2" s="255"/>
      <c r="R2" s="128"/>
    </row>
    <row r="3" spans="1:25" ht="17.45" customHeight="1" x14ac:dyDescent="0.25">
      <c r="A3" s="335" t="s">
        <v>607</v>
      </c>
      <c r="B3" s="335"/>
      <c r="C3" s="335"/>
      <c r="D3" s="335"/>
      <c r="E3" s="335"/>
      <c r="F3" s="335"/>
      <c r="G3" s="335"/>
      <c r="H3" s="335"/>
      <c r="I3" s="335"/>
      <c r="J3" s="335"/>
      <c r="K3" s="335"/>
      <c r="L3" s="335"/>
      <c r="M3" s="335"/>
      <c r="N3" s="335"/>
      <c r="O3" s="335"/>
      <c r="P3" s="335"/>
      <c r="Q3" s="335"/>
      <c r="R3" s="128"/>
    </row>
    <row r="4" spans="1:25" x14ac:dyDescent="0.25">
      <c r="A4" s="297" t="s">
        <v>608</v>
      </c>
      <c r="B4" s="297"/>
      <c r="C4" s="297"/>
      <c r="D4" s="297"/>
      <c r="E4" s="297"/>
      <c r="F4" s="297"/>
      <c r="G4" s="297"/>
      <c r="H4" s="297"/>
      <c r="I4" s="336"/>
      <c r="J4" s="298" t="s">
        <v>609</v>
      </c>
      <c r="K4" s="298"/>
      <c r="L4" s="298"/>
      <c r="M4" s="298"/>
      <c r="N4" s="298"/>
      <c r="O4" s="298"/>
      <c r="P4" s="298"/>
      <c r="Q4" s="298"/>
      <c r="R4" s="128"/>
    </row>
    <row r="5" spans="1:25" ht="167.25" customHeight="1" x14ac:dyDescent="0.25">
      <c r="A5" s="299" t="s">
        <v>610</v>
      </c>
      <c r="B5" s="299"/>
      <c r="C5" s="299"/>
      <c r="D5" s="299"/>
      <c r="E5" s="299"/>
      <c r="F5" s="299"/>
      <c r="G5" s="299"/>
      <c r="H5" s="299"/>
      <c r="I5" s="300"/>
      <c r="J5" s="301" t="s">
        <v>611</v>
      </c>
      <c r="K5" s="301"/>
      <c r="L5" s="301"/>
      <c r="M5" s="301"/>
      <c r="N5" s="301"/>
      <c r="O5" s="301"/>
      <c r="P5" s="301"/>
      <c r="Q5" s="301"/>
      <c r="R5" s="128"/>
    </row>
    <row r="6" spans="1:25" x14ac:dyDescent="0.25">
      <c r="A6" s="129" t="s">
        <v>612</v>
      </c>
      <c r="B6" s="130"/>
      <c r="C6" s="130"/>
      <c r="D6" s="130"/>
      <c r="E6" s="130"/>
      <c r="F6" s="130"/>
      <c r="G6" s="131"/>
      <c r="H6" s="131"/>
      <c r="I6" s="132"/>
      <c r="J6" s="320" t="s">
        <v>612</v>
      </c>
      <c r="K6" s="320"/>
      <c r="L6" s="320"/>
      <c r="M6" s="320"/>
      <c r="N6" s="320"/>
      <c r="O6" s="320"/>
      <c r="P6" s="321"/>
      <c r="Q6" s="133"/>
      <c r="R6" s="128"/>
    </row>
    <row r="7" spans="1:25" ht="30" customHeight="1" x14ac:dyDescent="0.25">
      <c r="A7" s="134" t="s">
        <v>613</v>
      </c>
      <c r="B7" s="135" t="s">
        <v>614</v>
      </c>
      <c r="C7" s="330" t="s">
        <v>615</v>
      </c>
      <c r="D7" s="330"/>
      <c r="E7" s="330"/>
      <c r="F7" s="330"/>
      <c r="G7" s="131"/>
      <c r="H7" s="131"/>
      <c r="I7" s="132"/>
      <c r="J7" s="331" t="s">
        <v>613</v>
      </c>
      <c r="K7" s="332"/>
      <c r="L7" s="136" t="s">
        <v>616</v>
      </c>
      <c r="M7" s="319" t="s">
        <v>615</v>
      </c>
      <c r="N7" s="320"/>
      <c r="O7" s="320"/>
      <c r="P7" s="321"/>
      <c r="Q7" s="133"/>
      <c r="R7" s="128"/>
    </row>
    <row r="8" spans="1:25" x14ac:dyDescent="0.25">
      <c r="A8" s="130" t="s">
        <v>617</v>
      </c>
      <c r="B8" s="135">
        <v>-800</v>
      </c>
      <c r="C8" s="316" t="s">
        <v>618</v>
      </c>
      <c r="D8" s="316"/>
      <c r="E8" s="316"/>
      <c r="F8" s="316"/>
      <c r="G8" s="131"/>
      <c r="H8" s="131"/>
      <c r="I8" s="132"/>
      <c r="J8" s="333" t="s">
        <v>617</v>
      </c>
      <c r="K8" s="334"/>
      <c r="L8" s="136">
        <v>-400</v>
      </c>
      <c r="M8" s="319" t="s">
        <v>618</v>
      </c>
      <c r="N8" s="320"/>
      <c r="O8" s="320"/>
      <c r="P8" s="321"/>
      <c r="Q8" s="133"/>
      <c r="R8" s="128"/>
    </row>
    <row r="9" spans="1:25" x14ac:dyDescent="0.25">
      <c r="A9" s="130" t="s">
        <v>619</v>
      </c>
      <c r="B9" s="135">
        <v>-500</v>
      </c>
      <c r="C9" s="316" t="s">
        <v>618</v>
      </c>
      <c r="D9" s="316"/>
      <c r="E9" s="316"/>
      <c r="F9" s="316"/>
      <c r="G9" s="131"/>
      <c r="H9" s="131"/>
      <c r="I9" s="132"/>
      <c r="J9" s="317" t="s">
        <v>619</v>
      </c>
      <c r="K9" s="318"/>
      <c r="L9" s="136">
        <v>-200</v>
      </c>
      <c r="M9" s="319" t="s">
        <v>618</v>
      </c>
      <c r="N9" s="320"/>
      <c r="O9" s="320"/>
      <c r="P9" s="321"/>
      <c r="Q9" s="133"/>
      <c r="R9" s="128"/>
    </row>
    <row r="10" spans="1:25" x14ac:dyDescent="0.25">
      <c r="A10" s="134" t="s">
        <v>620</v>
      </c>
      <c r="B10" s="137">
        <v>2700000</v>
      </c>
      <c r="C10" s="316" t="s">
        <v>621</v>
      </c>
      <c r="D10" s="316"/>
      <c r="E10" s="316"/>
      <c r="F10" s="316"/>
      <c r="G10" s="131"/>
      <c r="H10" s="131"/>
      <c r="I10" s="132"/>
      <c r="J10" s="322" t="s">
        <v>620</v>
      </c>
      <c r="K10" s="322"/>
      <c r="L10" s="138">
        <v>5000000</v>
      </c>
      <c r="M10" s="319" t="s">
        <v>621</v>
      </c>
      <c r="N10" s="320"/>
      <c r="O10" s="320"/>
      <c r="P10" s="321"/>
      <c r="Q10" s="133"/>
      <c r="R10" s="128"/>
    </row>
    <row r="11" spans="1:25" ht="15" customHeight="1" thickBot="1" x14ac:dyDescent="0.3">
      <c r="A11" s="323" t="s">
        <v>622</v>
      </c>
      <c r="B11" s="249"/>
      <c r="C11" s="249"/>
      <c r="D11" s="249"/>
      <c r="E11" s="249"/>
      <c r="F11" s="249"/>
      <c r="G11" s="249"/>
      <c r="H11" s="249"/>
      <c r="I11" s="249"/>
      <c r="J11" s="249"/>
      <c r="K11" s="249"/>
      <c r="L11" s="249"/>
      <c r="M11" s="249"/>
      <c r="N11" s="249"/>
      <c r="O11" s="249"/>
      <c r="P11" s="249"/>
      <c r="Q11" s="249"/>
      <c r="R11" s="128"/>
    </row>
    <row r="12" spans="1:25" s="140" customFormat="1" ht="37.9" customHeight="1" x14ac:dyDescent="0.25">
      <c r="A12" s="296" t="s">
        <v>608</v>
      </c>
      <c r="B12" s="296"/>
      <c r="C12" s="296"/>
      <c r="D12" s="293" t="s">
        <v>609</v>
      </c>
      <c r="E12" s="293"/>
      <c r="F12" s="293"/>
      <c r="G12" s="293"/>
      <c r="H12" s="324" t="s">
        <v>423</v>
      </c>
      <c r="I12" s="325"/>
      <c r="J12" s="326"/>
      <c r="K12" s="327" t="s">
        <v>623</v>
      </c>
      <c r="L12" s="328"/>
      <c r="M12" s="328"/>
      <c r="N12" s="328"/>
      <c r="O12" s="328"/>
      <c r="P12" s="328"/>
      <c r="Q12" s="329"/>
      <c r="R12" s="139"/>
      <c r="S12"/>
      <c r="T12"/>
      <c r="U12"/>
      <c r="V12"/>
      <c r="W12"/>
      <c r="X12"/>
      <c r="Y12"/>
    </row>
    <row r="13" spans="1:25" s="140" customFormat="1" ht="37.9" customHeight="1" x14ac:dyDescent="0.25">
      <c r="A13" s="141"/>
      <c r="B13" s="141"/>
      <c r="C13" s="141"/>
      <c r="D13" s="142"/>
      <c r="E13" s="142"/>
      <c r="F13" s="142"/>
      <c r="G13" s="142"/>
      <c r="H13" s="306" t="s">
        <v>579</v>
      </c>
      <c r="I13" s="307" t="s">
        <v>580</v>
      </c>
      <c r="J13" s="308" t="s">
        <v>581</v>
      </c>
      <c r="K13" s="309" t="s">
        <v>624</v>
      </c>
      <c r="L13" s="310"/>
      <c r="M13" s="310"/>
      <c r="N13" s="311"/>
      <c r="O13" s="312" t="s">
        <v>625</v>
      </c>
      <c r="P13" s="310"/>
      <c r="Q13" s="313"/>
      <c r="R13" s="139"/>
      <c r="S13"/>
      <c r="T13"/>
      <c r="U13"/>
      <c r="V13"/>
      <c r="W13"/>
      <c r="X13"/>
      <c r="Y13"/>
    </row>
    <row r="14" spans="1:25" s="140" customFormat="1" ht="14.45" customHeight="1" x14ac:dyDescent="0.25">
      <c r="A14" s="141"/>
      <c r="B14" s="141"/>
      <c r="C14" s="141"/>
      <c r="D14" s="142"/>
      <c r="E14" s="142"/>
      <c r="F14" s="142"/>
      <c r="G14" s="142"/>
      <c r="H14" s="306"/>
      <c r="I14" s="307"/>
      <c r="J14" s="308"/>
      <c r="K14" s="314" t="s">
        <v>626</v>
      </c>
      <c r="L14" s="258" t="s">
        <v>627</v>
      </c>
      <c r="M14" s="258" t="s">
        <v>628</v>
      </c>
      <c r="N14" s="273" t="s">
        <v>629</v>
      </c>
      <c r="O14" s="258" t="s">
        <v>626</v>
      </c>
      <c r="P14" s="258" t="s">
        <v>630</v>
      </c>
      <c r="Q14" s="258" t="s">
        <v>631</v>
      </c>
      <c r="R14" s="139"/>
      <c r="S14"/>
      <c r="T14"/>
      <c r="U14"/>
      <c r="V14"/>
      <c r="W14"/>
      <c r="X14"/>
      <c r="Y14"/>
    </row>
    <row r="15" spans="1:25" x14ac:dyDescent="0.25">
      <c r="A15" s="299" t="s">
        <v>632</v>
      </c>
      <c r="B15" s="299"/>
      <c r="C15" s="300"/>
      <c r="D15" s="304" t="s">
        <v>633</v>
      </c>
      <c r="E15" s="301"/>
      <c r="F15" s="301"/>
      <c r="G15" s="301"/>
      <c r="H15" s="306"/>
      <c r="I15" s="307"/>
      <c r="J15" s="308"/>
      <c r="K15" s="315"/>
      <c r="L15" s="260"/>
      <c r="M15" s="260"/>
      <c r="N15" s="260"/>
      <c r="O15" s="260"/>
      <c r="P15" s="260"/>
      <c r="Q15" s="260"/>
      <c r="R15" s="128"/>
    </row>
    <row r="16" spans="1:25" ht="14.45" customHeight="1" thickBot="1" x14ac:dyDescent="0.3">
      <c r="A16" s="299"/>
      <c r="B16" s="299"/>
      <c r="C16" s="300"/>
      <c r="D16" s="304"/>
      <c r="E16" s="301"/>
      <c r="F16" s="301"/>
      <c r="G16" s="301"/>
      <c r="H16" s="143">
        <v>1</v>
      </c>
      <c r="I16" s="144">
        <v>0</v>
      </c>
      <c r="J16" s="144">
        <v>4.0000000000000002E-4</v>
      </c>
      <c r="K16" s="145" t="s">
        <v>634</v>
      </c>
      <c r="L16" s="146">
        <v>0</v>
      </c>
      <c r="M16" s="146">
        <v>4.2000000000000002E-4</v>
      </c>
      <c r="N16" s="146">
        <v>2.1000000000000001E-4</v>
      </c>
      <c r="O16" s="147" t="s">
        <v>634</v>
      </c>
      <c r="P16" s="148">
        <v>80</v>
      </c>
      <c r="Q16" s="149">
        <v>50</v>
      </c>
      <c r="R16" s="128"/>
    </row>
    <row r="17" spans="1:18" ht="14.45" customHeight="1" thickBot="1" x14ac:dyDescent="0.3">
      <c r="A17" s="299"/>
      <c r="B17" s="299"/>
      <c r="C17" s="300"/>
      <c r="D17" s="304"/>
      <c r="E17" s="301"/>
      <c r="F17" s="301"/>
      <c r="G17" s="301"/>
      <c r="H17" s="150">
        <v>2</v>
      </c>
      <c r="I17" s="151">
        <v>4.0000000000000002E-4</v>
      </c>
      <c r="J17" s="151">
        <v>6.9999999999999999E-4</v>
      </c>
      <c r="K17" s="152" t="s">
        <v>614</v>
      </c>
      <c r="L17" s="153">
        <v>4.2000000000000002E-4</v>
      </c>
      <c r="M17" s="153">
        <v>5.0000000000000001E-4</v>
      </c>
      <c r="N17" s="153">
        <v>4.6000000000000001E-4</v>
      </c>
      <c r="O17" s="154" t="s">
        <v>614</v>
      </c>
      <c r="P17" s="155">
        <f>P16+20</f>
        <v>100</v>
      </c>
      <c r="Q17" s="156">
        <v>90</v>
      </c>
      <c r="R17" s="128"/>
    </row>
    <row r="18" spans="1:18" ht="14.45" customHeight="1" thickBot="1" x14ac:dyDescent="0.3">
      <c r="A18" s="299"/>
      <c r="B18" s="299"/>
      <c r="C18" s="300"/>
      <c r="D18" s="304"/>
      <c r="E18" s="301"/>
      <c r="F18" s="301"/>
      <c r="G18" s="301"/>
      <c r="H18" s="143">
        <v>3</v>
      </c>
      <c r="I18" s="144">
        <v>6.9999999999999999E-4</v>
      </c>
      <c r="J18" s="144">
        <v>2.7000000000000001E-3</v>
      </c>
      <c r="K18" s="145" t="s">
        <v>635</v>
      </c>
      <c r="L18" s="146">
        <v>5.0000000000000001E-4</v>
      </c>
      <c r="M18" s="146">
        <v>5.9900000000000003E-4</v>
      </c>
      <c r="N18" s="146">
        <v>5.4950000000000008E-4</v>
      </c>
      <c r="O18" s="147" t="s">
        <v>635</v>
      </c>
      <c r="P18" s="148">
        <f>P17+20</f>
        <v>120</v>
      </c>
      <c r="Q18" s="149">
        <v>100</v>
      </c>
      <c r="R18" s="128"/>
    </row>
    <row r="19" spans="1:18" ht="14.45" customHeight="1" thickBot="1" x14ac:dyDescent="0.3">
      <c r="A19" s="299"/>
      <c r="B19" s="299"/>
      <c r="C19" s="300"/>
      <c r="D19" s="304"/>
      <c r="E19" s="301"/>
      <c r="F19" s="301"/>
      <c r="G19" s="301"/>
      <c r="H19" s="157">
        <v>4</v>
      </c>
      <c r="I19" s="158">
        <v>2.7000000000000001E-3</v>
      </c>
      <c r="J19" s="158">
        <v>0.01</v>
      </c>
      <c r="K19" s="145" t="s">
        <v>636</v>
      </c>
      <c r="L19" s="146">
        <v>5.9900000000000003E-4</v>
      </c>
      <c r="M19" s="146">
        <v>6.4900000000000005E-4</v>
      </c>
      <c r="N19" s="146">
        <v>6.2399999999999999E-4</v>
      </c>
      <c r="O19" s="147" t="s">
        <v>636</v>
      </c>
      <c r="P19" s="148">
        <f>P18+30</f>
        <v>150</v>
      </c>
      <c r="Q19" s="149">
        <v>130</v>
      </c>
      <c r="R19" s="128"/>
    </row>
    <row r="20" spans="1:18" ht="14.45" customHeight="1" thickBot="1" x14ac:dyDescent="0.3">
      <c r="A20" s="299"/>
      <c r="B20" s="299"/>
      <c r="C20" s="300"/>
      <c r="D20" s="304"/>
      <c r="E20" s="301"/>
      <c r="F20" s="301"/>
      <c r="G20" s="301"/>
      <c r="H20" s="159">
        <v>5</v>
      </c>
      <c r="I20" s="144">
        <v>0.01</v>
      </c>
      <c r="J20" s="144">
        <v>7.0000000000000007E-2</v>
      </c>
      <c r="K20" s="145" t="s">
        <v>637</v>
      </c>
      <c r="L20" s="146">
        <v>6.4900000000000005E-4</v>
      </c>
      <c r="M20" s="146">
        <v>7.4800000000000008E-4</v>
      </c>
      <c r="N20" s="146">
        <v>6.9850000000000012E-4</v>
      </c>
      <c r="O20" s="147" t="s">
        <v>637</v>
      </c>
      <c r="P20" s="148">
        <f>P19+30</f>
        <v>180</v>
      </c>
      <c r="Q20" s="149">
        <v>150</v>
      </c>
      <c r="R20" s="128"/>
    </row>
    <row r="21" spans="1:18" ht="14.45" customHeight="1" thickBot="1" x14ac:dyDescent="0.3">
      <c r="A21" s="299"/>
      <c r="B21" s="299"/>
      <c r="C21" s="300"/>
      <c r="D21" s="304"/>
      <c r="E21" s="301"/>
      <c r="F21" s="301"/>
      <c r="G21" s="301"/>
      <c r="H21" s="143">
        <v>6</v>
      </c>
      <c r="I21" s="144">
        <v>7.0000000000000007E-2</v>
      </c>
      <c r="J21" s="144">
        <v>0.2</v>
      </c>
      <c r="K21" s="160" t="s">
        <v>616</v>
      </c>
      <c r="L21" s="161">
        <v>7.4800000000000008E-4</v>
      </c>
      <c r="M21" s="161">
        <v>8.5599999999999999E-4</v>
      </c>
      <c r="N21" s="161">
        <v>8.0199999999999998E-4</v>
      </c>
      <c r="O21" s="162" t="s">
        <v>616</v>
      </c>
      <c r="P21" s="163">
        <f>P20+250</f>
        <v>430</v>
      </c>
      <c r="Q21" s="164">
        <v>340</v>
      </c>
      <c r="R21" s="128"/>
    </row>
    <row r="22" spans="1:18" ht="14.45" customHeight="1" thickBot="1" x14ac:dyDescent="0.3">
      <c r="A22" s="299"/>
      <c r="B22" s="299"/>
      <c r="C22" s="300"/>
      <c r="D22" s="304"/>
      <c r="E22" s="301"/>
      <c r="F22" s="301"/>
      <c r="G22" s="301"/>
      <c r="H22" s="143">
        <v>7</v>
      </c>
      <c r="I22" s="144">
        <v>0.2</v>
      </c>
      <c r="J22" s="144">
        <v>1</v>
      </c>
      <c r="K22" s="145" t="s">
        <v>638</v>
      </c>
      <c r="L22" s="146">
        <v>8.5599999999999999E-4</v>
      </c>
      <c r="M22" s="146">
        <v>3.7080000000000004E-3</v>
      </c>
      <c r="N22" s="146">
        <v>2.2820000000000002E-3</v>
      </c>
      <c r="O22" s="147" t="s">
        <v>638</v>
      </c>
      <c r="P22" s="148">
        <f>P21+200</f>
        <v>630</v>
      </c>
      <c r="Q22" s="149">
        <v>420</v>
      </c>
      <c r="R22" s="128"/>
    </row>
    <row r="23" spans="1:18" ht="14.45" customHeight="1" x14ac:dyDescent="0.25">
      <c r="A23" s="299"/>
      <c r="B23" s="299"/>
      <c r="C23" s="300"/>
      <c r="D23" s="304"/>
      <c r="E23" s="301"/>
      <c r="F23" s="301"/>
      <c r="G23" s="305"/>
      <c r="H23" s="165"/>
      <c r="I23" s="165"/>
      <c r="J23" s="165"/>
      <c r="K23" s="145" t="s">
        <v>639</v>
      </c>
      <c r="L23" s="146">
        <v>3.7080000000000004E-3</v>
      </c>
      <c r="M23" s="146">
        <v>2.3488999999999999E-2</v>
      </c>
      <c r="N23" s="146">
        <v>1.3598499999999999E-2</v>
      </c>
      <c r="O23" s="147" t="s">
        <v>639</v>
      </c>
      <c r="P23" s="148">
        <f>P22+100</f>
        <v>730</v>
      </c>
      <c r="Q23" s="149">
        <v>510</v>
      </c>
      <c r="R23" s="128"/>
    </row>
    <row r="24" spans="1:18" ht="14.45" customHeight="1" x14ac:dyDescent="0.25">
      <c r="A24" s="299"/>
      <c r="B24" s="299"/>
      <c r="C24" s="300"/>
      <c r="D24" s="304"/>
      <c r="E24" s="301"/>
      <c r="F24" s="301"/>
      <c r="G24" s="305"/>
      <c r="H24" s="165"/>
      <c r="I24" s="165"/>
      <c r="J24" s="165"/>
      <c r="K24" s="145" t="s">
        <v>640</v>
      </c>
      <c r="L24" s="146">
        <v>2.3488999999999999E-2</v>
      </c>
      <c r="M24" s="146">
        <v>7.0007000000000014E-2</v>
      </c>
      <c r="N24" s="146">
        <v>4.6748000000000005E-2</v>
      </c>
      <c r="O24" s="147" t="s">
        <v>640</v>
      </c>
      <c r="P24" s="148">
        <f>P23+100</f>
        <v>830</v>
      </c>
      <c r="Q24" s="149">
        <v>602</v>
      </c>
      <c r="R24" s="128"/>
    </row>
    <row r="25" spans="1:18" ht="14.45" customHeight="1" x14ac:dyDescent="0.25">
      <c r="A25" s="299"/>
      <c r="B25" s="299"/>
      <c r="C25" s="300"/>
      <c r="D25" s="304"/>
      <c r="E25" s="301"/>
      <c r="F25" s="301"/>
      <c r="G25" s="305"/>
      <c r="H25" s="165"/>
      <c r="I25" s="165"/>
      <c r="J25" s="165"/>
      <c r="K25" s="145" t="s">
        <v>641</v>
      </c>
      <c r="L25" s="146">
        <v>7.0007000000000014E-2</v>
      </c>
      <c r="M25" s="146">
        <v>0.18791600000000003</v>
      </c>
      <c r="N25" s="146">
        <v>0.12896150000000001</v>
      </c>
      <c r="O25" s="147" t="s">
        <v>641</v>
      </c>
      <c r="P25" s="148">
        <f>P24+100</f>
        <v>930</v>
      </c>
      <c r="Q25" s="149">
        <v>700</v>
      </c>
      <c r="R25" s="128"/>
    </row>
    <row r="26" spans="1:18" ht="14.45" customHeight="1" x14ac:dyDescent="0.25">
      <c r="A26" s="299"/>
      <c r="B26" s="299"/>
      <c r="C26" s="300"/>
      <c r="D26" s="304"/>
      <c r="E26" s="301"/>
      <c r="F26" s="301"/>
      <c r="G26" s="305"/>
      <c r="H26" s="165"/>
      <c r="I26" s="165"/>
      <c r="J26" s="165"/>
      <c r="K26" s="145" t="s">
        <v>642</v>
      </c>
      <c r="L26" s="146">
        <v>0.18791600000000003</v>
      </c>
      <c r="M26" s="146">
        <v>0.99999000000000005</v>
      </c>
      <c r="N26" s="146">
        <v>0.59308000000000005</v>
      </c>
      <c r="O26" s="147" t="s">
        <v>642</v>
      </c>
      <c r="P26" s="148">
        <v>960</v>
      </c>
      <c r="Q26" s="149">
        <v>740</v>
      </c>
      <c r="R26" s="128"/>
    </row>
    <row r="27" spans="1:18" ht="18.600000000000001" customHeight="1" thickBot="1" x14ac:dyDescent="0.3">
      <c r="A27" s="299"/>
      <c r="B27" s="299"/>
      <c r="C27" s="300"/>
      <c r="D27" s="304"/>
      <c r="E27" s="301"/>
      <c r="F27" s="301"/>
      <c r="G27" s="305"/>
      <c r="H27" s="165"/>
      <c r="I27" s="165"/>
      <c r="J27" s="165"/>
      <c r="K27" s="166" t="s">
        <v>643</v>
      </c>
      <c r="L27" s="167">
        <v>1</v>
      </c>
      <c r="M27" s="168">
        <v>1</v>
      </c>
      <c r="N27" s="167">
        <v>1</v>
      </c>
      <c r="O27" s="169" t="s">
        <v>643</v>
      </c>
      <c r="P27" s="170">
        <v>1000</v>
      </c>
      <c r="Q27" s="171">
        <v>870</v>
      </c>
      <c r="R27" s="128"/>
    </row>
    <row r="28" spans="1:18" ht="243" customHeight="1" x14ac:dyDescent="0.25">
      <c r="A28" s="299"/>
      <c r="B28" s="299"/>
      <c r="C28" s="300"/>
      <c r="D28" s="304"/>
      <c r="E28" s="301"/>
      <c r="F28" s="301"/>
      <c r="G28" s="305"/>
      <c r="H28" s="165"/>
      <c r="I28" s="165"/>
      <c r="J28" s="165"/>
      <c r="K28" s="165"/>
      <c r="L28" s="165"/>
      <c r="M28" s="165"/>
      <c r="N28" s="165"/>
      <c r="O28" s="165"/>
      <c r="P28" s="165"/>
      <c r="Q28" s="165"/>
      <c r="R28" s="128"/>
    </row>
    <row r="29" spans="1:18" x14ac:dyDescent="0.25">
      <c r="A29" s="131"/>
      <c r="B29" s="131"/>
      <c r="C29" s="132"/>
      <c r="D29" s="133"/>
      <c r="E29" s="133"/>
      <c r="F29" s="133"/>
      <c r="G29" s="172"/>
      <c r="H29" s="165"/>
      <c r="I29" s="165"/>
      <c r="J29" s="165"/>
      <c r="K29" s="165"/>
      <c r="L29" s="165"/>
      <c r="M29" s="165"/>
      <c r="N29" s="165"/>
      <c r="O29" s="165"/>
      <c r="P29" s="165"/>
      <c r="Q29" s="165"/>
      <c r="R29" s="128"/>
    </row>
    <row r="30" spans="1:18" ht="30" customHeight="1" x14ac:dyDescent="0.25">
      <c r="A30" s="173" t="s">
        <v>644</v>
      </c>
      <c r="B30" s="174" t="s">
        <v>614</v>
      </c>
      <c r="C30" s="132"/>
      <c r="D30" s="302" t="s">
        <v>644</v>
      </c>
      <c r="E30" s="303"/>
      <c r="F30" s="175" t="s">
        <v>616</v>
      </c>
      <c r="G30" s="172"/>
      <c r="H30" s="165"/>
      <c r="I30" s="165"/>
      <c r="J30" s="165"/>
      <c r="K30" s="165"/>
      <c r="L30" s="165"/>
      <c r="M30" s="165"/>
      <c r="N30" s="165"/>
      <c r="O30" s="165"/>
      <c r="P30" s="165"/>
      <c r="Q30" s="165"/>
      <c r="R30" s="128"/>
    </row>
    <row r="31" spans="1:18" ht="30" customHeight="1" x14ac:dyDescent="0.25">
      <c r="A31" s="173" t="s">
        <v>645</v>
      </c>
      <c r="B31" s="176">
        <f>$N$17</f>
        <v>4.6000000000000001E-4</v>
      </c>
      <c r="C31" s="132"/>
      <c r="D31" s="302" t="s">
        <v>645</v>
      </c>
      <c r="E31" s="303"/>
      <c r="F31" s="177">
        <f>$N$21</f>
        <v>8.0199999999999998E-4</v>
      </c>
      <c r="G31" s="172"/>
      <c r="H31" s="165"/>
      <c r="I31" s="165"/>
      <c r="J31" s="165"/>
      <c r="K31" s="165"/>
      <c r="L31" s="165"/>
      <c r="M31" s="165"/>
      <c r="N31" s="165"/>
      <c r="O31" s="165"/>
      <c r="P31" s="165"/>
      <c r="Q31" s="165"/>
      <c r="R31" s="128"/>
    </row>
    <row r="32" spans="1:18" x14ac:dyDescent="0.25">
      <c r="A32" s="131"/>
      <c r="B32" s="131"/>
      <c r="C32" s="132"/>
      <c r="D32" s="178"/>
      <c r="E32" s="133"/>
      <c r="F32" s="133"/>
      <c r="G32" s="172"/>
      <c r="H32" s="165"/>
      <c r="I32" s="165"/>
      <c r="J32" s="165"/>
      <c r="K32" s="165"/>
      <c r="L32" s="165"/>
      <c r="M32" s="165"/>
      <c r="N32" s="165"/>
      <c r="O32" s="165"/>
      <c r="P32" s="165"/>
      <c r="Q32" s="165"/>
      <c r="R32" s="128"/>
    </row>
    <row r="33" spans="1:18" x14ac:dyDescent="0.25">
      <c r="A33" s="249" t="s">
        <v>646</v>
      </c>
      <c r="B33" s="249"/>
      <c r="C33" s="249"/>
      <c r="D33" s="249"/>
      <c r="E33" s="249"/>
      <c r="F33" s="249"/>
      <c r="G33" s="249"/>
      <c r="H33" s="249"/>
      <c r="I33" s="249"/>
      <c r="J33" s="249"/>
      <c r="K33" s="249"/>
      <c r="L33" s="249"/>
      <c r="M33" s="249"/>
      <c r="N33" s="249"/>
      <c r="O33" s="249"/>
      <c r="P33" s="249"/>
      <c r="Q33" s="249"/>
      <c r="R33" s="128"/>
    </row>
    <row r="34" spans="1:18" x14ac:dyDescent="0.25">
      <c r="A34" s="297" t="s">
        <v>608</v>
      </c>
      <c r="B34" s="297"/>
      <c r="C34" s="297"/>
      <c r="D34" s="297"/>
      <c r="E34" s="297"/>
      <c r="F34" s="297"/>
      <c r="G34" s="297"/>
      <c r="H34" s="297"/>
      <c r="I34" s="297"/>
      <c r="J34" s="298" t="s">
        <v>609</v>
      </c>
      <c r="K34" s="298"/>
      <c r="L34" s="298"/>
      <c r="M34" s="298"/>
      <c r="N34" s="298"/>
      <c r="O34" s="298"/>
      <c r="P34" s="298"/>
      <c r="Q34" s="298"/>
      <c r="R34" s="128"/>
    </row>
    <row r="35" spans="1:18" ht="126" customHeight="1" x14ac:dyDescent="0.25">
      <c r="A35" s="299" t="s">
        <v>647</v>
      </c>
      <c r="B35" s="299"/>
      <c r="C35" s="299"/>
      <c r="D35" s="299"/>
      <c r="E35" s="299"/>
      <c r="F35" s="299"/>
      <c r="G35" s="299"/>
      <c r="H35" s="299"/>
      <c r="I35" s="300"/>
      <c r="J35" s="301" t="s">
        <v>648</v>
      </c>
      <c r="K35" s="301"/>
      <c r="L35" s="301"/>
      <c r="M35" s="301"/>
      <c r="N35" s="301"/>
      <c r="O35" s="301"/>
      <c r="P35" s="301"/>
      <c r="Q35" s="301"/>
      <c r="R35" s="179"/>
    </row>
    <row r="36" spans="1:18" x14ac:dyDescent="0.25">
      <c r="A36" s="249" t="s">
        <v>649</v>
      </c>
      <c r="B36" s="249"/>
      <c r="C36" s="249"/>
      <c r="D36" s="249"/>
      <c r="E36" s="249"/>
      <c r="F36" s="249"/>
      <c r="G36" s="249"/>
      <c r="H36" s="249"/>
      <c r="I36" s="249"/>
      <c r="J36" s="249"/>
      <c r="K36" s="249"/>
      <c r="L36" s="249"/>
      <c r="M36" s="249"/>
      <c r="N36" s="249"/>
      <c r="O36" s="249"/>
      <c r="P36" s="249"/>
      <c r="Q36" s="249"/>
      <c r="R36" s="39"/>
    </row>
    <row r="37" spans="1:18" ht="79.5" customHeight="1" x14ac:dyDescent="0.25">
      <c r="A37" s="255" t="s">
        <v>650</v>
      </c>
      <c r="B37" s="255"/>
      <c r="C37" s="255"/>
      <c r="D37" s="255"/>
      <c r="E37" s="255"/>
      <c r="F37" s="255"/>
      <c r="G37" s="255"/>
      <c r="H37" s="255"/>
      <c r="I37" s="255"/>
      <c r="J37" s="255"/>
      <c r="K37" s="255"/>
      <c r="L37" s="255"/>
      <c r="M37" s="255"/>
      <c r="N37" s="255"/>
      <c r="O37" s="255"/>
      <c r="P37" s="255"/>
      <c r="Q37" s="255"/>
      <c r="R37" s="39"/>
    </row>
    <row r="38" spans="1:18" x14ac:dyDescent="0.25">
      <c r="A38" s="249" t="s">
        <v>651</v>
      </c>
      <c r="B38" s="249"/>
      <c r="C38" s="249"/>
      <c r="D38" s="249"/>
      <c r="E38" s="249"/>
      <c r="F38" s="249"/>
      <c r="G38" s="249"/>
      <c r="H38" s="249"/>
      <c r="I38" s="249"/>
      <c r="J38" s="249"/>
      <c r="K38" s="249"/>
      <c r="L38" s="249"/>
      <c r="M38" s="249"/>
      <c r="N38" s="249"/>
      <c r="O38" s="249"/>
      <c r="P38" s="249"/>
      <c r="Q38" s="249"/>
      <c r="R38" s="39"/>
    </row>
    <row r="39" spans="1:18" ht="134.25" customHeight="1" x14ac:dyDescent="0.25">
      <c r="A39" s="255" t="s">
        <v>652</v>
      </c>
      <c r="B39" s="255"/>
      <c r="C39" s="255"/>
      <c r="D39" s="255"/>
      <c r="E39" s="255"/>
      <c r="F39" s="255"/>
      <c r="G39" s="255"/>
      <c r="H39" s="255"/>
      <c r="I39" s="255"/>
      <c r="J39" s="255"/>
      <c r="K39" s="255"/>
      <c r="L39" s="255"/>
      <c r="M39" s="255"/>
      <c r="N39" s="255"/>
      <c r="O39" s="255"/>
      <c r="P39" s="255"/>
      <c r="Q39" s="255"/>
      <c r="R39" s="39"/>
    </row>
    <row r="40" spans="1:18" x14ac:dyDescent="0.25">
      <c r="A40" s="249" t="s">
        <v>653</v>
      </c>
      <c r="B40" s="249"/>
      <c r="C40" s="249"/>
      <c r="D40" s="249"/>
      <c r="E40" s="249"/>
      <c r="F40" s="249"/>
      <c r="G40" s="249"/>
      <c r="H40" s="249"/>
      <c r="I40" s="249"/>
      <c r="J40" s="249"/>
      <c r="K40" s="249"/>
      <c r="L40" s="249"/>
      <c r="M40" s="249"/>
      <c r="N40" s="249"/>
      <c r="O40" s="249"/>
      <c r="P40" s="249"/>
      <c r="Q40" s="249"/>
      <c r="R40" s="249"/>
    </row>
    <row r="41" spans="1:18" ht="29.45" customHeight="1" x14ac:dyDescent="0.25">
      <c r="A41" s="292" t="s">
        <v>753</v>
      </c>
      <c r="B41" s="292"/>
      <c r="C41" s="292"/>
      <c r="D41" s="292"/>
      <c r="E41" s="292"/>
      <c r="F41" s="292"/>
      <c r="G41" s="292"/>
      <c r="H41" s="292"/>
      <c r="I41" s="292"/>
      <c r="J41" s="292"/>
      <c r="K41" s="292"/>
      <c r="L41" s="292"/>
      <c r="M41" s="292"/>
      <c r="N41" s="292"/>
      <c r="O41" s="292"/>
      <c r="P41" s="292"/>
      <c r="Q41" s="292"/>
      <c r="R41" s="39"/>
    </row>
    <row r="42" spans="1:18" x14ac:dyDescent="0.25">
      <c r="A42" s="249" t="s">
        <v>654</v>
      </c>
      <c r="B42" s="249"/>
      <c r="C42" s="249"/>
      <c r="D42" s="249"/>
      <c r="E42" s="249"/>
      <c r="F42" s="249"/>
      <c r="G42" s="249"/>
      <c r="H42" s="249"/>
      <c r="I42" s="249"/>
      <c r="J42" s="249"/>
      <c r="K42" s="249"/>
      <c r="L42" s="249"/>
      <c r="M42" s="249"/>
      <c r="N42" s="249"/>
      <c r="O42" s="249"/>
      <c r="P42" s="249"/>
      <c r="Q42" s="249"/>
      <c r="R42" s="249"/>
    </row>
    <row r="43" spans="1:18" ht="28.9" customHeight="1" x14ac:dyDescent="0.25">
      <c r="A43" s="292" t="s">
        <v>655</v>
      </c>
      <c r="B43" s="292"/>
      <c r="C43" s="292"/>
      <c r="D43" s="292"/>
      <c r="E43" s="292"/>
      <c r="F43" s="292"/>
      <c r="G43" s="292"/>
      <c r="H43" s="292"/>
      <c r="I43" s="292"/>
      <c r="J43" s="292"/>
      <c r="K43" s="292"/>
      <c r="L43" s="292"/>
      <c r="M43" s="292"/>
      <c r="N43" s="292"/>
      <c r="O43" s="292"/>
      <c r="P43" s="292"/>
      <c r="Q43" s="292"/>
      <c r="R43" s="39"/>
    </row>
    <row r="44" spans="1:18" x14ac:dyDescent="0.25">
      <c r="A44" s="295" t="s">
        <v>656</v>
      </c>
      <c r="B44" s="295"/>
      <c r="C44" s="295"/>
      <c r="D44" s="295"/>
      <c r="E44" s="295"/>
      <c r="F44" s="295"/>
      <c r="G44" s="295"/>
      <c r="H44" s="295"/>
      <c r="I44" s="295"/>
      <c r="J44" s="295"/>
      <c r="K44" s="295"/>
      <c r="L44" s="295"/>
      <c r="M44" s="295"/>
      <c r="N44" s="295"/>
      <c r="O44" s="295"/>
      <c r="P44" s="295"/>
      <c r="Q44" s="295"/>
      <c r="R44" s="295"/>
    </row>
    <row r="45" spans="1:18" ht="33" customHeight="1" x14ac:dyDescent="0.25">
      <c r="A45" s="296" t="s">
        <v>608</v>
      </c>
      <c r="B45" s="296"/>
      <c r="C45" s="296"/>
      <c r="D45" s="296"/>
      <c r="E45" s="296"/>
      <c r="F45" s="296"/>
      <c r="G45" s="296"/>
      <c r="H45" s="296"/>
      <c r="I45" s="296"/>
      <c r="J45" s="296"/>
      <c r="K45" s="296"/>
      <c r="L45" s="296"/>
      <c r="M45" s="296"/>
      <c r="N45" s="296"/>
      <c r="O45" s="296"/>
      <c r="P45" s="296"/>
      <c r="Q45" s="296"/>
      <c r="R45" s="296"/>
    </row>
    <row r="46" spans="1:18" x14ac:dyDescent="0.25">
      <c r="A46" s="84"/>
      <c r="B46" s="294" t="s">
        <v>657</v>
      </c>
      <c r="C46" s="294"/>
      <c r="D46" s="294" t="s">
        <v>658</v>
      </c>
      <c r="E46" s="294"/>
      <c r="F46" s="294" t="s">
        <v>659</v>
      </c>
      <c r="G46" s="294"/>
      <c r="H46" s="294"/>
      <c r="I46" s="294" t="s">
        <v>660</v>
      </c>
      <c r="J46" s="294"/>
      <c r="K46" s="294"/>
      <c r="L46" s="294"/>
      <c r="M46" s="294" t="s">
        <v>661</v>
      </c>
      <c r="N46" s="294"/>
      <c r="O46" s="294"/>
      <c r="P46" s="294"/>
      <c r="Q46" s="109" t="s">
        <v>662</v>
      </c>
      <c r="R46" s="39"/>
    </row>
    <row r="47" spans="1:18" s="1" customFormat="1" ht="61.15" customHeight="1" x14ac:dyDescent="0.25">
      <c r="A47" s="78" t="s">
        <v>601</v>
      </c>
      <c r="B47" s="78" t="s">
        <v>644</v>
      </c>
      <c r="C47" s="78" t="s">
        <v>663</v>
      </c>
      <c r="D47" s="78" t="s">
        <v>604</v>
      </c>
      <c r="E47" s="78" t="s">
        <v>591</v>
      </c>
      <c r="F47" s="200" t="s">
        <v>664</v>
      </c>
      <c r="G47" s="78" t="s">
        <v>665</v>
      </c>
      <c r="H47" s="78" t="s">
        <v>666</v>
      </c>
      <c r="I47" s="78" t="s">
        <v>667</v>
      </c>
      <c r="J47" s="78" t="s">
        <v>668</v>
      </c>
      <c r="K47" s="78" t="s">
        <v>669</v>
      </c>
      <c r="L47" s="78" t="s">
        <v>670</v>
      </c>
      <c r="M47" s="78" t="s">
        <v>671</v>
      </c>
      <c r="N47" s="78" t="s">
        <v>672</v>
      </c>
      <c r="O47" s="78" t="s">
        <v>673</v>
      </c>
      <c r="P47" s="78" t="s">
        <v>674</v>
      </c>
      <c r="Q47" s="78" t="s">
        <v>675</v>
      </c>
      <c r="R47" s="180"/>
    </row>
    <row r="48" spans="1:18" x14ac:dyDescent="0.25">
      <c r="A48" s="85">
        <v>2030</v>
      </c>
      <c r="B48" s="86" t="str">
        <f>$B$30</f>
        <v>E2</v>
      </c>
      <c r="C48" s="87">
        <f>VLOOKUP($B$48,$K$16:$N$27,4,0)</f>
        <v>4.6000000000000001E-4</v>
      </c>
      <c r="D48" s="88">
        <f>VLOOKUP(CONCATENATE($A48,"-",0),$D$122:$H$140,5,0)</f>
        <v>0.22500000000000001</v>
      </c>
      <c r="E48" s="181">
        <f>1/(1+(EXP((-LN(C48/(1-C48)))-D48)))</f>
        <v>5.7600159383638125E-4</v>
      </c>
      <c r="F48" s="86" t="str">
        <f>VLOOKUP(E48,$L$16:$Q$27,4,1)</f>
        <v>E3</v>
      </c>
      <c r="G48" s="86">
        <f>VLOOKUP(B48,$O$16:$Q$27,2,0)</f>
        <v>100</v>
      </c>
      <c r="H48" s="86">
        <f>VLOOKUP(F48,$O$16:$Q$27,2,0)</f>
        <v>120</v>
      </c>
      <c r="I48" s="86">
        <f>H48-G48</f>
        <v>20</v>
      </c>
      <c r="J48" s="86">
        <f>MAX(I48:I55,0)</f>
        <v>50</v>
      </c>
      <c r="K48" s="86">
        <f>MIN(I48:I55,0)</f>
        <v>0</v>
      </c>
      <c r="L48" s="86">
        <f>IF(ABS(J48)&gt;ABS(K48),J48,K48)</f>
        <v>50</v>
      </c>
      <c r="M48" s="89">
        <v>20</v>
      </c>
      <c r="N48" s="89">
        <f>MAX($M48:$M55,0)</f>
        <v>48</v>
      </c>
      <c r="O48" s="89">
        <f>MIN($M48:$M55,0)</f>
        <v>0</v>
      </c>
      <c r="P48" s="86">
        <f>IF(ABS(N48)&gt;ABS(O48),N48,O48)</f>
        <v>48</v>
      </c>
      <c r="Q48" s="90">
        <f>((($B$8*$L48)+($B$9*$P48))*($B$10/1000000))</f>
        <v>-172800</v>
      </c>
      <c r="R48" s="182"/>
    </row>
    <row r="49" spans="1:18" x14ac:dyDescent="0.25">
      <c r="A49" s="86">
        <v>2031</v>
      </c>
      <c r="B49" s="183" t="s">
        <v>676</v>
      </c>
      <c r="C49" s="183" t="s">
        <v>676</v>
      </c>
      <c r="D49" s="183" t="s">
        <v>676</v>
      </c>
      <c r="E49" s="184" t="s">
        <v>676</v>
      </c>
      <c r="F49" s="183" t="s">
        <v>676</v>
      </c>
      <c r="G49" s="183" t="s">
        <v>676</v>
      </c>
      <c r="H49" s="183" t="s">
        <v>676</v>
      </c>
      <c r="I49" s="86">
        <f>$I$48</f>
        <v>20</v>
      </c>
      <c r="J49" s="183" t="s">
        <v>676</v>
      </c>
      <c r="K49" s="183" t="s">
        <v>676</v>
      </c>
      <c r="L49" s="183" t="s">
        <v>676</v>
      </c>
      <c r="M49" s="89">
        <v>24</v>
      </c>
      <c r="N49" s="183" t="s">
        <v>676</v>
      </c>
      <c r="O49" s="183" t="s">
        <v>676</v>
      </c>
      <c r="P49" s="183" t="s">
        <v>676</v>
      </c>
      <c r="Q49" s="183" t="s">
        <v>676</v>
      </c>
      <c r="R49" s="182"/>
    </row>
    <row r="50" spans="1:18" x14ac:dyDescent="0.25">
      <c r="A50" s="86">
        <v>2032</v>
      </c>
      <c r="B50" s="183" t="s">
        <v>676</v>
      </c>
      <c r="C50" s="183" t="s">
        <v>676</v>
      </c>
      <c r="D50" s="183" t="s">
        <v>676</v>
      </c>
      <c r="E50" s="184" t="s">
        <v>676</v>
      </c>
      <c r="F50" s="183" t="s">
        <v>676</v>
      </c>
      <c r="G50" s="183" t="s">
        <v>676</v>
      </c>
      <c r="H50" s="183" t="s">
        <v>676</v>
      </c>
      <c r="I50" s="86">
        <f>$I$48</f>
        <v>20</v>
      </c>
      <c r="J50" s="183" t="s">
        <v>676</v>
      </c>
      <c r="K50" s="183" t="s">
        <v>676</v>
      </c>
      <c r="L50" s="183" t="s">
        <v>676</v>
      </c>
      <c r="M50" s="89">
        <v>28</v>
      </c>
      <c r="N50" s="183" t="s">
        <v>676</v>
      </c>
      <c r="O50" s="183" t="s">
        <v>676</v>
      </c>
      <c r="P50" s="183" t="s">
        <v>676</v>
      </c>
      <c r="Q50" s="183" t="s">
        <v>676</v>
      </c>
      <c r="R50" s="182"/>
    </row>
    <row r="51" spans="1:18" x14ac:dyDescent="0.25">
      <c r="A51" s="86">
        <v>2033</v>
      </c>
      <c r="B51" s="183" t="s">
        <v>676</v>
      </c>
      <c r="C51" s="183" t="s">
        <v>676</v>
      </c>
      <c r="D51" s="183" t="s">
        <v>676</v>
      </c>
      <c r="E51" s="184" t="s">
        <v>676</v>
      </c>
      <c r="F51" s="183" t="s">
        <v>676</v>
      </c>
      <c r="G51" s="183" t="s">
        <v>676</v>
      </c>
      <c r="H51" s="183" t="s">
        <v>676</v>
      </c>
      <c r="I51" s="86">
        <f>$I$48</f>
        <v>20</v>
      </c>
      <c r="J51" s="183" t="s">
        <v>676</v>
      </c>
      <c r="K51" s="183" t="s">
        <v>676</v>
      </c>
      <c r="L51" s="183" t="s">
        <v>676</v>
      </c>
      <c r="M51" s="89">
        <v>32</v>
      </c>
      <c r="N51" s="183" t="s">
        <v>676</v>
      </c>
      <c r="O51" s="183" t="s">
        <v>676</v>
      </c>
      <c r="P51" s="183" t="s">
        <v>676</v>
      </c>
      <c r="Q51" s="183" t="s">
        <v>676</v>
      </c>
      <c r="R51" s="182"/>
    </row>
    <row r="52" spans="1:18" x14ac:dyDescent="0.25">
      <c r="A52" s="86">
        <v>2034</v>
      </c>
      <c r="B52" s="183" t="s">
        <v>676</v>
      </c>
      <c r="C52" s="183" t="s">
        <v>676</v>
      </c>
      <c r="D52" s="183" t="s">
        <v>676</v>
      </c>
      <c r="E52" s="184" t="s">
        <v>676</v>
      </c>
      <c r="F52" s="183" t="s">
        <v>676</v>
      </c>
      <c r="G52" s="183" t="s">
        <v>676</v>
      </c>
      <c r="H52" s="183" t="s">
        <v>676</v>
      </c>
      <c r="I52" s="86">
        <f>$I$48</f>
        <v>20</v>
      </c>
      <c r="J52" s="183" t="s">
        <v>676</v>
      </c>
      <c r="K52" s="183" t="s">
        <v>676</v>
      </c>
      <c r="L52" s="183" t="s">
        <v>676</v>
      </c>
      <c r="M52" s="89">
        <v>36</v>
      </c>
      <c r="N52" s="183" t="s">
        <v>676</v>
      </c>
      <c r="O52" s="183" t="s">
        <v>676</v>
      </c>
      <c r="P52" s="183" t="s">
        <v>676</v>
      </c>
      <c r="Q52" s="183" t="s">
        <v>676</v>
      </c>
      <c r="R52" s="182"/>
    </row>
    <row r="53" spans="1:18" x14ac:dyDescent="0.25">
      <c r="A53" s="85">
        <v>2035</v>
      </c>
      <c r="B53" s="86" t="str">
        <f>$B$48</f>
        <v>E2</v>
      </c>
      <c r="C53" s="87">
        <f>$C$48</f>
        <v>4.6000000000000001E-4</v>
      </c>
      <c r="D53" s="88">
        <f>VLOOKUP(CONCATENATE($A53,"-",0),$D$122:$H$140,5,0)</f>
        <v>0.27</v>
      </c>
      <c r="E53" s="181">
        <f>1/(1+(EXP((-LN(C53/(1-C53)))-D53)))</f>
        <v>6.0249774101186831E-4</v>
      </c>
      <c r="F53" s="86" t="str">
        <f>VLOOKUP(E53,$L$16:$Q$27,4,1)</f>
        <v>E4</v>
      </c>
      <c r="G53" s="86">
        <f>$G$48</f>
        <v>100</v>
      </c>
      <c r="H53" s="86">
        <f>VLOOKUP(F53,$O$16:$Q$27,2,0)</f>
        <v>150</v>
      </c>
      <c r="I53" s="86">
        <f t="shared" ref="I53:I68" si="0">H53-G53</f>
        <v>50</v>
      </c>
      <c r="J53" s="86">
        <f>MAX(I53:I60,0)</f>
        <v>80</v>
      </c>
      <c r="K53" s="86">
        <f>MIN(I53:I60,0)</f>
        <v>0</v>
      </c>
      <c r="L53" s="86">
        <f>IF(ABS(J53)&gt;ABS(K53),J53,K53)</f>
        <v>80</v>
      </c>
      <c r="M53" s="89">
        <v>40</v>
      </c>
      <c r="N53" s="89">
        <f>MAX($M53:$M60,0)</f>
        <v>56</v>
      </c>
      <c r="O53" s="89">
        <f>MIN($M53:$M60,0)</f>
        <v>0</v>
      </c>
      <c r="P53" s="86">
        <f>IF(ABS(N53)&gt;ABS(O53),N53,O53)</f>
        <v>56</v>
      </c>
      <c r="Q53" s="90">
        <f>((($B$8*$L53)+($B$9*$P53))*($B$10/1000000))</f>
        <v>-248400.00000000003</v>
      </c>
      <c r="R53" s="182"/>
    </row>
    <row r="54" spans="1:18" x14ac:dyDescent="0.25">
      <c r="A54" s="86">
        <v>2036</v>
      </c>
      <c r="B54" s="183" t="s">
        <v>676</v>
      </c>
      <c r="C54" s="183" t="s">
        <v>676</v>
      </c>
      <c r="D54" s="183" t="s">
        <v>676</v>
      </c>
      <c r="E54" s="184" t="s">
        <v>676</v>
      </c>
      <c r="F54" s="183" t="s">
        <v>676</v>
      </c>
      <c r="G54" s="183" t="s">
        <v>676</v>
      </c>
      <c r="H54" s="183" t="s">
        <v>676</v>
      </c>
      <c r="I54" s="86">
        <f>$I$53</f>
        <v>50</v>
      </c>
      <c r="J54" s="183" t="s">
        <v>676</v>
      </c>
      <c r="K54" s="183" t="s">
        <v>676</v>
      </c>
      <c r="L54" s="183" t="s">
        <v>676</v>
      </c>
      <c r="M54" s="89">
        <v>44</v>
      </c>
      <c r="N54" s="183" t="s">
        <v>676</v>
      </c>
      <c r="O54" s="183" t="s">
        <v>676</v>
      </c>
      <c r="P54" s="183" t="s">
        <v>676</v>
      </c>
      <c r="Q54" s="183" t="s">
        <v>676</v>
      </c>
      <c r="R54" s="182"/>
    </row>
    <row r="55" spans="1:18" x14ac:dyDescent="0.25">
      <c r="A55" s="86">
        <v>2037</v>
      </c>
      <c r="B55" s="183" t="s">
        <v>676</v>
      </c>
      <c r="C55" s="183" t="s">
        <v>676</v>
      </c>
      <c r="D55" s="183" t="s">
        <v>676</v>
      </c>
      <c r="E55" s="184" t="s">
        <v>676</v>
      </c>
      <c r="F55" s="183" t="s">
        <v>676</v>
      </c>
      <c r="G55" s="183" t="s">
        <v>676</v>
      </c>
      <c r="H55" s="183" t="s">
        <v>676</v>
      </c>
      <c r="I55" s="86">
        <f t="shared" ref="I55:I57" si="1">$I$53</f>
        <v>50</v>
      </c>
      <c r="J55" s="183" t="s">
        <v>676</v>
      </c>
      <c r="K55" s="183" t="s">
        <v>676</v>
      </c>
      <c r="L55" s="183" t="s">
        <v>676</v>
      </c>
      <c r="M55" s="89">
        <v>48</v>
      </c>
      <c r="N55" s="183" t="s">
        <v>676</v>
      </c>
      <c r="O55" s="183" t="s">
        <v>676</v>
      </c>
      <c r="P55" s="183" t="s">
        <v>676</v>
      </c>
      <c r="Q55" s="183" t="s">
        <v>676</v>
      </c>
      <c r="R55" s="182"/>
    </row>
    <row r="56" spans="1:18" x14ac:dyDescent="0.25">
      <c r="A56" s="86">
        <v>2038</v>
      </c>
      <c r="B56" s="183" t="s">
        <v>676</v>
      </c>
      <c r="C56" s="183" t="s">
        <v>676</v>
      </c>
      <c r="D56" s="183" t="s">
        <v>676</v>
      </c>
      <c r="E56" s="184" t="s">
        <v>676</v>
      </c>
      <c r="F56" s="183" t="s">
        <v>676</v>
      </c>
      <c r="G56" s="183" t="s">
        <v>676</v>
      </c>
      <c r="H56" s="183" t="s">
        <v>676</v>
      </c>
      <c r="I56" s="86">
        <f t="shared" si="1"/>
        <v>50</v>
      </c>
      <c r="J56" s="183" t="s">
        <v>676</v>
      </c>
      <c r="K56" s="183" t="s">
        <v>676</v>
      </c>
      <c r="L56" s="183" t="s">
        <v>676</v>
      </c>
      <c r="M56" s="89">
        <v>52</v>
      </c>
      <c r="N56" s="183" t="s">
        <v>676</v>
      </c>
      <c r="O56" s="183" t="s">
        <v>676</v>
      </c>
      <c r="P56" s="183" t="s">
        <v>676</v>
      </c>
      <c r="Q56" s="183" t="s">
        <v>676</v>
      </c>
      <c r="R56" s="182"/>
    </row>
    <row r="57" spans="1:18" x14ac:dyDescent="0.25">
      <c r="A57" s="86">
        <v>2039</v>
      </c>
      <c r="B57" s="183" t="s">
        <v>676</v>
      </c>
      <c r="C57" s="183" t="s">
        <v>676</v>
      </c>
      <c r="D57" s="183" t="s">
        <v>676</v>
      </c>
      <c r="E57" s="184" t="s">
        <v>676</v>
      </c>
      <c r="F57" s="183" t="s">
        <v>676</v>
      </c>
      <c r="G57" s="183" t="s">
        <v>676</v>
      </c>
      <c r="H57" s="183" t="s">
        <v>676</v>
      </c>
      <c r="I57" s="86">
        <f t="shared" si="1"/>
        <v>50</v>
      </c>
      <c r="J57" s="183" t="s">
        <v>676</v>
      </c>
      <c r="K57" s="183" t="s">
        <v>676</v>
      </c>
      <c r="L57" s="183" t="s">
        <v>676</v>
      </c>
      <c r="M57" s="89">
        <v>56</v>
      </c>
      <c r="N57" s="183" t="s">
        <v>676</v>
      </c>
      <c r="O57" s="183" t="s">
        <v>676</v>
      </c>
      <c r="P57" s="183" t="s">
        <v>676</v>
      </c>
      <c r="Q57" s="183" t="s">
        <v>676</v>
      </c>
      <c r="R57" s="182"/>
    </row>
    <row r="58" spans="1:18" x14ac:dyDescent="0.25">
      <c r="A58" s="85">
        <v>2040</v>
      </c>
      <c r="B58" s="86" t="str">
        <f>$B$48</f>
        <v>E2</v>
      </c>
      <c r="C58" s="87">
        <f>$C$48</f>
        <v>4.6000000000000001E-4</v>
      </c>
      <c r="D58" s="88">
        <f>VLOOKUP(CONCATENATE($A58,"-",0),$D$122:$H$140,5,0)</f>
        <v>0.36</v>
      </c>
      <c r="E58" s="181">
        <f>1/(1+(EXP((-LN(C58/(1-C58)))-D58)))</f>
        <v>6.5920013132654337E-4</v>
      </c>
      <c r="F58" s="86" t="str">
        <f>VLOOKUP(E58,$L$16:$Q$27,4,1)</f>
        <v>E5</v>
      </c>
      <c r="G58" s="86">
        <f>$G$48</f>
        <v>100</v>
      </c>
      <c r="H58" s="86">
        <f>VLOOKUP(F58,$O$16:$Q$27,2,0)</f>
        <v>180</v>
      </c>
      <c r="I58" s="86">
        <f t="shared" si="0"/>
        <v>80</v>
      </c>
      <c r="J58" s="86">
        <f>MAX(I58:I65,0)</f>
        <v>80</v>
      </c>
      <c r="K58" s="86">
        <f>MIN(I58:I65,0)</f>
        <v>0</v>
      </c>
      <c r="L58" s="86">
        <f>IF(ABS(J58)&gt;ABS(K58),J58,K58)</f>
        <v>80</v>
      </c>
      <c r="M58" s="89">
        <v>54</v>
      </c>
      <c r="N58" s="89">
        <f>MAX($M58:$M65,0)</f>
        <v>54</v>
      </c>
      <c r="O58" s="89">
        <f>MIN($M58:$M65,0)</f>
        <v>0</v>
      </c>
      <c r="P58" s="86">
        <f>IF(ABS(N58)&gt;ABS(O58),N58,O58)</f>
        <v>54</v>
      </c>
      <c r="Q58" s="90">
        <f>((($B$8*$L58)+($B$9*$P58))*($B$10/1000000))</f>
        <v>-245700.00000000003</v>
      </c>
      <c r="R58" s="182"/>
    </row>
    <row r="59" spans="1:18" x14ac:dyDescent="0.25">
      <c r="A59" s="86">
        <v>2041</v>
      </c>
      <c r="B59" s="183" t="s">
        <v>676</v>
      </c>
      <c r="C59" s="183" t="s">
        <v>676</v>
      </c>
      <c r="D59" s="183" t="s">
        <v>676</v>
      </c>
      <c r="E59" s="184" t="s">
        <v>676</v>
      </c>
      <c r="F59" s="183" t="s">
        <v>676</v>
      </c>
      <c r="G59" s="183" t="s">
        <v>676</v>
      </c>
      <c r="H59" s="183" t="s">
        <v>676</v>
      </c>
      <c r="I59" s="86">
        <f>$I$58</f>
        <v>80</v>
      </c>
      <c r="J59" s="183" t="s">
        <v>676</v>
      </c>
      <c r="K59" s="183" t="s">
        <v>676</v>
      </c>
      <c r="L59" s="183" t="s">
        <v>676</v>
      </c>
      <c r="M59" s="89">
        <v>52</v>
      </c>
      <c r="N59" s="183" t="s">
        <v>676</v>
      </c>
      <c r="O59" s="183" t="s">
        <v>676</v>
      </c>
      <c r="P59" s="183" t="s">
        <v>676</v>
      </c>
      <c r="Q59" s="183" t="s">
        <v>676</v>
      </c>
      <c r="R59" s="182"/>
    </row>
    <row r="60" spans="1:18" x14ac:dyDescent="0.25">
      <c r="A60" s="86">
        <v>2042</v>
      </c>
      <c r="B60" s="183" t="s">
        <v>676</v>
      </c>
      <c r="C60" s="183" t="s">
        <v>676</v>
      </c>
      <c r="D60" s="183" t="s">
        <v>676</v>
      </c>
      <c r="E60" s="184" t="s">
        <v>676</v>
      </c>
      <c r="F60" s="183" t="s">
        <v>676</v>
      </c>
      <c r="G60" s="183" t="s">
        <v>676</v>
      </c>
      <c r="H60" s="183" t="s">
        <v>676</v>
      </c>
      <c r="I60" s="86">
        <f t="shared" ref="I60:I62" si="2">$I$58</f>
        <v>80</v>
      </c>
      <c r="J60" s="183" t="s">
        <v>676</v>
      </c>
      <c r="K60" s="183" t="s">
        <v>676</v>
      </c>
      <c r="L60" s="183" t="s">
        <v>676</v>
      </c>
      <c r="M60" s="89">
        <v>50</v>
      </c>
      <c r="N60" s="183" t="s">
        <v>676</v>
      </c>
      <c r="O60" s="183" t="s">
        <v>676</v>
      </c>
      <c r="P60" s="183" t="s">
        <v>676</v>
      </c>
      <c r="Q60" s="183" t="s">
        <v>676</v>
      </c>
      <c r="R60" s="182"/>
    </row>
    <row r="61" spans="1:18" x14ac:dyDescent="0.25">
      <c r="A61" s="86">
        <v>2043</v>
      </c>
      <c r="B61" s="183" t="s">
        <v>676</v>
      </c>
      <c r="C61" s="183" t="s">
        <v>676</v>
      </c>
      <c r="D61" s="183" t="s">
        <v>676</v>
      </c>
      <c r="E61" s="184" t="s">
        <v>676</v>
      </c>
      <c r="F61" s="183" t="s">
        <v>676</v>
      </c>
      <c r="G61" s="183" t="s">
        <v>676</v>
      </c>
      <c r="H61" s="183" t="s">
        <v>676</v>
      </c>
      <c r="I61" s="86">
        <f t="shared" si="2"/>
        <v>80</v>
      </c>
      <c r="J61" s="183" t="s">
        <v>676</v>
      </c>
      <c r="K61" s="183" t="s">
        <v>676</v>
      </c>
      <c r="L61" s="183" t="s">
        <v>676</v>
      </c>
      <c r="M61" s="89">
        <v>48</v>
      </c>
      <c r="N61" s="183" t="s">
        <v>676</v>
      </c>
      <c r="O61" s="183" t="s">
        <v>676</v>
      </c>
      <c r="P61" s="183" t="s">
        <v>676</v>
      </c>
      <c r="Q61" s="183" t="s">
        <v>676</v>
      </c>
      <c r="R61" s="182"/>
    </row>
    <row r="62" spans="1:18" x14ac:dyDescent="0.25">
      <c r="A62" s="86">
        <v>2044</v>
      </c>
      <c r="B62" s="183" t="s">
        <v>676</v>
      </c>
      <c r="C62" s="183" t="s">
        <v>676</v>
      </c>
      <c r="D62" s="183" t="s">
        <v>676</v>
      </c>
      <c r="E62" s="184" t="s">
        <v>676</v>
      </c>
      <c r="F62" s="183" t="s">
        <v>676</v>
      </c>
      <c r="G62" s="183" t="s">
        <v>676</v>
      </c>
      <c r="H62" s="183" t="s">
        <v>676</v>
      </c>
      <c r="I62" s="86">
        <f t="shared" si="2"/>
        <v>80</v>
      </c>
      <c r="J62" s="183" t="s">
        <v>676</v>
      </c>
      <c r="K62" s="183" t="s">
        <v>676</v>
      </c>
      <c r="L62" s="183" t="s">
        <v>676</v>
      </c>
      <c r="M62" s="89">
        <v>46</v>
      </c>
      <c r="N62" s="183" t="s">
        <v>676</v>
      </c>
      <c r="O62" s="183" t="s">
        <v>676</v>
      </c>
      <c r="P62" s="183" t="s">
        <v>676</v>
      </c>
      <c r="Q62" s="183" t="s">
        <v>676</v>
      </c>
      <c r="R62" s="182"/>
    </row>
    <row r="63" spans="1:18" x14ac:dyDescent="0.25">
      <c r="A63" s="85">
        <v>2045</v>
      </c>
      <c r="B63" s="86" t="str">
        <f>$B$48</f>
        <v>E2</v>
      </c>
      <c r="C63" s="87">
        <f>$C$48</f>
        <v>4.6000000000000001E-4</v>
      </c>
      <c r="D63" s="88">
        <f>VLOOKUP(CONCATENATE($A63,"-",0),$D$122:$H$140,5,0)</f>
        <v>0.45</v>
      </c>
      <c r="E63" s="181">
        <f>1/(1+(EXP((-LN(C63/(1-C63)))-D63)))</f>
        <v>7.2123505745647055E-4</v>
      </c>
      <c r="F63" s="86" t="str">
        <f>VLOOKUP(E63,$L$16:$Q$27,4,1)</f>
        <v>E5</v>
      </c>
      <c r="G63" s="86">
        <f>$G$48</f>
        <v>100</v>
      </c>
      <c r="H63" s="86">
        <f>VLOOKUP(F63,$O$16:$Q$27,2,0)</f>
        <v>180</v>
      </c>
      <c r="I63" s="86">
        <f t="shared" si="0"/>
        <v>80</v>
      </c>
      <c r="J63" s="86">
        <f>MAX(I63:I70,0)</f>
        <v>530</v>
      </c>
      <c r="K63" s="86">
        <f>MIN(I63:I70,0)</f>
        <v>0</v>
      </c>
      <c r="L63" s="86">
        <f>IF(ABS(J63)&gt;ABS(K63),J63,K63)</f>
        <v>530</v>
      </c>
      <c r="M63" s="89">
        <v>44</v>
      </c>
      <c r="N63" s="89">
        <f>MAX($M63:$M70,0)</f>
        <v>44</v>
      </c>
      <c r="O63" s="89">
        <f>MIN($M63:$M70,0)</f>
        <v>0</v>
      </c>
      <c r="P63" s="86">
        <f>IF(ABS(N63)&gt;ABS(O63),N63,O63)</f>
        <v>44</v>
      </c>
      <c r="Q63" s="90">
        <f>((($B$8*$L63)+($B$9*$P63))*($B$10/1000000))</f>
        <v>-1204200</v>
      </c>
      <c r="R63" s="182"/>
    </row>
    <row r="64" spans="1:18" x14ac:dyDescent="0.25">
      <c r="A64" s="86">
        <v>2046</v>
      </c>
      <c r="B64" s="183" t="s">
        <v>676</v>
      </c>
      <c r="C64" s="183" t="s">
        <v>676</v>
      </c>
      <c r="D64" s="183" t="s">
        <v>676</v>
      </c>
      <c r="E64" s="184" t="s">
        <v>676</v>
      </c>
      <c r="F64" s="183" t="s">
        <v>676</v>
      </c>
      <c r="G64" s="183" t="s">
        <v>676</v>
      </c>
      <c r="H64" s="183" t="s">
        <v>676</v>
      </c>
      <c r="I64" s="86">
        <f>$I$63</f>
        <v>80</v>
      </c>
      <c r="J64" s="183" t="s">
        <v>676</v>
      </c>
      <c r="K64" s="183" t="s">
        <v>676</v>
      </c>
      <c r="L64" s="183" t="s">
        <v>676</v>
      </c>
      <c r="M64" s="89">
        <v>42</v>
      </c>
      <c r="N64" s="183" t="s">
        <v>676</v>
      </c>
      <c r="O64" s="183" t="s">
        <v>676</v>
      </c>
      <c r="P64" s="183" t="s">
        <v>676</v>
      </c>
      <c r="Q64" s="183" t="s">
        <v>676</v>
      </c>
      <c r="R64" s="182"/>
    </row>
    <row r="65" spans="1:36" x14ac:dyDescent="0.25">
      <c r="A65" s="86">
        <v>2047</v>
      </c>
      <c r="B65" s="183" t="s">
        <v>676</v>
      </c>
      <c r="C65" s="183" t="s">
        <v>676</v>
      </c>
      <c r="D65" s="183" t="s">
        <v>676</v>
      </c>
      <c r="E65" s="184" t="s">
        <v>676</v>
      </c>
      <c r="F65" s="183" t="s">
        <v>676</v>
      </c>
      <c r="G65" s="183" t="s">
        <v>676</v>
      </c>
      <c r="H65" s="183" t="s">
        <v>676</v>
      </c>
      <c r="I65" s="86">
        <f t="shared" ref="I65:I67" si="3">$I$63</f>
        <v>80</v>
      </c>
      <c r="J65" s="183" t="s">
        <v>676</v>
      </c>
      <c r="K65" s="183" t="s">
        <v>676</v>
      </c>
      <c r="L65" s="183" t="s">
        <v>676</v>
      </c>
      <c r="M65" s="89">
        <v>40</v>
      </c>
      <c r="N65" s="183" t="s">
        <v>676</v>
      </c>
      <c r="O65" s="183" t="s">
        <v>676</v>
      </c>
      <c r="P65" s="183" t="s">
        <v>676</v>
      </c>
      <c r="Q65" s="183" t="s">
        <v>676</v>
      </c>
      <c r="R65" s="182"/>
    </row>
    <row r="66" spans="1:36" x14ac:dyDescent="0.25">
      <c r="A66" s="86">
        <v>2048</v>
      </c>
      <c r="B66" s="183" t="s">
        <v>676</v>
      </c>
      <c r="C66" s="183" t="s">
        <v>676</v>
      </c>
      <c r="D66" s="183" t="s">
        <v>676</v>
      </c>
      <c r="E66" s="184" t="s">
        <v>676</v>
      </c>
      <c r="F66" s="183" t="s">
        <v>676</v>
      </c>
      <c r="G66" s="183" t="s">
        <v>676</v>
      </c>
      <c r="H66" s="183" t="s">
        <v>676</v>
      </c>
      <c r="I66" s="86">
        <f t="shared" si="3"/>
        <v>80</v>
      </c>
      <c r="J66" s="183" t="s">
        <v>676</v>
      </c>
      <c r="K66" s="183" t="s">
        <v>676</v>
      </c>
      <c r="L66" s="183" t="s">
        <v>676</v>
      </c>
      <c r="M66" s="89">
        <v>38</v>
      </c>
      <c r="N66" s="183" t="s">
        <v>676</v>
      </c>
      <c r="O66" s="183" t="s">
        <v>676</v>
      </c>
      <c r="P66" s="183" t="s">
        <v>676</v>
      </c>
      <c r="Q66" s="183" t="s">
        <v>676</v>
      </c>
      <c r="R66" s="182"/>
    </row>
    <row r="67" spans="1:36" x14ac:dyDescent="0.25">
      <c r="A67" s="86">
        <v>2049</v>
      </c>
      <c r="B67" s="183" t="s">
        <v>676</v>
      </c>
      <c r="C67" s="183" t="s">
        <v>676</v>
      </c>
      <c r="D67" s="183" t="s">
        <v>676</v>
      </c>
      <c r="E67" s="184" t="s">
        <v>676</v>
      </c>
      <c r="F67" s="183" t="s">
        <v>676</v>
      </c>
      <c r="G67" s="183" t="s">
        <v>676</v>
      </c>
      <c r="H67" s="183" t="s">
        <v>676</v>
      </c>
      <c r="I67" s="86">
        <f t="shared" si="3"/>
        <v>80</v>
      </c>
      <c r="J67" s="183" t="s">
        <v>676</v>
      </c>
      <c r="K67" s="183" t="s">
        <v>676</v>
      </c>
      <c r="L67" s="183" t="s">
        <v>676</v>
      </c>
      <c r="M67" s="89">
        <v>36</v>
      </c>
      <c r="N67" s="183" t="s">
        <v>676</v>
      </c>
      <c r="O67" s="183" t="s">
        <v>676</v>
      </c>
      <c r="P67" s="183" t="s">
        <v>676</v>
      </c>
      <c r="Q67" s="183" t="s">
        <v>676</v>
      </c>
      <c r="R67" s="182"/>
    </row>
    <row r="68" spans="1:36" x14ac:dyDescent="0.25">
      <c r="A68" s="85">
        <v>2050</v>
      </c>
      <c r="B68" s="86" t="str">
        <f>$B$48</f>
        <v>E2</v>
      </c>
      <c r="C68" s="87">
        <f>$C$48</f>
        <v>4.6000000000000001E-4</v>
      </c>
      <c r="D68" s="88">
        <f>VLOOKUP(CONCATENATE($A68,"-",0),$D$122:$H$140,5,0)</f>
        <v>1.1100000000000001</v>
      </c>
      <c r="E68" s="181">
        <f>1/(1+(EXP((-LN(C68/(1-C68)))-D68)))</f>
        <v>1.3944998816718651E-3</v>
      </c>
      <c r="F68" s="86" t="str">
        <f>VLOOKUP(E68,$L$16:$Q$27,4,1)</f>
        <v>E7</v>
      </c>
      <c r="G68" s="86">
        <f>$G$48</f>
        <v>100</v>
      </c>
      <c r="H68" s="86">
        <f>VLOOKUP(F68,$O$16:$Q$27,2,0)</f>
        <v>630</v>
      </c>
      <c r="I68" s="86">
        <f t="shared" si="0"/>
        <v>530</v>
      </c>
      <c r="J68" s="86">
        <f>MAX(I68:I75,0)</f>
        <v>530</v>
      </c>
      <c r="K68" s="86">
        <f>MIN(I68:I75,0)</f>
        <v>0</v>
      </c>
      <c r="L68" s="86">
        <f>IF(ABS(J68)&gt;ABS(K68),J68,K68)</f>
        <v>530</v>
      </c>
      <c r="M68" s="89">
        <v>34</v>
      </c>
      <c r="N68" s="89">
        <f>MAX($M68:$M75,0)</f>
        <v>34</v>
      </c>
      <c r="O68" s="89">
        <f>MIN($M68:$M75,0)</f>
        <v>0</v>
      </c>
      <c r="P68" s="86">
        <f>IF(ABS(N68)&gt;ABS(O68),N68,O68)</f>
        <v>34</v>
      </c>
      <c r="Q68" s="90">
        <f>((($B$8*$L68)+($B$9*$P68))*($B$10/1000000))</f>
        <v>-1190700</v>
      </c>
      <c r="R68" s="182"/>
    </row>
    <row r="69" spans="1:36" x14ac:dyDescent="0.25">
      <c r="A69" s="86">
        <v>2051</v>
      </c>
      <c r="B69" s="183" t="s">
        <v>676</v>
      </c>
      <c r="C69" s="183" t="s">
        <v>676</v>
      </c>
      <c r="D69" s="183" t="s">
        <v>676</v>
      </c>
      <c r="E69" s="184" t="s">
        <v>676</v>
      </c>
      <c r="F69" s="183" t="s">
        <v>676</v>
      </c>
      <c r="G69" s="183" t="s">
        <v>676</v>
      </c>
      <c r="H69" s="183" t="s">
        <v>676</v>
      </c>
      <c r="I69" s="86">
        <f>$I$68</f>
        <v>530</v>
      </c>
      <c r="J69" s="183" t="s">
        <v>676</v>
      </c>
      <c r="K69" s="183" t="s">
        <v>676</v>
      </c>
      <c r="L69" s="183" t="s">
        <v>676</v>
      </c>
      <c r="M69" s="89">
        <v>32</v>
      </c>
      <c r="N69" s="183" t="s">
        <v>676</v>
      </c>
      <c r="O69" s="183" t="s">
        <v>676</v>
      </c>
      <c r="P69" s="183" t="s">
        <v>676</v>
      </c>
      <c r="Q69" s="183" t="s">
        <v>676</v>
      </c>
      <c r="R69" s="182"/>
    </row>
    <row r="70" spans="1:36" x14ac:dyDescent="0.25">
      <c r="A70" s="86">
        <v>2052</v>
      </c>
      <c r="B70" s="183" t="s">
        <v>676</v>
      </c>
      <c r="C70" s="183" t="s">
        <v>676</v>
      </c>
      <c r="D70" s="183" t="s">
        <v>676</v>
      </c>
      <c r="E70" s="184" t="s">
        <v>676</v>
      </c>
      <c r="F70" s="183" t="s">
        <v>676</v>
      </c>
      <c r="G70" s="183" t="s">
        <v>676</v>
      </c>
      <c r="H70" s="183" t="s">
        <v>676</v>
      </c>
      <c r="I70" s="86">
        <f>$I$68</f>
        <v>530</v>
      </c>
      <c r="J70" s="183" t="s">
        <v>676</v>
      </c>
      <c r="K70" s="183" t="s">
        <v>676</v>
      </c>
      <c r="L70" s="183" t="s">
        <v>676</v>
      </c>
      <c r="M70" s="89">
        <v>30</v>
      </c>
      <c r="N70" s="183" t="s">
        <v>676</v>
      </c>
      <c r="O70" s="183" t="s">
        <v>676</v>
      </c>
      <c r="P70" s="183" t="s">
        <v>676</v>
      </c>
      <c r="Q70" s="183" t="s">
        <v>676</v>
      </c>
      <c r="R70" s="182"/>
    </row>
    <row r="71" spans="1:36" x14ac:dyDescent="0.25">
      <c r="A71" s="86">
        <v>2053</v>
      </c>
      <c r="B71" s="183" t="s">
        <v>676</v>
      </c>
      <c r="C71" s="183" t="s">
        <v>676</v>
      </c>
      <c r="D71" s="183" t="s">
        <v>676</v>
      </c>
      <c r="E71" s="183" t="s">
        <v>676</v>
      </c>
      <c r="F71" s="183" t="s">
        <v>676</v>
      </c>
      <c r="G71" s="183" t="s">
        <v>676</v>
      </c>
      <c r="H71" s="183" t="s">
        <v>676</v>
      </c>
      <c r="I71" s="86">
        <f>$I$68</f>
        <v>530</v>
      </c>
      <c r="J71" s="183" t="s">
        <v>676</v>
      </c>
      <c r="K71" s="183" t="s">
        <v>676</v>
      </c>
      <c r="L71" s="183" t="s">
        <v>676</v>
      </c>
      <c r="M71" s="89">
        <v>28</v>
      </c>
      <c r="N71" s="183" t="s">
        <v>676</v>
      </c>
      <c r="O71" s="183" t="s">
        <v>676</v>
      </c>
      <c r="P71" s="183" t="s">
        <v>676</v>
      </c>
      <c r="Q71" s="183" t="s">
        <v>676</v>
      </c>
      <c r="R71" s="182"/>
    </row>
    <row r="72" spans="1:36" x14ac:dyDescent="0.25">
      <c r="A72" s="86">
        <v>2054</v>
      </c>
      <c r="B72" s="183" t="s">
        <v>676</v>
      </c>
      <c r="C72" s="183" t="s">
        <v>676</v>
      </c>
      <c r="D72" s="183" t="s">
        <v>676</v>
      </c>
      <c r="E72" s="184" t="s">
        <v>676</v>
      </c>
      <c r="F72" s="183" t="s">
        <v>676</v>
      </c>
      <c r="G72" s="183" t="s">
        <v>676</v>
      </c>
      <c r="H72" s="183" t="s">
        <v>676</v>
      </c>
      <c r="I72" s="86">
        <f>$I$68</f>
        <v>530</v>
      </c>
      <c r="J72" s="183" t="s">
        <v>676</v>
      </c>
      <c r="K72" s="183" t="s">
        <v>676</v>
      </c>
      <c r="L72" s="183" t="s">
        <v>676</v>
      </c>
      <c r="M72" s="89">
        <f>$M$71</f>
        <v>28</v>
      </c>
      <c r="N72" s="183" t="s">
        <v>676</v>
      </c>
      <c r="O72" s="183" t="s">
        <v>676</v>
      </c>
      <c r="P72" s="183" t="s">
        <v>676</v>
      </c>
      <c r="Q72" s="183" t="s">
        <v>676</v>
      </c>
      <c r="R72" s="182"/>
    </row>
    <row r="73" spans="1:36" x14ac:dyDescent="0.25">
      <c r="A73" s="86">
        <v>2055</v>
      </c>
      <c r="B73" s="183" t="s">
        <v>676</v>
      </c>
      <c r="C73" s="183" t="s">
        <v>676</v>
      </c>
      <c r="D73" s="183" t="s">
        <v>676</v>
      </c>
      <c r="E73" s="184" t="s">
        <v>676</v>
      </c>
      <c r="F73" s="183" t="s">
        <v>676</v>
      </c>
      <c r="G73" s="183" t="s">
        <v>676</v>
      </c>
      <c r="H73" s="183" t="s">
        <v>676</v>
      </c>
      <c r="I73" s="86">
        <f t="shared" ref="I73:I75" si="4">$I$68</f>
        <v>530</v>
      </c>
      <c r="J73" s="183" t="s">
        <v>676</v>
      </c>
      <c r="K73" s="183" t="s">
        <v>676</v>
      </c>
      <c r="L73" s="183" t="s">
        <v>676</v>
      </c>
      <c r="M73" s="89">
        <f t="shared" ref="M73:M75" si="5">$M$71</f>
        <v>28</v>
      </c>
      <c r="N73" s="183" t="s">
        <v>676</v>
      </c>
      <c r="O73" s="183" t="s">
        <v>676</v>
      </c>
      <c r="P73" s="183" t="s">
        <v>676</v>
      </c>
      <c r="Q73" s="183" t="s">
        <v>676</v>
      </c>
      <c r="R73" s="182"/>
    </row>
    <row r="74" spans="1:36" x14ac:dyDescent="0.25">
      <c r="A74" s="86">
        <v>2056</v>
      </c>
      <c r="B74" s="183" t="s">
        <v>676</v>
      </c>
      <c r="C74" s="183" t="s">
        <v>676</v>
      </c>
      <c r="D74" s="183" t="s">
        <v>676</v>
      </c>
      <c r="E74" s="183" t="s">
        <v>676</v>
      </c>
      <c r="F74" s="183" t="s">
        <v>676</v>
      </c>
      <c r="G74" s="183" t="s">
        <v>676</v>
      </c>
      <c r="H74" s="183" t="s">
        <v>676</v>
      </c>
      <c r="I74" s="86">
        <f t="shared" si="4"/>
        <v>530</v>
      </c>
      <c r="J74" s="183" t="s">
        <v>676</v>
      </c>
      <c r="K74" s="183" t="s">
        <v>676</v>
      </c>
      <c r="L74" s="183" t="s">
        <v>676</v>
      </c>
      <c r="M74" s="89">
        <f t="shared" si="5"/>
        <v>28</v>
      </c>
      <c r="N74" s="183" t="s">
        <v>676</v>
      </c>
      <c r="O74" s="183" t="s">
        <v>676</v>
      </c>
      <c r="P74" s="183" t="s">
        <v>676</v>
      </c>
      <c r="Q74" s="183" t="s">
        <v>676</v>
      </c>
      <c r="R74" s="182"/>
    </row>
    <row r="75" spans="1:36" x14ac:dyDescent="0.25">
      <c r="A75" s="86">
        <v>2057</v>
      </c>
      <c r="B75" s="183" t="s">
        <v>676</v>
      </c>
      <c r="C75" s="183" t="s">
        <v>676</v>
      </c>
      <c r="D75" s="183" t="s">
        <v>676</v>
      </c>
      <c r="E75" s="183" t="s">
        <v>676</v>
      </c>
      <c r="F75" s="183" t="s">
        <v>676</v>
      </c>
      <c r="G75" s="183" t="s">
        <v>676</v>
      </c>
      <c r="H75" s="183" t="s">
        <v>676</v>
      </c>
      <c r="I75" s="86">
        <f t="shared" si="4"/>
        <v>530</v>
      </c>
      <c r="J75" s="183" t="s">
        <v>676</v>
      </c>
      <c r="K75" s="183" t="s">
        <v>676</v>
      </c>
      <c r="L75" s="183" t="s">
        <v>676</v>
      </c>
      <c r="M75" s="89">
        <f t="shared" si="5"/>
        <v>28</v>
      </c>
      <c r="N75" s="183" t="s">
        <v>676</v>
      </c>
      <c r="O75" s="183" t="s">
        <v>676</v>
      </c>
      <c r="P75" s="183" t="s">
        <v>676</v>
      </c>
      <c r="Q75" s="183" t="s">
        <v>676</v>
      </c>
      <c r="R75" s="182"/>
    </row>
    <row r="76" spans="1:36" x14ac:dyDescent="0.25">
      <c r="A76" s="249"/>
      <c r="B76" s="249"/>
      <c r="C76" s="249"/>
      <c r="D76" s="249"/>
      <c r="E76" s="249"/>
      <c r="F76" s="249"/>
      <c r="G76" s="249"/>
      <c r="H76" s="249"/>
      <c r="I76" s="249"/>
      <c r="J76" s="249"/>
      <c r="K76" s="249"/>
      <c r="L76" s="249"/>
      <c r="M76" s="249"/>
      <c r="N76" s="249"/>
      <c r="O76" s="249"/>
      <c r="P76" s="249"/>
      <c r="Q76" s="249"/>
      <c r="R76" s="249"/>
    </row>
    <row r="77" spans="1:36" ht="36" customHeight="1" x14ac:dyDescent="0.25">
      <c r="A77" s="293" t="s">
        <v>609</v>
      </c>
      <c r="B77" s="293"/>
      <c r="C77" s="293"/>
      <c r="D77" s="293"/>
      <c r="E77" s="293"/>
      <c r="F77" s="293"/>
      <c r="G77" s="293"/>
      <c r="H77" s="293"/>
      <c r="I77" s="293"/>
      <c r="J77" s="293"/>
      <c r="K77" s="293"/>
      <c r="L77" s="293"/>
      <c r="M77" s="293"/>
      <c r="N77" s="293"/>
      <c r="O77" s="293"/>
      <c r="P77" s="293"/>
      <c r="Q77" s="293"/>
      <c r="R77" s="293"/>
      <c r="AJ77" s="91"/>
    </row>
    <row r="78" spans="1:36" x14ac:dyDescent="0.25">
      <c r="A78" s="84"/>
      <c r="B78" s="294" t="s">
        <v>657</v>
      </c>
      <c r="C78" s="294"/>
      <c r="D78" s="294" t="s">
        <v>658</v>
      </c>
      <c r="E78" s="294"/>
      <c r="F78" s="294" t="s">
        <v>659</v>
      </c>
      <c r="G78" s="294"/>
      <c r="H78" s="294"/>
      <c r="I78" s="294" t="s">
        <v>660</v>
      </c>
      <c r="J78" s="294"/>
      <c r="K78" s="294"/>
      <c r="L78" s="294"/>
      <c r="M78" s="294" t="s">
        <v>661</v>
      </c>
      <c r="N78" s="294"/>
      <c r="O78" s="294"/>
      <c r="P78" s="294"/>
      <c r="Q78" s="109" t="s">
        <v>662</v>
      </c>
      <c r="R78" s="39"/>
    </row>
    <row r="79" spans="1:36" s="1" customFormat="1" ht="61.15" customHeight="1" x14ac:dyDescent="0.25">
      <c r="A79" s="78" t="s">
        <v>601</v>
      </c>
      <c r="B79" s="78" t="s">
        <v>644</v>
      </c>
      <c r="C79" s="78" t="s">
        <v>663</v>
      </c>
      <c r="D79" s="78" t="s">
        <v>604</v>
      </c>
      <c r="E79" s="78" t="s">
        <v>591</v>
      </c>
      <c r="F79" s="200" t="s">
        <v>664</v>
      </c>
      <c r="G79" s="78" t="s">
        <v>665</v>
      </c>
      <c r="H79" s="78" t="s">
        <v>666</v>
      </c>
      <c r="I79" s="78" t="s">
        <v>667</v>
      </c>
      <c r="J79" s="78" t="s">
        <v>668</v>
      </c>
      <c r="K79" s="78" t="s">
        <v>669</v>
      </c>
      <c r="L79" s="78" t="s">
        <v>670</v>
      </c>
      <c r="M79" s="78" t="s">
        <v>671</v>
      </c>
      <c r="N79" s="78" t="s">
        <v>672</v>
      </c>
      <c r="O79" s="78" t="s">
        <v>673</v>
      </c>
      <c r="P79" s="78" t="s">
        <v>674</v>
      </c>
      <c r="Q79" s="78" t="s">
        <v>675</v>
      </c>
      <c r="R79" s="180"/>
    </row>
    <row r="80" spans="1:36" x14ac:dyDescent="0.25">
      <c r="A80" s="85">
        <v>2030</v>
      </c>
      <c r="B80" s="185" t="str">
        <f>$F$30</f>
        <v>E6</v>
      </c>
      <c r="C80" s="87">
        <f>VLOOKUP($B$80,$K$16:$N$27,4,0)</f>
        <v>8.0199999999999998E-4</v>
      </c>
      <c r="D80" s="88">
        <f>VLOOKUP(CONCATENATE($A80,"-",0),$D$141:$H$158,5,0)</f>
        <v>0.1</v>
      </c>
      <c r="E80" s="181">
        <f>1/(1+(EXP((-LN(C80/(1-C80)))-D80)))</f>
        <v>8.8627232181752143E-4</v>
      </c>
      <c r="F80" s="86" t="str">
        <f>VLOOKUP(E80,$L$16:$Q$27,4,1)</f>
        <v>E7</v>
      </c>
      <c r="G80" s="86">
        <f>VLOOKUP(B80,$O$16:$Q$27,2,0)</f>
        <v>430</v>
      </c>
      <c r="H80" s="86">
        <f>VLOOKUP(F80,$O$16:$Q$27,2,0)</f>
        <v>630</v>
      </c>
      <c r="I80" s="86">
        <f>H80-G80</f>
        <v>200</v>
      </c>
      <c r="J80" s="86">
        <f>MAX(I80:I90,0)</f>
        <v>200</v>
      </c>
      <c r="K80" s="86">
        <f>MIN(I80:I90,0)</f>
        <v>-250</v>
      </c>
      <c r="L80" s="86">
        <f>IF(ABS(J80)&gt;ABS(K80),J80,K80)</f>
        <v>-250</v>
      </c>
      <c r="M80" s="89">
        <v>30</v>
      </c>
      <c r="N80" s="89">
        <f>MAX($M80:$M87,0)</f>
        <v>58</v>
      </c>
      <c r="O80" s="89">
        <f>MIN($M80:$M87,0)</f>
        <v>0</v>
      </c>
      <c r="P80" s="86">
        <f>IF(ABS(N80)&gt;ABS(O80),N80,O80)</f>
        <v>58</v>
      </c>
      <c r="Q80" s="90">
        <f>((($L$8*$L80)+($L$9*$P80))*($L$10/1000000))</f>
        <v>442000</v>
      </c>
      <c r="R80" s="182"/>
      <c r="AJ80" s="91"/>
    </row>
    <row r="81" spans="1:36" x14ac:dyDescent="0.25">
      <c r="A81" s="86">
        <v>2031</v>
      </c>
      <c r="B81" s="183" t="s">
        <v>676</v>
      </c>
      <c r="C81" s="183" t="s">
        <v>676</v>
      </c>
      <c r="D81" s="183" t="s">
        <v>676</v>
      </c>
      <c r="E81" s="184" t="s">
        <v>676</v>
      </c>
      <c r="F81" s="183" t="s">
        <v>676</v>
      </c>
      <c r="G81" s="183" t="s">
        <v>676</v>
      </c>
      <c r="H81" s="183" t="s">
        <v>676</v>
      </c>
      <c r="I81" s="86">
        <f>$I$80</f>
        <v>200</v>
      </c>
      <c r="J81" s="183" t="s">
        <v>676</v>
      </c>
      <c r="K81" s="183" t="s">
        <v>676</v>
      </c>
      <c r="L81" s="183" t="s">
        <v>676</v>
      </c>
      <c r="M81" s="89">
        <v>34</v>
      </c>
      <c r="N81" s="183" t="s">
        <v>676</v>
      </c>
      <c r="O81" s="183" t="s">
        <v>676</v>
      </c>
      <c r="P81" s="183" t="s">
        <v>676</v>
      </c>
      <c r="Q81" s="183" t="s">
        <v>676</v>
      </c>
      <c r="R81" s="182"/>
      <c r="AJ81" s="91"/>
    </row>
    <row r="82" spans="1:36" x14ac:dyDescent="0.25">
      <c r="A82" s="86">
        <v>2032</v>
      </c>
      <c r="B82" s="183" t="s">
        <v>676</v>
      </c>
      <c r="C82" s="183" t="s">
        <v>676</v>
      </c>
      <c r="D82" s="183" t="s">
        <v>676</v>
      </c>
      <c r="E82" s="184" t="s">
        <v>676</v>
      </c>
      <c r="F82" s="183" t="s">
        <v>676</v>
      </c>
      <c r="G82" s="183" t="s">
        <v>676</v>
      </c>
      <c r="H82" s="183" t="s">
        <v>676</v>
      </c>
      <c r="I82" s="86">
        <f>$I$80</f>
        <v>200</v>
      </c>
      <c r="J82" s="183" t="s">
        <v>676</v>
      </c>
      <c r="K82" s="183" t="s">
        <v>676</v>
      </c>
      <c r="L82" s="183" t="s">
        <v>676</v>
      </c>
      <c r="M82" s="89">
        <v>38</v>
      </c>
      <c r="N82" s="183" t="s">
        <v>676</v>
      </c>
      <c r="O82" s="183" t="s">
        <v>676</v>
      </c>
      <c r="P82" s="183" t="s">
        <v>676</v>
      </c>
      <c r="Q82" s="183" t="s">
        <v>676</v>
      </c>
      <c r="R82" s="182"/>
      <c r="AJ82" s="91"/>
    </row>
    <row r="83" spans="1:36" x14ac:dyDescent="0.25">
      <c r="A83" s="86">
        <v>2033</v>
      </c>
      <c r="B83" s="183" t="s">
        <v>676</v>
      </c>
      <c r="C83" s="183" t="s">
        <v>676</v>
      </c>
      <c r="D83" s="183" t="s">
        <v>676</v>
      </c>
      <c r="E83" s="184" t="s">
        <v>676</v>
      </c>
      <c r="F83" s="183" t="s">
        <v>676</v>
      </c>
      <c r="G83" s="183" t="s">
        <v>676</v>
      </c>
      <c r="H83" s="183" t="s">
        <v>676</v>
      </c>
      <c r="I83" s="86">
        <f>$I$80</f>
        <v>200</v>
      </c>
      <c r="J83" s="183" t="s">
        <v>676</v>
      </c>
      <c r="K83" s="183" t="s">
        <v>676</v>
      </c>
      <c r="L83" s="183" t="s">
        <v>676</v>
      </c>
      <c r="M83" s="89">
        <v>42</v>
      </c>
      <c r="N83" s="183" t="s">
        <v>676</v>
      </c>
      <c r="O83" s="183" t="s">
        <v>676</v>
      </c>
      <c r="P83" s="183" t="s">
        <v>676</v>
      </c>
      <c r="Q83" s="183" t="s">
        <v>676</v>
      </c>
      <c r="R83" s="182"/>
      <c r="AJ83" s="91"/>
    </row>
    <row r="84" spans="1:36" x14ac:dyDescent="0.25">
      <c r="A84" s="86">
        <v>2034</v>
      </c>
      <c r="B84" s="183" t="s">
        <v>676</v>
      </c>
      <c r="C84" s="183" t="s">
        <v>676</v>
      </c>
      <c r="D84" s="183" t="s">
        <v>676</v>
      </c>
      <c r="E84" s="184" t="s">
        <v>676</v>
      </c>
      <c r="F84" s="183" t="s">
        <v>676</v>
      </c>
      <c r="G84" s="183" t="s">
        <v>676</v>
      </c>
      <c r="H84" s="183" t="s">
        <v>676</v>
      </c>
      <c r="I84" s="86">
        <f>$I$80</f>
        <v>200</v>
      </c>
      <c r="J84" s="183" t="s">
        <v>676</v>
      </c>
      <c r="K84" s="183" t="s">
        <v>676</v>
      </c>
      <c r="L84" s="183" t="s">
        <v>676</v>
      </c>
      <c r="M84" s="89">
        <v>46</v>
      </c>
      <c r="N84" s="183" t="s">
        <v>676</v>
      </c>
      <c r="O84" s="183" t="s">
        <v>676</v>
      </c>
      <c r="P84" s="183" t="s">
        <v>676</v>
      </c>
      <c r="Q84" s="183" t="s">
        <v>676</v>
      </c>
      <c r="R84" s="182"/>
      <c r="AJ84" s="91"/>
    </row>
    <row r="85" spans="1:36" x14ac:dyDescent="0.25">
      <c r="A85" s="85">
        <v>2035</v>
      </c>
      <c r="B85" s="86" t="str">
        <f>$B$80</f>
        <v>E6</v>
      </c>
      <c r="C85" s="87">
        <f>VLOOKUP($B$80,$K$16:$N$27,4,0)</f>
        <v>8.0199999999999998E-4</v>
      </c>
      <c r="D85" s="88">
        <f>VLOOKUP(CONCATENATE($A85,"-",0),$D$141:$H$158,5,0)</f>
        <v>0.01</v>
      </c>
      <c r="E85" s="181">
        <f>1/(1+(EXP((-LN(C85/(1-C85)))-D85)))</f>
        <v>8.1005370477908842E-4</v>
      </c>
      <c r="F85" s="86" t="str">
        <f>VLOOKUP(E85,$L$16:$Q$27,4,1)</f>
        <v>E6</v>
      </c>
      <c r="G85" s="86">
        <f>VLOOKUP(B85,$O$16:$Q$27,2,0)</f>
        <v>430</v>
      </c>
      <c r="H85" s="86">
        <f>VLOOKUP(F85,$O$16:$Q$27,2,0)</f>
        <v>430</v>
      </c>
      <c r="I85" s="86">
        <f>H85-G85</f>
        <v>0</v>
      </c>
      <c r="J85" s="86">
        <f>MAX(I85:I95,0)</f>
        <v>0</v>
      </c>
      <c r="K85" s="86">
        <f>MIN(I85:I95,0)</f>
        <v>-280</v>
      </c>
      <c r="L85" s="86">
        <f>IF(ABS(J85)&gt;ABS(K85),J85,K85)</f>
        <v>-280</v>
      </c>
      <c r="M85" s="89">
        <v>50</v>
      </c>
      <c r="N85" s="89">
        <f>MAX($M85:$M92,0)</f>
        <v>66</v>
      </c>
      <c r="O85" s="89">
        <f>MIN($M85:$M92,0)</f>
        <v>0</v>
      </c>
      <c r="P85" s="86">
        <f>IF(ABS(N85)&gt;ABS(O85),N85,O85)</f>
        <v>66</v>
      </c>
      <c r="Q85" s="90">
        <f>((($L$8*$L85)+($L$9*$P85))*($L$10/1000000))</f>
        <v>494000</v>
      </c>
      <c r="R85" s="182"/>
      <c r="AJ85" s="91"/>
    </row>
    <row r="86" spans="1:36" x14ac:dyDescent="0.25">
      <c r="A86" s="86">
        <v>2036</v>
      </c>
      <c r="B86" s="183" t="s">
        <v>676</v>
      </c>
      <c r="C86" s="183" t="s">
        <v>676</v>
      </c>
      <c r="D86" s="183" t="s">
        <v>676</v>
      </c>
      <c r="E86" s="184" t="s">
        <v>676</v>
      </c>
      <c r="F86" s="183" t="s">
        <v>676</v>
      </c>
      <c r="G86" s="183" t="s">
        <v>676</v>
      </c>
      <c r="H86" s="183" t="s">
        <v>676</v>
      </c>
      <c r="I86" s="86">
        <f>$I$85</f>
        <v>0</v>
      </c>
      <c r="J86" s="183" t="s">
        <v>676</v>
      </c>
      <c r="K86" s="183" t="s">
        <v>676</v>
      </c>
      <c r="L86" s="183" t="s">
        <v>676</v>
      </c>
      <c r="M86" s="89">
        <v>54</v>
      </c>
      <c r="N86" s="183" t="s">
        <v>676</v>
      </c>
      <c r="O86" s="183" t="s">
        <v>676</v>
      </c>
      <c r="P86" s="183" t="s">
        <v>676</v>
      </c>
      <c r="Q86" s="183" t="s">
        <v>676</v>
      </c>
      <c r="R86" s="182"/>
      <c r="AJ86" s="91"/>
    </row>
    <row r="87" spans="1:36" x14ac:dyDescent="0.25">
      <c r="A87" s="86">
        <v>2037</v>
      </c>
      <c r="B87" s="183" t="s">
        <v>676</v>
      </c>
      <c r="C87" s="183" t="s">
        <v>676</v>
      </c>
      <c r="D87" s="183" t="s">
        <v>676</v>
      </c>
      <c r="E87" s="184" t="s">
        <v>676</v>
      </c>
      <c r="F87" s="183" t="s">
        <v>676</v>
      </c>
      <c r="G87" s="183" t="s">
        <v>676</v>
      </c>
      <c r="H87" s="183" t="s">
        <v>676</v>
      </c>
      <c r="I87" s="86">
        <f t="shared" ref="I87:I89" si="6">$I$85</f>
        <v>0</v>
      </c>
      <c r="J87" s="183" t="s">
        <v>676</v>
      </c>
      <c r="K87" s="183" t="s">
        <v>676</v>
      </c>
      <c r="L87" s="183" t="s">
        <v>676</v>
      </c>
      <c r="M87" s="89">
        <v>58</v>
      </c>
      <c r="N87" s="183" t="s">
        <v>676</v>
      </c>
      <c r="O87" s="183" t="s">
        <v>676</v>
      </c>
      <c r="P87" s="183" t="s">
        <v>676</v>
      </c>
      <c r="Q87" s="183" t="s">
        <v>676</v>
      </c>
      <c r="R87" s="182"/>
      <c r="AJ87" s="91"/>
    </row>
    <row r="88" spans="1:36" x14ac:dyDescent="0.25">
      <c r="A88" s="86">
        <v>2038</v>
      </c>
      <c r="B88" s="183" t="s">
        <v>676</v>
      </c>
      <c r="C88" s="183" t="s">
        <v>676</v>
      </c>
      <c r="D88" s="183" t="s">
        <v>676</v>
      </c>
      <c r="E88" s="184" t="s">
        <v>676</v>
      </c>
      <c r="F88" s="183" t="s">
        <v>676</v>
      </c>
      <c r="G88" s="183" t="s">
        <v>676</v>
      </c>
      <c r="H88" s="183" t="s">
        <v>676</v>
      </c>
      <c r="I88" s="86">
        <f t="shared" si="6"/>
        <v>0</v>
      </c>
      <c r="J88" s="183" t="s">
        <v>676</v>
      </c>
      <c r="K88" s="183" t="s">
        <v>676</v>
      </c>
      <c r="L88" s="183" t="s">
        <v>676</v>
      </c>
      <c r="M88" s="89">
        <v>62</v>
      </c>
      <c r="N88" s="183" t="s">
        <v>676</v>
      </c>
      <c r="O88" s="183" t="s">
        <v>676</v>
      </c>
      <c r="P88" s="183" t="s">
        <v>676</v>
      </c>
      <c r="Q88" s="183" t="s">
        <v>676</v>
      </c>
      <c r="R88" s="182"/>
      <c r="AJ88" s="91"/>
    </row>
    <row r="89" spans="1:36" x14ac:dyDescent="0.25">
      <c r="A89" s="86">
        <v>2039</v>
      </c>
      <c r="B89" s="183" t="s">
        <v>676</v>
      </c>
      <c r="C89" s="183" t="s">
        <v>676</v>
      </c>
      <c r="D89" s="183" t="s">
        <v>676</v>
      </c>
      <c r="E89" s="184" t="s">
        <v>676</v>
      </c>
      <c r="F89" s="183" t="s">
        <v>676</v>
      </c>
      <c r="G89" s="183" t="s">
        <v>676</v>
      </c>
      <c r="H89" s="183" t="s">
        <v>676</v>
      </c>
      <c r="I89" s="86">
        <f t="shared" si="6"/>
        <v>0</v>
      </c>
      <c r="J89" s="183" t="s">
        <v>676</v>
      </c>
      <c r="K89" s="183" t="s">
        <v>676</v>
      </c>
      <c r="L89" s="183" t="s">
        <v>676</v>
      </c>
      <c r="M89" s="89">
        <v>66</v>
      </c>
      <c r="N89" s="183" t="s">
        <v>676</v>
      </c>
      <c r="O89" s="183" t="s">
        <v>676</v>
      </c>
      <c r="P89" s="183" t="s">
        <v>676</v>
      </c>
      <c r="Q89" s="183" t="s">
        <v>676</v>
      </c>
      <c r="R89" s="182"/>
      <c r="AJ89" s="91"/>
    </row>
    <row r="90" spans="1:36" x14ac:dyDescent="0.25">
      <c r="A90" s="85">
        <v>2040</v>
      </c>
      <c r="B90" s="86" t="str">
        <f>$B$80</f>
        <v>E6</v>
      </c>
      <c r="C90" s="87">
        <f>VLOOKUP($B$80,$K$16:$N$27,4,0)</f>
        <v>8.0199999999999998E-4</v>
      </c>
      <c r="D90" s="88">
        <f>VLOOKUP(CONCATENATE($A90,"-",0),$D$141:$H$158,5,0)</f>
        <v>-0.15</v>
      </c>
      <c r="E90" s="181">
        <f>1/(1+(EXP((-LN(C90/(1-C90)))-D90)))</f>
        <v>6.9036491927883877E-4</v>
      </c>
      <c r="F90" s="86" t="str">
        <f>VLOOKUP(E90,$L$16:$Q$27,4,1)</f>
        <v>E5</v>
      </c>
      <c r="G90" s="86">
        <f>VLOOKUP(B90,$O$16:$Q$27,2,0)</f>
        <v>430</v>
      </c>
      <c r="H90" s="86">
        <f>VLOOKUP(F90,$O$16:$Q$27,2,0)</f>
        <v>180</v>
      </c>
      <c r="I90" s="86">
        <f t="shared" ref="I90" si="7">H90-G90</f>
        <v>-250</v>
      </c>
      <c r="J90" s="86">
        <f>MAX(I90:I100,0)</f>
        <v>0</v>
      </c>
      <c r="K90" s="86">
        <f>MIN(I90:I100,0)</f>
        <v>-310</v>
      </c>
      <c r="L90" s="86">
        <f>IF(ABS(J90)&gt;ABS(K90),J90,K90)</f>
        <v>-310</v>
      </c>
      <c r="M90" s="89">
        <v>64</v>
      </c>
      <c r="N90" s="89">
        <f>MAX($M90:$M97,0)</f>
        <v>64</v>
      </c>
      <c r="O90" s="89">
        <f>MIN($M90:$M97,0)</f>
        <v>0</v>
      </c>
      <c r="P90" s="86">
        <f>IF(ABS(N90)&gt;ABS(O90),N90,O90)</f>
        <v>64</v>
      </c>
      <c r="Q90" s="90">
        <f>((($L$8*$L90)+($L$9*$P90))*($L$10/1000000))</f>
        <v>556000</v>
      </c>
      <c r="R90" s="182"/>
      <c r="AJ90" s="91"/>
    </row>
    <row r="91" spans="1:36" x14ac:dyDescent="0.25">
      <c r="A91" s="86">
        <v>2041</v>
      </c>
      <c r="B91" s="183" t="s">
        <v>676</v>
      </c>
      <c r="C91" s="183" t="s">
        <v>676</v>
      </c>
      <c r="D91" s="183" t="s">
        <v>676</v>
      </c>
      <c r="E91" s="184" t="s">
        <v>676</v>
      </c>
      <c r="F91" s="183" t="s">
        <v>676</v>
      </c>
      <c r="G91" s="183" t="s">
        <v>676</v>
      </c>
      <c r="H91" s="183" t="s">
        <v>676</v>
      </c>
      <c r="I91" s="86">
        <f>$I$90</f>
        <v>-250</v>
      </c>
      <c r="J91" s="183" t="s">
        <v>676</v>
      </c>
      <c r="K91" s="183" t="s">
        <v>676</v>
      </c>
      <c r="L91" s="183" t="s">
        <v>676</v>
      </c>
      <c r="M91" s="89">
        <v>62</v>
      </c>
      <c r="N91" s="183" t="s">
        <v>676</v>
      </c>
      <c r="O91" s="183" t="s">
        <v>676</v>
      </c>
      <c r="P91" s="183" t="s">
        <v>676</v>
      </c>
      <c r="Q91" s="183" t="s">
        <v>676</v>
      </c>
      <c r="R91" s="182"/>
      <c r="AJ91" s="91"/>
    </row>
    <row r="92" spans="1:36" x14ac:dyDescent="0.25">
      <c r="A92" s="86">
        <v>2042</v>
      </c>
      <c r="B92" s="183" t="s">
        <v>676</v>
      </c>
      <c r="C92" s="183" t="s">
        <v>676</v>
      </c>
      <c r="D92" s="183" t="s">
        <v>676</v>
      </c>
      <c r="E92" s="184" t="s">
        <v>676</v>
      </c>
      <c r="F92" s="183" t="s">
        <v>676</v>
      </c>
      <c r="G92" s="183" t="s">
        <v>676</v>
      </c>
      <c r="H92" s="183" t="s">
        <v>676</v>
      </c>
      <c r="I92" s="86">
        <f t="shared" ref="I92:I94" si="8">$I$90</f>
        <v>-250</v>
      </c>
      <c r="J92" s="183" t="s">
        <v>676</v>
      </c>
      <c r="K92" s="183" t="s">
        <v>676</v>
      </c>
      <c r="L92" s="183" t="s">
        <v>676</v>
      </c>
      <c r="M92" s="89">
        <v>60</v>
      </c>
      <c r="N92" s="183" t="s">
        <v>676</v>
      </c>
      <c r="O92" s="183" t="s">
        <v>676</v>
      </c>
      <c r="P92" s="183" t="s">
        <v>676</v>
      </c>
      <c r="Q92" s="183" t="s">
        <v>676</v>
      </c>
      <c r="R92" s="182"/>
      <c r="AJ92" s="91"/>
    </row>
    <row r="93" spans="1:36" x14ac:dyDescent="0.25">
      <c r="A93" s="86">
        <v>2043</v>
      </c>
      <c r="B93" s="183" t="s">
        <v>676</v>
      </c>
      <c r="C93" s="183" t="s">
        <v>676</v>
      </c>
      <c r="D93" s="183" t="s">
        <v>676</v>
      </c>
      <c r="E93" s="184" t="s">
        <v>676</v>
      </c>
      <c r="F93" s="183" t="s">
        <v>676</v>
      </c>
      <c r="G93" s="183" t="s">
        <v>676</v>
      </c>
      <c r="H93" s="183" t="s">
        <v>676</v>
      </c>
      <c r="I93" s="86">
        <f t="shared" si="8"/>
        <v>-250</v>
      </c>
      <c r="J93" s="183" t="s">
        <v>676</v>
      </c>
      <c r="K93" s="183" t="s">
        <v>676</v>
      </c>
      <c r="L93" s="183" t="s">
        <v>676</v>
      </c>
      <c r="M93" s="89">
        <v>58</v>
      </c>
      <c r="N93" s="183" t="s">
        <v>676</v>
      </c>
      <c r="O93" s="183" t="s">
        <v>676</v>
      </c>
      <c r="P93" s="183" t="s">
        <v>676</v>
      </c>
      <c r="Q93" s="183" t="s">
        <v>676</v>
      </c>
      <c r="R93" s="182"/>
      <c r="AJ93" s="91"/>
    </row>
    <row r="94" spans="1:36" x14ac:dyDescent="0.25">
      <c r="A94" s="86">
        <v>2044</v>
      </c>
      <c r="B94" s="183" t="s">
        <v>676</v>
      </c>
      <c r="C94" s="183" t="s">
        <v>676</v>
      </c>
      <c r="D94" s="183" t="s">
        <v>676</v>
      </c>
      <c r="E94" s="184" t="s">
        <v>676</v>
      </c>
      <c r="F94" s="183" t="s">
        <v>676</v>
      </c>
      <c r="G94" s="183" t="s">
        <v>676</v>
      </c>
      <c r="H94" s="183" t="s">
        <v>676</v>
      </c>
      <c r="I94" s="86">
        <f t="shared" si="8"/>
        <v>-250</v>
      </c>
      <c r="J94" s="183" t="s">
        <v>676</v>
      </c>
      <c r="K94" s="183" t="s">
        <v>676</v>
      </c>
      <c r="L94" s="183" t="s">
        <v>676</v>
      </c>
      <c r="M94" s="89">
        <v>56</v>
      </c>
      <c r="N94" s="183" t="s">
        <v>676</v>
      </c>
      <c r="O94" s="183" t="s">
        <v>676</v>
      </c>
      <c r="P94" s="183" t="s">
        <v>676</v>
      </c>
      <c r="Q94" s="183" t="s">
        <v>676</v>
      </c>
      <c r="R94" s="182"/>
      <c r="AJ94" s="91"/>
    </row>
    <row r="95" spans="1:36" x14ac:dyDescent="0.25">
      <c r="A95" s="85">
        <v>2045</v>
      </c>
      <c r="B95" s="86" t="str">
        <f>$B$80</f>
        <v>E6</v>
      </c>
      <c r="C95" s="87">
        <f>VLOOKUP($B$80,$K$16:$N$27,4,0)</f>
        <v>8.0199999999999998E-4</v>
      </c>
      <c r="D95" s="88">
        <f>VLOOKUP(CONCATENATE($A95,"-",0),$D$141:$H$158,5,0)</f>
        <v>-0.25</v>
      </c>
      <c r="E95" s="181">
        <f>1/(1+(EXP((-LN(C95/(1-C95)))-D95)))</f>
        <v>6.2470905251615309E-4</v>
      </c>
      <c r="F95" s="86" t="str">
        <f>VLOOKUP(E95,$L$16:$Q$27,4,1)</f>
        <v>E4</v>
      </c>
      <c r="G95" s="86">
        <f>VLOOKUP(B95,$O$16:$Q$27,2,0)</f>
        <v>430</v>
      </c>
      <c r="H95" s="86">
        <f>VLOOKUP(F95,$O$16:$Q$27,2,0)</f>
        <v>150</v>
      </c>
      <c r="I95" s="86">
        <f t="shared" ref="I95" si="9">H95-G95</f>
        <v>-280</v>
      </c>
      <c r="J95" s="86">
        <f>MAX(I95:I103,0)</f>
        <v>0</v>
      </c>
      <c r="K95" s="86">
        <f>MIN(I95:I103,0)</f>
        <v>-310</v>
      </c>
      <c r="L95" s="86">
        <f>IF(ABS(J95)&gt;ABS(K95),J95,K95)</f>
        <v>-310</v>
      </c>
      <c r="M95" s="89">
        <v>54</v>
      </c>
      <c r="N95" s="89">
        <f>MAX($M95:$M102,0)</f>
        <v>54</v>
      </c>
      <c r="O95" s="89">
        <f>MIN($M95:$M102,0)</f>
        <v>0</v>
      </c>
      <c r="P95" s="86">
        <f>IF(ABS(N95)&gt;ABS(O95),N95,O95)</f>
        <v>54</v>
      </c>
      <c r="Q95" s="90">
        <f>((($L$8*$L95)+($L$9*$P95))*($L$10/1000000))</f>
        <v>566000</v>
      </c>
      <c r="R95" s="182"/>
      <c r="AJ95" s="91"/>
    </row>
    <row r="96" spans="1:36" x14ac:dyDescent="0.25">
      <c r="A96" s="86">
        <v>2046</v>
      </c>
      <c r="B96" s="183" t="s">
        <v>676</v>
      </c>
      <c r="C96" s="183" t="s">
        <v>676</v>
      </c>
      <c r="D96" s="183" t="s">
        <v>676</v>
      </c>
      <c r="E96" s="184" t="s">
        <v>676</v>
      </c>
      <c r="F96" s="183" t="s">
        <v>676</v>
      </c>
      <c r="G96" s="183" t="s">
        <v>676</v>
      </c>
      <c r="H96" s="183" t="s">
        <v>676</v>
      </c>
      <c r="I96" s="86">
        <f>$I$95</f>
        <v>-280</v>
      </c>
      <c r="J96" s="183" t="s">
        <v>676</v>
      </c>
      <c r="K96" s="183" t="s">
        <v>676</v>
      </c>
      <c r="L96" s="183" t="s">
        <v>676</v>
      </c>
      <c r="M96" s="89">
        <v>52</v>
      </c>
      <c r="N96" s="183" t="s">
        <v>676</v>
      </c>
      <c r="O96" s="183" t="s">
        <v>676</v>
      </c>
      <c r="P96" s="183" t="s">
        <v>676</v>
      </c>
      <c r="Q96" s="183" t="s">
        <v>676</v>
      </c>
      <c r="R96" s="182"/>
      <c r="AJ96" s="91"/>
    </row>
    <row r="97" spans="1:36" x14ac:dyDescent="0.25">
      <c r="A97" s="86">
        <v>2047</v>
      </c>
      <c r="B97" s="183" t="s">
        <v>676</v>
      </c>
      <c r="C97" s="183" t="s">
        <v>676</v>
      </c>
      <c r="D97" s="183" t="s">
        <v>676</v>
      </c>
      <c r="E97" s="184" t="s">
        <v>676</v>
      </c>
      <c r="F97" s="183" t="s">
        <v>676</v>
      </c>
      <c r="G97" s="183" t="s">
        <v>676</v>
      </c>
      <c r="H97" s="183" t="s">
        <v>676</v>
      </c>
      <c r="I97" s="86">
        <f t="shared" ref="I97:I99" si="10">$I$95</f>
        <v>-280</v>
      </c>
      <c r="J97" s="183" t="s">
        <v>676</v>
      </c>
      <c r="K97" s="183" t="s">
        <v>676</v>
      </c>
      <c r="L97" s="183" t="s">
        <v>676</v>
      </c>
      <c r="M97" s="89">
        <v>50</v>
      </c>
      <c r="N97" s="183" t="s">
        <v>676</v>
      </c>
      <c r="O97" s="183" t="s">
        <v>676</v>
      </c>
      <c r="P97" s="183" t="s">
        <v>676</v>
      </c>
      <c r="Q97" s="183" t="s">
        <v>676</v>
      </c>
      <c r="R97" s="182"/>
      <c r="AJ97" s="91"/>
    </row>
    <row r="98" spans="1:36" x14ac:dyDescent="0.25">
      <c r="A98" s="86">
        <v>2048</v>
      </c>
      <c r="B98" s="183" t="s">
        <v>676</v>
      </c>
      <c r="C98" s="183" t="s">
        <v>676</v>
      </c>
      <c r="D98" s="183" t="s">
        <v>676</v>
      </c>
      <c r="E98" s="184" t="s">
        <v>676</v>
      </c>
      <c r="F98" s="183" t="s">
        <v>676</v>
      </c>
      <c r="G98" s="183" t="s">
        <v>676</v>
      </c>
      <c r="H98" s="183" t="s">
        <v>676</v>
      </c>
      <c r="I98" s="86">
        <f t="shared" si="10"/>
        <v>-280</v>
      </c>
      <c r="J98" s="183" t="s">
        <v>676</v>
      </c>
      <c r="K98" s="183" t="s">
        <v>676</v>
      </c>
      <c r="L98" s="183" t="s">
        <v>676</v>
      </c>
      <c r="M98" s="89">
        <v>48</v>
      </c>
      <c r="N98" s="183" t="s">
        <v>676</v>
      </c>
      <c r="O98" s="183" t="s">
        <v>676</v>
      </c>
      <c r="P98" s="183" t="s">
        <v>676</v>
      </c>
      <c r="Q98" s="183" t="s">
        <v>676</v>
      </c>
      <c r="R98" s="182"/>
      <c r="AJ98" s="91"/>
    </row>
    <row r="99" spans="1:36" x14ac:dyDescent="0.25">
      <c r="A99" s="86">
        <v>2049</v>
      </c>
      <c r="B99" s="183" t="s">
        <v>676</v>
      </c>
      <c r="C99" s="183" t="s">
        <v>676</v>
      </c>
      <c r="D99" s="183" t="s">
        <v>676</v>
      </c>
      <c r="E99" s="184" t="s">
        <v>676</v>
      </c>
      <c r="F99" s="183" t="s">
        <v>676</v>
      </c>
      <c r="G99" s="183" t="s">
        <v>676</v>
      </c>
      <c r="H99" s="183" t="s">
        <v>676</v>
      </c>
      <c r="I99" s="86">
        <f t="shared" si="10"/>
        <v>-280</v>
      </c>
      <c r="J99" s="183" t="s">
        <v>676</v>
      </c>
      <c r="K99" s="183" t="s">
        <v>676</v>
      </c>
      <c r="L99" s="183" t="s">
        <v>676</v>
      </c>
      <c r="M99" s="89">
        <v>46</v>
      </c>
      <c r="N99" s="183" t="s">
        <v>676</v>
      </c>
      <c r="O99" s="183" t="s">
        <v>676</v>
      </c>
      <c r="P99" s="183" t="s">
        <v>676</v>
      </c>
      <c r="Q99" s="183" t="s">
        <v>676</v>
      </c>
      <c r="R99" s="182"/>
      <c r="AJ99" s="91"/>
    </row>
    <row r="100" spans="1:36" x14ac:dyDescent="0.25">
      <c r="A100" s="85">
        <v>2050</v>
      </c>
      <c r="B100" s="86" t="str">
        <f>$B$80</f>
        <v>E6</v>
      </c>
      <c r="C100" s="87">
        <f>VLOOKUP($B$80,$K$16:$N$27,4,0)</f>
        <v>8.0199999999999998E-4</v>
      </c>
      <c r="D100" s="88">
        <f>VLOOKUP(CONCATENATE($A100,"-",0),$D$141:$H$158,5,0)</f>
        <v>-0.4</v>
      </c>
      <c r="E100" s="181">
        <f>1/(1+(EXP((-LN(C100/(1-C100)))-D100)))</f>
        <v>5.3773885686128565E-4</v>
      </c>
      <c r="F100" s="86" t="str">
        <f>VLOOKUP(E100,$L$16:$Q$27,4,1)</f>
        <v>E3</v>
      </c>
      <c r="G100" s="86">
        <f>VLOOKUP(B100,$O$16:$Q$27,2,0)</f>
        <v>430</v>
      </c>
      <c r="H100" s="86">
        <f>VLOOKUP(F100,$O$16:$Q$27,2,0)</f>
        <v>120</v>
      </c>
      <c r="I100" s="86">
        <f t="shared" ref="I100" si="11">H100-G100</f>
        <v>-310</v>
      </c>
      <c r="J100" s="86">
        <f>MAX(I100:I110,0)</f>
        <v>0</v>
      </c>
      <c r="K100" s="86">
        <f>MIN(I100:I110,0)</f>
        <v>-310</v>
      </c>
      <c r="L100" s="86">
        <f>IF(ABS(J100)&gt;ABS(K100),J100,K100)</f>
        <v>-310</v>
      </c>
      <c r="M100" s="89">
        <v>44</v>
      </c>
      <c r="N100" s="89">
        <f>MAX($O100:$O110,0)</f>
        <v>0</v>
      </c>
      <c r="O100" s="89">
        <f>MIN($M100:$M107,0)</f>
        <v>0</v>
      </c>
      <c r="P100" s="86">
        <v>34</v>
      </c>
      <c r="Q100" s="90">
        <f>((($L$8*$L100)+($L$9*$P100))*($L$10/1000000))</f>
        <v>586000</v>
      </c>
      <c r="R100" s="182"/>
      <c r="AJ100" s="91"/>
    </row>
    <row r="101" spans="1:36" x14ac:dyDescent="0.25">
      <c r="A101" s="86">
        <v>2051</v>
      </c>
      <c r="B101" s="183" t="s">
        <v>676</v>
      </c>
      <c r="C101" s="183" t="s">
        <v>676</v>
      </c>
      <c r="D101" s="183" t="s">
        <v>676</v>
      </c>
      <c r="E101" s="184" t="s">
        <v>676</v>
      </c>
      <c r="F101" s="183" t="s">
        <v>676</v>
      </c>
      <c r="G101" s="183" t="s">
        <v>676</v>
      </c>
      <c r="H101" s="183" t="s">
        <v>676</v>
      </c>
      <c r="I101" s="86">
        <f>$I$100</f>
        <v>-310</v>
      </c>
      <c r="J101" s="183" t="s">
        <v>676</v>
      </c>
      <c r="K101" s="183" t="s">
        <v>676</v>
      </c>
      <c r="L101" s="183" t="s">
        <v>676</v>
      </c>
      <c r="M101" s="89">
        <v>42</v>
      </c>
      <c r="N101" s="183" t="s">
        <v>676</v>
      </c>
      <c r="O101" s="183" t="s">
        <v>676</v>
      </c>
      <c r="P101" s="183" t="s">
        <v>676</v>
      </c>
      <c r="Q101" s="183" t="s">
        <v>676</v>
      </c>
      <c r="R101" s="182"/>
      <c r="AJ101" s="91"/>
    </row>
    <row r="102" spans="1:36" x14ac:dyDescent="0.25">
      <c r="A102" s="86">
        <v>2052</v>
      </c>
      <c r="B102" s="183" t="s">
        <v>676</v>
      </c>
      <c r="C102" s="183" t="s">
        <v>676</v>
      </c>
      <c r="D102" s="183" t="s">
        <v>676</v>
      </c>
      <c r="E102" s="184" t="s">
        <v>676</v>
      </c>
      <c r="F102" s="183" t="s">
        <v>676</v>
      </c>
      <c r="G102" s="183" t="s">
        <v>676</v>
      </c>
      <c r="H102" s="183" t="s">
        <v>676</v>
      </c>
      <c r="I102" s="86">
        <f>$I$100</f>
        <v>-310</v>
      </c>
      <c r="J102" s="183" t="s">
        <v>676</v>
      </c>
      <c r="K102" s="183" t="s">
        <v>676</v>
      </c>
      <c r="L102" s="183" t="s">
        <v>676</v>
      </c>
      <c r="M102" s="89">
        <v>40</v>
      </c>
      <c r="N102" s="183" t="s">
        <v>676</v>
      </c>
      <c r="O102" s="183" t="s">
        <v>676</v>
      </c>
      <c r="P102" s="183" t="s">
        <v>676</v>
      </c>
      <c r="Q102" s="183" t="s">
        <v>676</v>
      </c>
      <c r="R102" s="182"/>
      <c r="AJ102" s="91"/>
    </row>
    <row r="103" spans="1:36" x14ac:dyDescent="0.25">
      <c r="A103" s="86">
        <v>2053</v>
      </c>
      <c r="B103" s="183" t="s">
        <v>676</v>
      </c>
      <c r="C103" s="183" t="s">
        <v>676</v>
      </c>
      <c r="D103" s="183" t="s">
        <v>676</v>
      </c>
      <c r="E103" s="184" t="s">
        <v>676</v>
      </c>
      <c r="F103" s="183" t="s">
        <v>676</v>
      </c>
      <c r="G103" s="183" t="s">
        <v>676</v>
      </c>
      <c r="H103" s="183" t="s">
        <v>676</v>
      </c>
      <c r="I103" s="86">
        <f>$I$100</f>
        <v>-310</v>
      </c>
      <c r="J103" s="183" t="s">
        <v>676</v>
      </c>
      <c r="K103" s="183" t="s">
        <v>676</v>
      </c>
      <c r="L103" s="183" t="s">
        <v>676</v>
      </c>
      <c r="M103" s="89">
        <v>38</v>
      </c>
      <c r="N103" s="183" t="s">
        <v>676</v>
      </c>
      <c r="O103" s="183" t="s">
        <v>676</v>
      </c>
      <c r="P103" s="183" t="s">
        <v>676</v>
      </c>
      <c r="Q103" s="183" t="s">
        <v>676</v>
      </c>
      <c r="R103" s="182"/>
      <c r="AJ103" s="91"/>
    </row>
    <row r="104" spans="1:36" x14ac:dyDescent="0.25">
      <c r="A104" s="86">
        <v>2054</v>
      </c>
      <c r="B104" s="183" t="s">
        <v>676</v>
      </c>
      <c r="C104" s="183" t="s">
        <v>676</v>
      </c>
      <c r="D104" s="183" t="s">
        <v>676</v>
      </c>
      <c r="E104" s="184" t="s">
        <v>676</v>
      </c>
      <c r="F104" s="183" t="s">
        <v>676</v>
      </c>
      <c r="G104" s="183" t="s">
        <v>676</v>
      </c>
      <c r="H104" s="183" t="s">
        <v>676</v>
      </c>
      <c r="I104" s="86">
        <f>$I$103</f>
        <v>-310</v>
      </c>
      <c r="J104" s="183" t="s">
        <v>676</v>
      </c>
      <c r="K104" s="183" t="s">
        <v>676</v>
      </c>
      <c r="L104" s="183" t="s">
        <v>676</v>
      </c>
      <c r="M104" s="89">
        <f>$M$103</f>
        <v>38</v>
      </c>
      <c r="N104" s="183" t="s">
        <v>676</v>
      </c>
      <c r="O104" s="183" t="s">
        <v>676</v>
      </c>
      <c r="P104" s="183" t="s">
        <v>676</v>
      </c>
      <c r="Q104" s="183" t="s">
        <v>676</v>
      </c>
      <c r="R104" s="182"/>
      <c r="AJ104" s="91"/>
    </row>
    <row r="105" spans="1:36" x14ac:dyDescent="0.25">
      <c r="A105" s="86">
        <v>2055</v>
      </c>
      <c r="B105" s="183" t="s">
        <v>676</v>
      </c>
      <c r="C105" s="183" t="s">
        <v>676</v>
      </c>
      <c r="D105" s="183" t="s">
        <v>676</v>
      </c>
      <c r="E105" s="184" t="s">
        <v>676</v>
      </c>
      <c r="F105" s="183" t="s">
        <v>676</v>
      </c>
      <c r="G105" s="183" t="s">
        <v>676</v>
      </c>
      <c r="H105" s="183" t="s">
        <v>676</v>
      </c>
      <c r="I105" s="86">
        <f t="shared" ref="I105:I110" si="12">$I$103</f>
        <v>-310</v>
      </c>
      <c r="J105" s="183" t="s">
        <v>676</v>
      </c>
      <c r="K105" s="183" t="s">
        <v>676</v>
      </c>
      <c r="L105" s="183" t="s">
        <v>676</v>
      </c>
      <c r="M105" s="89">
        <f t="shared" ref="M105:M110" si="13">$M$103</f>
        <v>38</v>
      </c>
      <c r="N105" s="183" t="s">
        <v>676</v>
      </c>
      <c r="O105" s="183" t="s">
        <v>676</v>
      </c>
      <c r="P105" s="183" t="s">
        <v>676</v>
      </c>
      <c r="Q105" s="183" t="s">
        <v>676</v>
      </c>
      <c r="R105" s="182"/>
      <c r="AJ105" s="91"/>
    </row>
    <row r="106" spans="1:36" x14ac:dyDescent="0.25">
      <c r="A106" s="86">
        <v>2056</v>
      </c>
      <c r="B106" s="183" t="s">
        <v>676</v>
      </c>
      <c r="C106" s="183" t="s">
        <v>676</v>
      </c>
      <c r="D106" s="183" t="s">
        <v>676</v>
      </c>
      <c r="E106" s="184" t="s">
        <v>676</v>
      </c>
      <c r="F106" s="183" t="s">
        <v>676</v>
      </c>
      <c r="G106" s="183" t="s">
        <v>676</v>
      </c>
      <c r="H106" s="183" t="s">
        <v>676</v>
      </c>
      <c r="I106" s="86">
        <f t="shared" si="12"/>
        <v>-310</v>
      </c>
      <c r="J106" s="183" t="s">
        <v>676</v>
      </c>
      <c r="K106" s="183" t="s">
        <v>676</v>
      </c>
      <c r="L106" s="183" t="s">
        <v>676</v>
      </c>
      <c r="M106" s="89">
        <f t="shared" si="13"/>
        <v>38</v>
      </c>
      <c r="N106" s="183" t="s">
        <v>676</v>
      </c>
      <c r="O106" s="183" t="s">
        <v>676</v>
      </c>
      <c r="P106" s="183" t="s">
        <v>676</v>
      </c>
      <c r="Q106" s="183" t="s">
        <v>676</v>
      </c>
      <c r="R106" s="182"/>
      <c r="AJ106" s="91"/>
    </row>
    <row r="107" spans="1:36" x14ac:dyDescent="0.25">
      <c r="A107" s="86">
        <v>2057</v>
      </c>
      <c r="B107" s="183" t="s">
        <v>676</v>
      </c>
      <c r="C107" s="183" t="s">
        <v>676</v>
      </c>
      <c r="D107" s="183" t="s">
        <v>676</v>
      </c>
      <c r="E107" s="184" t="s">
        <v>676</v>
      </c>
      <c r="F107" s="183" t="s">
        <v>676</v>
      </c>
      <c r="G107" s="183" t="s">
        <v>676</v>
      </c>
      <c r="H107" s="183" t="s">
        <v>676</v>
      </c>
      <c r="I107" s="86">
        <f t="shared" si="12"/>
        <v>-310</v>
      </c>
      <c r="J107" s="183" t="s">
        <v>676</v>
      </c>
      <c r="K107" s="183" t="s">
        <v>676</v>
      </c>
      <c r="L107" s="183" t="s">
        <v>676</v>
      </c>
      <c r="M107" s="89">
        <f t="shared" si="13"/>
        <v>38</v>
      </c>
      <c r="N107" s="183" t="s">
        <v>676</v>
      </c>
      <c r="O107" s="183" t="s">
        <v>676</v>
      </c>
      <c r="P107" s="183" t="s">
        <v>676</v>
      </c>
      <c r="Q107" s="183" t="s">
        <v>676</v>
      </c>
      <c r="R107" s="182"/>
      <c r="AJ107" s="91"/>
    </row>
    <row r="108" spans="1:36" x14ac:dyDescent="0.25">
      <c r="A108" s="86">
        <v>2058</v>
      </c>
      <c r="B108" s="183" t="s">
        <v>676</v>
      </c>
      <c r="C108" s="183" t="s">
        <v>676</v>
      </c>
      <c r="D108" s="183" t="s">
        <v>676</v>
      </c>
      <c r="E108" s="184" t="s">
        <v>676</v>
      </c>
      <c r="F108" s="183" t="s">
        <v>676</v>
      </c>
      <c r="G108" s="183" t="s">
        <v>676</v>
      </c>
      <c r="H108" s="183" t="s">
        <v>676</v>
      </c>
      <c r="I108" s="86">
        <f t="shared" si="12"/>
        <v>-310</v>
      </c>
      <c r="J108" s="183" t="s">
        <v>676</v>
      </c>
      <c r="K108" s="183" t="s">
        <v>676</v>
      </c>
      <c r="L108" s="183" t="s">
        <v>676</v>
      </c>
      <c r="M108" s="89">
        <f t="shared" si="13"/>
        <v>38</v>
      </c>
      <c r="N108" s="183" t="s">
        <v>676</v>
      </c>
      <c r="O108" s="183" t="s">
        <v>676</v>
      </c>
      <c r="P108" s="183" t="s">
        <v>676</v>
      </c>
      <c r="Q108" s="183" t="s">
        <v>676</v>
      </c>
      <c r="R108" s="182"/>
      <c r="AJ108" s="91"/>
    </row>
    <row r="109" spans="1:36" x14ac:dyDescent="0.25">
      <c r="A109" s="86">
        <v>2059</v>
      </c>
      <c r="B109" s="183" t="s">
        <v>676</v>
      </c>
      <c r="C109" s="183" t="s">
        <v>676</v>
      </c>
      <c r="D109" s="183" t="s">
        <v>676</v>
      </c>
      <c r="E109" s="184" t="s">
        <v>676</v>
      </c>
      <c r="F109" s="183" t="s">
        <v>676</v>
      </c>
      <c r="G109" s="183" t="s">
        <v>676</v>
      </c>
      <c r="H109" s="183" t="s">
        <v>676</v>
      </c>
      <c r="I109" s="86">
        <f t="shared" si="12"/>
        <v>-310</v>
      </c>
      <c r="J109" s="183" t="s">
        <v>676</v>
      </c>
      <c r="K109" s="183" t="s">
        <v>676</v>
      </c>
      <c r="L109" s="183" t="s">
        <v>676</v>
      </c>
      <c r="M109" s="89">
        <f t="shared" si="13"/>
        <v>38</v>
      </c>
      <c r="N109" s="183" t="s">
        <v>676</v>
      </c>
      <c r="O109" s="183" t="s">
        <v>676</v>
      </c>
      <c r="P109" s="183" t="s">
        <v>676</v>
      </c>
      <c r="Q109" s="183" t="s">
        <v>676</v>
      </c>
      <c r="R109" s="182"/>
      <c r="AJ109" s="91"/>
    </row>
    <row r="110" spans="1:36" x14ac:dyDescent="0.25">
      <c r="A110" s="86">
        <v>2060</v>
      </c>
      <c r="B110" s="183" t="s">
        <v>676</v>
      </c>
      <c r="C110" s="183" t="s">
        <v>676</v>
      </c>
      <c r="D110" s="183" t="s">
        <v>676</v>
      </c>
      <c r="E110" s="184" t="s">
        <v>676</v>
      </c>
      <c r="F110" s="183" t="s">
        <v>676</v>
      </c>
      <c r="G110" s="183" t="s">
        <v>676</v>
      </c>
      <c r="H110" s="183" t="s">
        <v>676</v>
      </c>
      <c r="I110" s="86">
        <f t="shared" si="12"/>
        <v>-310</v>
      </c>
      <c r="J110" s="183" t="s">
        <v>676</v>
      </c>
      <c r="K110" s="183" t="s">
        <v>676</v>
      </c>
      <c r="L110" s="183" t="s">
        <v>676</v>
      </c>
      <c r="M110" s="89">
        <f t="shared" si="13"/>
        <v>38</v>
      </c>
      <c r="N110" s="183" t="s">
        <v>676</v>
      </c>
      <c r="O110" s="183" t="s">
        <v>676</v>
      </c>
      <c r="P110" s="183" t="s">
        <v>676</v>
      </c>
      <c r="Q110" s="183" t="s">
        <v>676</v>
      </c>
      <c r="R110" s="182"/>
      <c r="AJ110" s="91"/>
    </row>
    <row r="111" spans="1:36" x14ac:dyDescent="0.25">
      <c r="A111" s="128"/>
      <c r="B111" s="128"/>
      <c r="C111" s="128"/>
      <c r="D111" s="128"/>
      <c r="E111" s="128"/>
      <c r="F111" s="128"/>
      <c r="G111" s="128"/>
      <c r="H111" s="128" t="s">
        <v>594</v>
      </c>
      <c r="I111" s="128"/>
      <c r="J111" s="128"/>
      <c r="K111" s="128"/>
      <c r="L111" s="128"/>
      <c r="M111" s="39"/>
      <c r="N111" s="39"/>
      <c r="O111" s="39"/>
      <c r="P111" s="39"/>
      <c r="Q111" s="39"/>
      <c r="R111" s="39"/>
    </row>
    <row r="112" spans="1:36" ht="114.75" customHeight="1" x14ac:dyDescent="0.25">
      <c r="A112" s="255" t="s">
        <v>677</v>
      </c>
      <c r="B112" s="255"/>
      <c r="C112" s="255"/>
      <c r="D112" s="255"/>
      <c r="E112" s="255"/>
      <c r="F112" s="255"/>
      <c r="G112" s="255"/>
      <c r="H112" s="255"/>
      <c r="I112" s="255"/>
      <c r="J112" s="255"/>
      <c r="K112" s="255"/>
      <c r="L112" s="255"/>
      <c r="M112" s="255"/>
      <c r="N112" s="255"/>
      <c r="O112" s="255"/>
      <c r="P112" s="255"/>
      <c r="Q112" s="255"/>
      <c r="R112" s="39"/>
    </row>
    <row r="113" spans="1:36" ht="60" x14ac:dyDescent="0.25">
      <c r="A113" s="29" t="s">
        <v>17</v>
      </c>
      <c r="B113" s="29" t="s">
        <v>21</v>
      </c>
      <c r="C113" s="29" t="s">
        <v>24</v>
      </c>
      <c r="D113" s="29" t="s">
        <v>28</v>
      </c>
      <c r="E113" s="29" t="s">
        <v>31</v>
      </c>
      <c r="F113" s="29" t="s">
        <v>78</v>
      </c>
      <c r="G113" s="29" t="s">
        <v>81</v>
      </c>
      <c r="H113" s="29" t="s">
        <v>83</v>
      </c>
      <c r="I113" s="29" t="s">
        <v>85</v>
      </c>
      <c r="J113" s="29" t="s">
        <v>87</v>
      </c>
      <c r="K113" s="29" t="s">
        <v>596</v>
      </c>
      <c r="L113" s="29" t="s">
        <v>66</v>
      </c>
      <c r="M113" s="29" t="s">
        <v>109</v>
      </c>
      <c r="N113" s="8"/>
      <c r="O113" s="8"/>
      <c r="P113" s="8"/>
      <c r="Q113" s="8"/>
      <c r="R113" s="39"/>
    </row>
    <row r="114" spans="1:36" x14ac:dyDescent="0.25">
      <c r="A114" s="30" t="s">
        <v>596</v>
      </c>
      <c r="B114" s="30" t="s">
        <v>596</v>
      </c>
      <c r="C114" s="30" t="s">
        <v>596</v>
      </c>
      <c r="D114" s="30" t="s">
        <v>596</v>
      </c>
      <c r="E114" s="30" t="s">
        <v>596</v>
      </c>
      <c r="F114" s="30" t="s">
        <v>596</v>
      </c>
      <c r="G114" s="30" t="s">
        <v>596</v>
      </c>
      <c r="H114" s="30" t="s">
        <v>596</v>
      </c>
      <c r="I114" s="30" t="s">
        <v>596</v>
      </c>
      <c r="J114" s="30" t="s">
        <v>596</v>
      </c>
      <c r="K114" s="30" t="s">
        <v>596</v>
      </c>
      <c r="L114" s="30" t="s">
        <v>596</v>
      </c>
      <c r="M114" s="30"/>
      <c r="N114" s="8"/>
      <c r="O114" s="8"/>
      <c r="P114" s="8"/>
      <c r="Q114" s="8"/>
      <c r="R114" s="39"/>
    </row>
    <row r="115" spans="1:36" x14ac:dyDescent="0.25">
      <c r="A115" s="186" t="s">
        <v>330</v>
      </c>
      <c r="B115" s="186" t="s">
        <v>386</v>
      </c>
      <c r="C115" s="186">
        <v>2</v>
      </c>
      <c r="D115" s="186">
        <v>1</v>
      </c>
      <c r="E115" s="187">
        <v>2689670</v>
      </c>
      <c r="F115" s="187">
        <f>Q48</f>
        <v>-172800</v>
      </c>
      <c r="G115" s="187">
        <f>Q53</f>
        <v>-248400.00000000003</v>
      </c>
      <c r="H115" s="187">
        <f>Q58</f>
        <v>-245700.00000000003</v>
      </c>
      <c r="I115" s="187">
        <f>Q63</f>
        <v>-1204200</v>
      </c>
      <c r="J115" s="187">
        <v>-68000</v>
      </c>
      <c r="K115" s="186" t="s">
        <v>596</v>
      </c>
      <c r="L115" s="186">
        <f>8</f>
        <v>8</v>
      </c>
      <c r="M115" s="186">
        <v>0</v>
      </c>
      <c r="N115" s="8"/>
      <c r="O115" s="8"/>
      <c r="P115" s="8"/>
      <c r="Q115" s="8"/>
      <c r="R115" s="39"/>
    </row>
    <row r="116" spans="1:36" x14ac:dyDescent="0.25">
      <c r="A116" s="30" t="s">
        <v>596</v>
      </c>
      <c r="B116" s="30" t="s">
        <v>596</v>
      </c>
      <c r="C116" s="30" t="s">
        <v>596</v>
      </c>
      <c r="D116" s="30" t="s">
        <v>596</v>
      </c>
      <c r="E116" s="188" t="s">
        <v>596</v>
      </c>
      <c r="F116" s="188" t="s">
        <v>596</v>
      </c>
      <c r="G116" s="188" t="s">
        <v>596</v>
      </c>
      <c r="H116" s="188" t="s">
        <v>596</v>
      </c>
      <c r="I116" s="188" t="s">
        <v>596</v>
      </c>
      <c r="J116" s="188" t="s">
        <v>596</v>
      </c>
      <c r="K116" s="30" t="s">
        <v>596</v>
      </c>
      <c r="L116" s="30" t="s">
        <v>596</v>
      </c>
      <c r="M116" s="30"/>
      <c r="N116" s="8"/>
      <c r="O116" s="8"/>
      <c r="P116" s="8"/>
      <c r="Q116" s="8"/>
      <c r="R116" s="39"/>
    </row>
    <row r="117" spans="1:36" x14ac:dyDescent="0.25">
      <c r="A117" s="189" t="s">
        <v>293</v>
      </c>
      <c r="B117" s="189" t="s">
        <v>389</v>
      </c>
      <c r="C117" s="189">
        <v>4</v>
      </c>
      <c r="D117" s="189">
        <v>1</v>
      </c>
      <c r="E117" s="190">
        <v>6724175</v>
      </c>
      <c r="F117" s="190">
        <f>Q80</f>
        <v>442000</v>
      </c>
      <c r="G117" s="190">
        <f>Q85</f>
        <v>494000</v>
      </c>
      <c r="H117" s="190">
        <f>Q90</f>
        <v>556000</v>
      </c>
      <c r="I117" s="190">
        <f>Q95</f>
        <v>566000</v>
      </c>
      <c r="J117" s="190">
        <f>Q100</f>
        <v>586000</v>
      </c>
      <c r="K117" s="189" t="s">
        <v>596</v>
      </c>
      <c r="L117" s="189">
        <v>11</v>
      </c>
      <c r="M117" s="189">
        <v>0</v>
      </c>
      <c r="N117" s="8"/>
      <c r="O117" s="8"/>
      <c r="P117" s="8"/>
      <c r="Q117" s="8"/>
      <c r="R117" s="39"/>
    </row>
    <row r="118" spans="1:36" x14ac:dyDescent="0.25">
      <c r="A118" s="30" t="s">
        <v>596</v>
      </c>
      <c r="B118" s="30" t="s">
        <v>596</v>
      </c>
      <c r="C118" s="30" t="s">
        <v>596</v>
      </c>
      <c r="D118" s="30" t="s">
        <v>596</v>
      </c>
      <c r="E118" s="30" t="s">
        <v>596</v>
      </c>
      <c r="F118" s="30" t="s">
        <v>596</v>
      </c>
      <c r="G118" s="30" t="s">
        <v>596</v>
      </c>
      <c r="H118" s="30" t="s">
        <v>596</v>
      </c>
      <c r="I118" s="30" t="s">
        <v>596</v>
      </c>
      <c r="J118" s="30" t="s">
        <v>596</v>
      </c>
      <c r="K118" s="30" t="s">
        <v>596</v>
      </c>
      <c r="L118" s="30" t="s">
        <v>596</v>
      </c>
      <c r="M118" s="30"/>
      <c r="N118" s="8"/>
      <c r="O118" s="8"/>
      <c r="P118" s="8"/>
      <c r="Q118" s="8"/>
      <c r="R118" s="39"/>
    </row>
    <row r="119" spans="1:36" x14ac:dyDescent="0.25">
      <c r="A119" s="8"/>
      <c r="B119" s="8"/>
      <c r="C119" s="8"/>
      <c r="D119" s="8"/>
      <c r="E119" s="8"/>
      <c r="F119" s="8"/>
      <c r="G119" s="8"/>
      <c r="H119" s="8"/>
      <c r="I119" s="8"/>
      <c r="J119" s="8"/>
      <c r="K119" s="8"/>
      <c r="L119" s="8"/>
      <c r="M119" s="8"/>
      <c r="N119" s="8"/>
      <c r="O119" s="8"/>
      <c r="P119" s="8"/>
      <c r="Q119" s="8"/>
      <c r="R119" s="39"/>
    </row>
    <row r="120" spans="1:36" x14ac:dyDescent="0.25">
      <c r="A120" s="249" t="s">
        <v>598</v>
      </c>
      <c r="B120" s="249"/>
      <c r="C120" s="249"/>
      <c r="D120" s="249"/>
      <c r="E120" s="249"/>
      <c r="F120" s="249"/>
      <c r="G120" s="249"/>
      <c r="H120" s="249"/>
      <c r="I120" s="249"/>
      <c r="J120" s="249"/>
      <c r="K120" s="249"/>
      <c r="L120" s="249"/>
      <c r="M120" s="249"/>
      <c r="N120" s="249"/>
      <c r="O120" s="249"/>
      <c r="P120" s="249"/>
      <c r="Q120" s="249"/>
      <c r="R120" s="249"/>
      <c r="AJ120" s="91"/>
    </row>
    <row r="121" spans="1:36" ht="37.9" customHeight="1" x14ac:dyDescent="0.25">
      <c r="A121" s="255" t="s">
        <v>678</v>
      </c>
      <c r="B121" s="255"/>
      <c r="C121" s="255"/>
      <c r="D121" s="255"/>
      <c r="E121" s="255"/>
      <c r="F121" s="255"/>
      <c r="G121" s="255"/>
      <c r="H121" s="255"/>
      <c r="I121" s="255"/>
      <c r="J121" s="255"/>
      <c r="K121" s="191"/>
      <c r="L121" s="191"/>
      <c r="M121" s="191"/>
      <c r="N121" s="191"/>
      <c r="O121" s="191"/>
      <c r="P121" s="191"/>
      <c r="Q121" s="191"/>
      <c r="R121" s="182"/>
    </row>
    <row r="122" spans="1:36" ht="60" x14ac:dyDescent="0.25">
      <c r="A122" s="93" t="s">
        <v>600</v>
      </c>
      <c r="B122" s="201" t="s">
        <v>601</v>
      </c>
      <c r="C122" s="93" t="s">
        <v>602</v>
      </c>
      <c r="D122" s="93" t="s">
        <v>679</v>
      </c>
      <c r="E122" s="93" t="s">
        <v>22</v>
      </c>
      <c r="F122" s="93" t="s">
        <v>25</v>
      </c>
      <c r="G122" s="93" t="s">
        <v>18</v>
      </c>
      <c r="H122" s="93" t="s">
        <v>604</v>
      </c>
      <c r="I122" s="191"/>
      <c r="J122" s="191"/>
      <c r="K122" s="191"/>
      <c r="L122" s="191"/>
      <c r="M122" s="191"/>
      <c r="N122" s="191"/>
      <c r="O122" s="191"/>
      <c r="P122" s="191"/>
      <c r="Q122" s="191"/>
      <c r="R122" s="182"/>
    </row>
    <row r="123" spans="1:36" x14ac:dyDescent="0.25">
      <c r="A123" s="192" t="s">
        <v>596</v>
      </c>
      <c r="B123" s="192" t="s">
        <v>596</v>
      </c>
      <c r="C123" s="192" t="s">
        <v>596</v>
      </c>
      <c r="D123" s="192" t="s">
        <v>596</v>
      </c>
      <c r="E123" s="192" t="s">
        <v>596</v>
      </c>
      <c r="F123" s="192" t="s">
        <v>596</v>
      </c>
      <c r="G123" s="192" t="s">
        <v>596</v>
      </c>
      <c r="H123" s="192" t="s">
        <v>596</v>
      </c>
      <c r="I123" s="191"/>
      <c r="J123" s="191"/>
      <c r="K123" s="191"/>
      <c r="L123" s="191"/>
      <c r="M123" s="191"/>
      <c r="N123" s="191"/>
      <c r="O123" s="191"/>
      <c r="P123" s="191"/>
      <c r="Q123" s="191"/>
      <c r="R123" s="182"/>
    </row>
    <row r="124" spans="1:36" x14ac:dyDescent="0.25">
      <c r="A124" s="186" t="s">
        <v>605</v>
      </c>
      <c r="B124" s="186">
        <v>2030</v>
      </c>
      <c r="C124" s="186">
        <v>0</v>
      </c>
      <c r="D124" s="186" t="str">
        <f t="shared" ref="D124:D127" si="14">_xlfn.CONCAT(B124,"-",C124)</f>
        <v>2030-0</v>
      </c>
      <c r="E124" s="186" t="s">
        <v>386</v>
      </c>
      <c r="F124" s="186">
        <v>2</v>
      </c>
      <c r="G124" s="186" t="s">
        <v>330</v>
      </c>
      <c r="H124" s="193">
        <v>0.22500000000000001</v>
      </c>
      <c r="I124" s="191"/>
      <c r="J124" s="191"/>
      <c r="K124" s="191"/>
      <c r="L124" s="191"/>
      <c r="M124" s="191"/>
      <c r="N124" s="191"/>
      <c r="O124" s="191"/>
      <c r="P124" s="191"/>
      <c r="Q124" s="191"/>
      <c r="R124" s="182"/>
    </row>
    <row r="125" spans="1:36" x14ac:dyDescent="0.25">
      <c r="A125" s="186" t="s">
        <v>605</v>
      </c>
      <c r="B125" s="186">
        <v>2030</v>
      </c>
      <c r="C125" s="186">
        <v>1</v>
      </c>
      <c r="D125" s="186" t="str">
        <f t="shared" si="14"/>
        <v>2030-1</v>
      </c>
      <c r="E125" s="186" t="s">
        <v>386</v>
      </c>
      <c r="F125" s="186">
        <v>2</v>
      </c>
      <c r="G125" s="186" t="s">
        <v>330</v>
      </c>
      <c r="H125" s="193">
        <v>0.23</v>
      </c>
      <c r="I125" s="191"/>
      <c r="J125" s="191"/>
      <c r="K125" s="191"/>
      <c r="L125" s="191"/>
      <c r="M125" s="191"/>
      <c r="N125" s="191"/>
      <c r="O125" s="191"/>
      <c r="P125" s="191"/>
      <c r="Q125" s="191"/>
      <c r="R125" s="182"/>
    </row>
    <row r="126" spans="1:36" x14ac:dyDescent="0.25">
      <c r="A126" s="186" t="s">
        <v>605</v>
      </c>
      <c r="B126" s="186">
        <v>2030</v>
      </c>
      <c r="C126" s="186">
        <v>2</v>
      </c>
      <c r="D126" s="186" t="str">
        <f t="shared" si="14"/>
        <v>2030-2</v>
      </c>
      <c r="E126" s="186" t="s">
        <v>386</v>
      </c>
      <c r="F126" s="186">
        <v>2</v>
      </c>
      <c r="G126" s="186" t="s">
        <v>330</v>
      </c>
      <c r="H126" s="193">
        <v>0.24</v>
      </c>
      <c r="I126" s="191"/>
      <c r="J126" s="191"/>
      <c r="K126" s="191"/>
      <c r="L126" s="191"/>
      <c r="M126" s="191"/>
      <c r="N126" s="191"/>
      <c r="O126" s="191"/>
      <c r="P126" s="191"/>
      <c r="Q126" s="191"/>
      <c r="R126" s="182"/>
    </row>
    <row r="127" spans="1:36" x14ac:dyDescent="0.25">
      <c r="A127" s="186" t="s">
        <v>605</v>
      </c>
      <c r="B127" s="186">
        <v>2030</v>
      </c>
      <c r="C127" s="186">
        <v>3</v>
      </c>
      <c r="D127" s="186" t="str">
        <f t="shared" si="14"/>
        <v>2030-3</v>
      </c>
      <c r="E127" s="186" t="s">
        <v>386</v>
      </c>
      <c r="F127" s="186">
        <v>2</v>
      </c>
      <c r="G127" s="186" t="s">
        <v>330</v>
      </c>
      <c r="H127" s="193">
        <v>0.25</v>
      </c>
      <c r="I127" s="191"/>
      <c r="J127" s="191"/>
      <c r="K127" s="191"/>
      <c r="L127" s="191"/>
      <c r="M127" s="191"/>
      <c r="N127" s="191"/>
      <c r="O127" s="191"/>
      <c r="P127" s="191"/>
      <c r="Q127" s="191"/>
      <c r="R127" s="182"/>
    </row>
    <row r="128" spans="1:36" x14ac:dyDescent="0.25">
      <c r="A128" s="186" t="s">
        <v>596</v>
      </c>
      <c r="B128" s="186" t="s">
        <v>596</v>
      </c>
      <c r="C128" s="186" t="s">
        <v>596</v>
      </c>
      <c r="D128" s="186" t="s">
        <v>596</v>
      </c>
      <c r="E128" s="186" t="s">
        <v>386</v>
      </c>
      <c r="F128" s="186" t="s">
        <v>596</v>
      </c>
      <c r="G128" s="186" t="s">
        <v>596</v>
      </c>
      <c r="H128" s="186" t="s">
        <v>596</v>
      </c>
      <c r="I128" s="191"/>
      <c r="J128" s="191"/>
      <c r="K128" s="191"/>
      <c r="L128" s="191"/>
      <c r="M128" s="191"/>
      <c r="N128" s="191"/>
      <c r="O128" s="191"/>
      <c r="P128" s="191"/>
      <c r="Q128" s="191"/>
      <c r="R128" s="182"/>
    </row>
    <row r="129" spans="1:18" x14ac:dyDescent="0.25">
      <c r="A129" s="186" t="s">
        <v>605</v>
      </c>
      <c r="B129" s="186">
        <v>2030</v>
      </c>
      <c r="C129" s="186">
        <v>22</v>
      </c>
      <c r="D129" s="186" t="str">
        <f t="shared" ref="D129:D131" si="15">_xlfn.CONCAT(B129,"-",C129)</f>
        <v>2030-22</v>
      </c>
      <c r="E129" s="186" t="s">
        <v>386</v>
      </c>
      <c r="F129" s="186">
        <v>2</v>
      </c>
      <c r="G129" s="186" t="s">
        <v>330</v>
      </c>
      <c r="H129" s="193">
        <v>1.1200000000000001</v>
      </c>
      <c r="I129" s="191"/>
      <c r="J129" s="191"/>
      <c r="K129" s="191"/>
      <c r="L129" s="191"/>
      <c r="M129" s="191"/>
      <c r="N129" s="191"/>
      <c r="O129" s="191"/>
      <c r="P129" s="191"/>
      <c r="Q129" s="191"/>
      <c r="R129" s="182"/>
    </row>
    <row r="130" spans="1:18" x14ac:dyDescent="0.25">
      <c r="A130" s="186" t="s">
        <v>605</v>
      </c>
      <c r="B130" s="186">
        <v>2030</v>
      </c>
      <c r="C130" s="186">
        <v>23</v>
      </c>
      <c r="D130" s="186" t="str">
        <f t="shared" si="15"/>
        <v>2030-23</v>
      </c>
      <c r="E130" s="186" t="s">
        <v>386</v>
      </c>
      <c r="F130" s="186">
        <v>2</v>
      </c>
      <c r="G130" s="186" t="s">
        <v>330</v>
      </c>
      <c r="H130" s="193">
        <v>1.1299999999999999</v>
      </c>
      <c r="I130" s="191"/>
      <c r="J130" s="191"/>
      <c r="K130" s="191"/>
      <c r="L130" s="191"/>
      <c r="M130" s="191"/>
      <c r="N130" s="191"/>
      <c r="O130" s="191"/>
      <c r="P130" s="191"/>
      <c r="Q130" s="191"/>
      <c r="R130" s="182"/>
    </row>
    <row r="131" spans="1:18" x14ac:dyDescent="0.25">
      <c r="A131" s="186" t="s">
        <v>605</v>
      </c>
      <c r="B131" s="186">
        <v>2035</v>
      </c>
      <c r="C131" s="186">
        <v>0</v>
      </c>
      <c r="D131" s="186" t="str">
        <f t="shared" si="15"/>
        <v>2035-0</v>
      </c>
      <c r="E131" s="186" t="s">
        <v>386</v>
      </c>
      <c r="F131" s="186">
        <v>2</v>
      </c>
      <c r="G131" s="186" t="s">
        <v>330</v>
      </c>
      <c r="H131" s="193">
        <v>0.27</v>
      </c>
      <c r="I131" s="191"/>
      <c r="J131" s="191"/>
      <c r="K131" s="191"/>
      <c r="L131" s="191"/>
      <c r="M131" s="191"/>
      <c r="N131" s="191"/>
      <c r="O131" s="191"/>
      <c r="P131" s="191"/>
      <c r="Q131" s="191"/>
      <c r="R131" s="182"/>
    </row>
    <row r="132" spans="1:18" x14ac:dyDescent="0.25">
      <c r="A132" s="186" t="s">
        <v>596</v>
      </c>
      <c r="B132" s="186" t="s">
        <v>596</v>
      </c>
      <c r="C132" s="186" t="s">
        <v>596</v>
      </c>
      <c r="D132" s="186" t="s">
        <v>596</v>
      </c>
      <c r="E132" s="186" t="s">
        <v>386</v>
      </c>
      <c r="F132" s="186" t="s">
        <v>596</v>
      </c>
      <c r="G132" s="186" t="s">
        <v>596</v>
      </c>
      <c r="H132" s="186" t="s">
        <v>596</v>
      </c>
      <c r="I132" s="191"/>
      <c r="J132" s="191"/>
      <c r="K132" s="191"/>
      <c r="L132" s="191"/>
      <c r="M132" s="191"/>
      <c r="N132" s="191"/>
      <c r="O132" s="191"/>
      <c r="P132" s="191"/>
      <c r="Q132" s="191"/>
      <c r="R132" s="182"/>
    </row>
    <row r="133" spans="1:18" x14ac:dyDescent="0.25">
      <c r="A133" s="186" t="s">
        <v>605</v>
      </c>
      <c r="B133" s="186">
        <v>2040</v>
      </c>
      <c r="C133" s="186">
        <v>0</v>
      </c>
      <c r="D133" s="186" t="str">
        <f t="shared" ref="D133" si="16">_xlfn.CONCAT(B133,"-",C133)</f>
        <v>2040-0</v>
      </c>
      <c r="E133" s="186" t="s">
        <v>386</v>
      </c>
      <c r="F133" s="186">
        <v>2</v>
      </c>
      <c r="G133" s="186" t="s">
        <v>330</v>
      </c>
      <c r="H133" s="193">
        <v>0.36</v>
      </c>
      <c r="I133" s="191"/>
      <c r="J133" s="191"/>
      <c r="K133" s="191"/>
      <c r="L133" s="191"/>
      <c r="M133" s="191"/>
      <c r="N133" s="191"/>
      <c r="O133" s="191"/>
      <c r="P133" s="191"/>
      <c r="Q133" s="191"/>
      <c r="R133" s="182"/>
    </row>
    <row r="134" spans="1:18" x14ac:dyDescent="0.25">
      <c r="A134" s="186" t="s">
        <v>596</v>
      </c>
      <c r="B134" s="186" t="s">
        <v>596</v>
      </c>
      <c r="C134" s="186" t="s">
        <v>596</v>
      </c>
      <c r="D134" s="186" t="s">
        <v>596</v>
      </c>
      <c r="E134" s="186" t="s">
        <v>386</v>
      </c>
      <c r="F134" s="186" t="s">
        <v>596</v>
      </c>
      <c r="G134" s="186" t="s">
        <v>596</v>
      </c>
      <c r="H134" s="186" t="s">
        <v>596</v>
      </c>
      <c r="I134" s="191"/>
      <c r="J134" s="191"/>
      <c r="K134" s="191"/>
      <c r="L134" s="191"/>
      <c r="M134" s="191"/>
      <c r="N134" s="191"/>
      <c r="O134" s="191"/>
      <c r="P134" s="191"/>
      <c r="Q134" s="191"/>
      <c r="R134" s="182"/>
    </row>
    <row r="135" spans="1:18" x14ac:dyDescent="0.25">
      <c r="A135" s="186" t="s">
        <v>605</v>
      </c>
      <c r="B135" s="186">
        <v>2045</v>
      </c>
      <c r="C135" s="186">
        <v>0</v>
      </c>
      <c r="D135" s="186" t="str">
        <f t="shared" ref="D135" si="17">_xlfn.CONCAT(B135,"-",C135)</f>
        <v>2045-0</v>
      </c>
      <c r="E135" s="186" t="s">
        <v>386</v>
      </c>
      <c r="F135" s="186">
        <v>2</v>
      </c>
      <c r="G135" s="186" t="s">
        <v>330</v>
      </c>
      <c r="H135" s="193">
        <v>0.45</v>
      </c>
      <c r="I135" s="191"/>
      <c r="J135" s="191"/>
      <c r="K135" s="191"/>
      <c r="L135" s="191"/>
      <c r="M135" s="191"/>
      <c r="N135" s="191"/>
      <c r="O135" s="191"/>
      <c r="P135" s="191"/>
      <c r="Q135" s="191"/>
      <c r="R135" s="182"/>
    </row>
    <row r="136" spans="1:18" x14ac:dyDescent="0.25">
      <c r="A136" s="186" t="s">
        <v>596</v>
      </c>
      <c r="B136" s="186" t="s">
        <v>596</v>
      </c>
      <c r="C136" s="186" t="s">
        <v>596</v>
      </c>
      <c r="D136" s="186" t="s">
        <v>596</v>
      </c>
      <c r="E136" s="186" t="s">
        <v>386</v>
      </c>
      <c r="F136" s="186" t="s">
        <v>596</v>
      </c>
      <c r="G136" s="186" t="s">
        <v>596</v>
      </c>
      <c r="H136" s="186" t="s">
        <v>596</v>
      </c>
      <c r="I136" s="191"/>
      <c r="J136" s="191"/>
      <c r="K136" s="191"/>
      <c r="L136" s="191"/>
      <c r="M136" s="191"/>
      <c r="N136" s="191"/>
      <c r="O136" s="191"/>
      <c r="P136" s="191"/>
      <c r="Q136" s="191"/>
      <c r="R136" s="182"/>
    </row>
    <row r="137" spans="1:18" x14ac:dyDescent="0.25">
      <c r="A137" s="186" t="s">
        <v>605</v>
      </c>
      <c r="B137" s="186">
        <v>2050</v>
      </c>
      <c r="C137" s="186">
        <v>0</v>
      </c>
      <c r="D137" s="186" t="str">
        <f t="shared" ref="D137:D139" si="18">_xlfn.CONCAT(B137,"-",C137)</f>
        <v>2050-0</v>
      </c>
      <c r="E137" s="186" t="s">
        <v>386</v>
      </c>
      <c r="F137" s="186">
        <v>2</v>
      </c>
      <c r="G137" s="186" t="s">
        <v>330</v>
      </c>
      <c r="H137" s="193">
        <v>1.1100000000000001</v>
      </c>
      <c r="I137" s="191"/>
      <c r="J137" s="191"/>
      <c r="K137" s="191"/>
      <c r="L137" s="191"/>
      <c r="M137" s="191"/>
      <c r="N137" s="191"/>
      <c r="O137" s="191"/>
      <c r="P137" s="191"/>
      <c r="Q137" s="191"/>
      <c r="R137" s="182"/>
    </row>
    <row r="138" spans="1:18" x14ac:dyDescent="0.25">
      <c r="A138" s="186" t="s">
        <v>605</v>
      </c>
      <c r="B138" s="186">
        <v>2050</v>
      </c>
      <c r="C138" s="186">
        <v>1</v>
      </c>
      <c r="D138" s="186" t="str">
        <f t="shared" si="18"/>
        <v>2050-1</v>
      </c>
      <c r="E138" s="186" t="s">
        <v>386</v>
      </c>
      <c r="F138" s="186">
        <v>2</v>
      </c>
      <c r="G138" s="186" t="s">
        <v>330</v>
      </c>
      <c r="H138" s="193">
        <v>1.1200000000000001</v>
      </c>
      <c r="I138" s="191"/>
      <c r="J138" s="191"/>
      <c r="K138" s="191"/>
      <c r="L138" s="191"/>
      <c r="M138" s="191"/>
      <c r="N138" s="191"/>
      <c r="O138" s="191"/>
      <c r="P138" s="191"/>
      <c r="Q138" s="191"/>
      <c r="R138" s="182"/>
    </row>
    <row r="139" spans="1:18" x14ac:dyDescent="0.25">
      <c r="A139" s="186" t="s">
        <v>605</v>
      </c>
      <c r="B139" s="186">
        <v>2050</v>
      </c>
      <c r="C139" s="186">
        <v>2</v>
      </c>
      <c r="D139" s="186" t="str">
        <f t="shared" si="18"/>
        <v>2050-2</v>
      </c>
      <c r="E139" s="186" t="s">
        <v>386</v>
      </c>
      <c r="F139" s="186">
        <v>2</v>
      </c>
      <c r="G139" s="186" t="s">
        <v>330</v>
      </c>
      <c r="H139" s="193">
        <v>1.1299999999999999</v>
      </c>
      <c r="I139" s="191"/>
      <c r="J139" s="191"/>
      <c r="K139" s="191"/>
      <c r="L139" s="191"/>
      <c r="M139" s="191"/>
      <c r="N139" s="191"/>
      <c r="O139" s="191"/>
      <c r="P139" s="191"/>
      <c r="Q139" s="191"/>
      <c r="R139" s="182"/>
    </row>
    <row r="140" spans="1:18" x14ac:dyDescent="0.25">
      <c r="A140" s="30" t="s">
        <v>596</v>
      </c>
      <c r="B140" s="30" t="s">
        <v>596</v>
      </c>
      <c r="C140" s="30" t="s">
        <v>596</v>
      </c>
      <c r="D140" s="30" t="s">
        <v>596</v>
      </c>
      <c r="E140" s="30" t="s">
        <v>596</v>
      </c>
      <c r="F140" s="30" t="s">
        <v>596</v>
      </c>
      <c r="G140" s="30" t="s">
        <v>596</v>
      </c>
      <c r="H140" s="30" t="s">
        <v>596</v>
      </c>
      <c r="I140" s="191"/>
      <c r="J140" s="191"/>
      <c r="K140" s="191"/>
      <c r="L140" s="191"/>
      <c r="M140" s="191"/>
      <c r="N140" s="191"/>
      <c r="O140" s="191"/>
      <c r="P140" s="191"/>
      <c r="Q140" s="191"/>
      <c r="R140" s="182"/>
    </row>
    <row r="141" spans="1:18" x14ac:dyDescent="0.25">
      <c r="A141" s="189" t="s">
        <v>605</v>
      </c>
      <c r="B141" s="189">
        <v>2030</v>
      </c>
      <c r="C141" s="189">
        <v>0</v>
      </c>
      <c r="D141" s="189" t="str">
        <f>_xlfn.CONCAT(B141,"-",C141)</f>
        <v>2030-0</v>
      </c>
      <c r="E141" s="189" t="s">
        <v>389</v>
      </c>
      <c r="F141" s="189">
        <v>4</v>
      </c>
      <c r="G141" s="189" t="s">
        <v>293</v>
      </c>
      <c r="H141" s="194">
        <v>0.1</v>
      </c>
      <c r="I141" s="191"/>
      <c r="J141" s="191"/>
      <c r="K141" s="191"/>
      <c r="L141" s="191"/>
      <c r="M141" s="191"/>
      <c r="N141" s="191"/>
      <c r="O141" s="191"/>
      <c r="P141" s="191"/>
      <c r="Q141" s="191"/>
      <c r="R141" s="182"/>
    </row>
    <row r="142" spans="1:18" x14ac:dyDescent="0.25">
      <c r="A142" s="189" t="s">
        <v>605</v>
      </c>
      <c r="B142" s="189">
        <v>2030</v>
      </c>
      <c r="C142" s="189">
        <v>1</v>
      </c>
      <c r="D142" s="189" t="str">
        <f t="shared" ref="D142:D150" si="19">_xlfn.CONCAT(B142,"-",C142)</f>
        <v>2030-1</v>
      </c>
      <c r="E142" s="189" t="s">
        <v>389</v>
      </c>
      <c r="F142" s="189">
        <v>4</v>
      </c>
      <c r="G142" s="189" t="s">
        <v>293</v>
      </c>
      <c r="H142" s="194">
        <v>0.05</v>
      </c>
      <c r="I142" s="191"/>
      <c r="J142" s="191"/>
      <c r="K142" s="191"/>
      <c r="L142" s="191"/>
      <c r="M142" s="191"/>
      <c r="N142" s="191"/>
      <c r="O142" s="191"/>
      <c r="P142" s="191"/>
      <c r="Q142" s="191"/>
      <c r="R142" s="182"/>
    </row>
    <row r="143" spans="1:18" x14ac:dyDescent="0.25">
      <c r="A143" s="189" t="s">
        <v>605</v>
      </c>
      <c r="B143" s="189">
        <v>2030</v>
      </c>
      <c r="C143" s="189">
        <v>2</v>
      </c>
      <c r="D143" s="189" t="str">
        <f t="shared" si="19"/>
        <v>2030-2</v>
      </c>
      <c r="E143" s="189" t="s">
        <v>389</v>
      </c>
      <c r="F143" s="189">
        <v>4</v>
      </c>
      <c r="G143" s="189" t="s">
        <v>293</v>
      </c>
      <c r="H143" s="194">
        <v>2.5000000000000001E-2</v>
      </c>
      <c r="I143" s="191"/>
      <c r="J143" s="191"/>
      <c r="K143" s="191"/>
      <c r="L143" s="191"/>
      <c r="M143" s="191"/>
      <c r="N143" s="191"/>
      <c r="O143" s="191"/>
      <c r="P143" s="191"/>
      <c r="Q143" s="191"/>
      <c r="R143" s="182"/>
    </row>
    <row r="144" spans="1:18" x14ac:dyDescent="0.25">
      <c r="A144" s="189" t="s">
        <v>605</v>
      </c>
      <c r="B144" s="189">
        <v>2030</v>
      </c>
      <c r="C144" s="189">
        <v>3</v>
      </c>
      <c r="D144" s="189" t="str">
        <f t="shared" si="19"/>
        <v>2030-3</v>
      </c>
      <c r="E144" s="189" t="s">
        <v>389</v>
      </c>
      <c r="F144" s="189">
        <v>4</v>
      </c>
      <c r="G144" s="189" t="s">
        <v>293</v>
      </c>
      <c r="H144" s="194">
        <v>0.02</v>
      </c>
      <c r="I144" s="191"/>
      <c r="J144" s="191"/>
      <c r="K144" s="191"/>
      <c r="L144" s="191"/>
      <c r="M144" s="191"/>
      <c r="N144" s="191"/>
      <c r="O144" s="191"/>
      <c r="P144" s="191"/>
      <c r="Q144" s="191"/>
      <c r="R144" s="182"/>
    </row>
    <row r="145" spans="1:18" x14ac:dyDescent="0.25">
      <c r="A145" s="189" t="s">
        <v>596</v>
      </c>
      <c r="B145" s="189" t="s">
        <v>596</v>
      </c>
      <c r="C145" s="189" t="s">
        <v>596</v>
      </c>
      <c r="D145" s="189" t="s">
        <v>596</v>
      </c>
      <c r="E145" s="189" t="s">
        <v>389</v>
      </c>
      <c r="F145" s="189" t="s">
        <v>596</v>
      </c>
      <c r="G145" s="189" t="s">
        <v>596</v>
      </c>
      <c r="H145" s="189" t="s">
        <v>596</v>
      </c>
      <c r="I145" s="191"/>
      <c r="J145" s="191"/>
      <c r="K145" s="191"/>
      <c r="L145" s="191"/>
      <c r="M145" s="191"/>
      <c r="N145" s="191"/>
      <c r="O145" s="191"/>
      <c r="P145" s="191"/>
      <c r="Q145" s="191"/>
      <c r="R145" s="182"/>
    </row>
    <row r="146" spans="1:18" x14ac:dyDescent="0.25">
      <c r="A146" s="189" t="s">
        <v>605</v>
      </c>
      <c r="B146" s="189">
        <v>2030</v>
      </c>
      <c r="C146" s="189">
        <v>22</v>
      </c>
      <c r="D146" s="189" t="str">
        <f t="shared" si="19"/>
        <v>2030-22</v>
      </c>
      <c r="E146" s="189" t="s">
        <v>389</v>
      </c>
      <c r="F146" s="189">
        <v>4</v>
      </c>
      <c r="G146" s="189" t="s">
        <v>293</v>
      </c>
      <c r="H146" s="194">
        <v>-0.41</v>
      </c>
      <c r="I146" s="191"/>
      <c r="J146" s="191"/>
      <c r="K146" s="191"/>
      <c r="L146" s="191"/>
      <c r="M146" s="191"/>
      <c r="N146" s="191"/>
      <c r="O146" s="191"/>
      <c r="P146" s="191"/>
      <c r="Q146" s="191"/>
      <c r="R146" s="182"/>
    </row>
    <row r="147" spans="1:18" x14ac:dyDescent="0.25">
      <c r="A147" s="189" t="s">
        <v>605</v>
      </c>
      <c r="B147" s="189">
        <v>2030</v>
      </c>
      <c r="C147" s="189">
        <v>23</v>
      </c>
      <c r="D147" s="189" t="str">
        <f t="shared" si="19"/>
        <v>2030-23</v>
      </c>
      <c r="E147" s="189" t="s">
        <v>389</v>
      </c>
      <c r="F147" s="189">
        <v>4</v>
      </c>
      <c r="G147" s="189" t="s">
        <v>293</v>
      </c>
      <c r="H147" s="194">
        <v>-0.41599999999999998</v>
      </c>
      <c r="I147" s="191"/>
      <c r="J147" s="191"/>
      <c r="K147" s="191"/>
      <c r="L147" s="191"/>
      <c r="M147" s="191"/>
      <c r="N147" s="191"/>
      <c r="O147" s="191"/>
      <c r="P147" s="191"/>
      <c r="Q147" s="191"/>
      <c r="R147" s="182"/>
    </row>
    <row r="148" spans="1:18" x14ac:dyDescent="0.25">
      <c r="A148" s="189" t="s">
        <v>605</v>
      </c>
      <c r="B148" s="189">
        <v>2035</v>
      </c>
      <c r="C148" s="189">
        <v>0</v>
      </c>
      <c r="D148" s="189" t="str">
        <f t="shared" si="19"/>
        <v>2035-0</v>
      </c>
      <c r="E148" s="189" t="s">
        <v>389</v>
      </c>
      <c r="F148" s="189">
        <v>4</v>
      </c>
      <c r="G148" s="189" t="s">
        <v>293</v>
      </c>
      <c r="H148" s="194">
        <v>0.01</v>
      </c>
      <c r="I148" s="191"/>
      <c r="J148" s="191"/>
      <c r="K148" s="191"/>
      <c r="L148" s="191"/>
      <c r="M148" s="191"/>
      <c r="N148" s="191"/>
      <c r="O148" s="191"/>
      <c r="P148" s="191"/>
      <c r="Q148" s="191"/>
      <c r="R148" s="182"/>
    </row>
    <row r="149" spans="1:18" x14ac:dyDescent="0.25">
      <c r="A149" s="189" t="s">
        <v>596</v>
      </c>
      <c r="B149" s="189" t="s">
        <v>596</v>
      </c>
      <c r="C149" s="189" t="s">
        <v>596</v>
      </c>
      <c r="D149" s="189" t="s">
        <v>596</v>
      </c>
      <c r="E149" s="189" t="s">
        <v>389</v>
      </c>
      <c r="F149" s="189" t="s">
        <v>596</v>
      </c>
      <c r="G149" s="189" t="s">
        <v>596</v>
      </c>
      <c r="H149" s="189" t="s">
        <v>596</v>
      </c>
      <c r="I149" s="191"/>
      <c r="J149" s="191"/>
      <c r="K149" s="191"/>
      <c r="L149" s="191"/>
      <c r="M149" s="191"/>
      <c r="N149" s="191"/>
      <c r="O149" s="191"/>
      <c r="P149" s="191"/>
      <c r="Q149" s="191"/>
      <c r="R149" s="182"/>
    </row>
    <row r="150" spans="1:18" x14ac:dyDescent="0.25">
      <c r="A150" s="189" t="s">
        <v>605</v>
      </c>
      <c r="B150" s="189">
        <v>2040</v>
      </c>
      <c r="C150" s="189">
        <v>0</v>
      </c>
      <c r="D150" s="189" t="str">
        <f t="shared" si="19"/>
        <v>2040-0</v>
      </c>
      <c r="E150" s="189" t="s">
        <v>389</v>
      </c>
      <c r="F150" s="189">
        <v>4</v>
      </c>
      <c r="G150" s="189" t="s">
        <v>293</v>
      </c>
      <c r="H150" s="194">
        <v>-0.15</v>
      </c>
      <c r="I150" s="191"/>
      <c r="J150" s="191"/>
      <c r="K150" s="191"/>
      <c r="L150" s="191"/>
      <c r="M150" s="191"/>
      <c r="N150" s="191"/>
      <c r="O150" s="191"/>
      <c r="P150" s="191"/>
      <c r="Q150" s="191"/>
      <c r="R150" s="182"/>
    </row>
    <row r="151" spans="1:18" x14ac:dyDescent="0.25">
      <c r="A151" s="189" t="s">
        <v>596</v>
      </c>
      <c r="B151" s="189" t="s">
        <v>596</v>
      </c>
      <c r="C151" s="189" t="s">
        <v>596</v>
      </c>
      <c r="D151" s="189" t="s">
        <v>596</v>
      </c>
      <c r="E151" s="189" t="s">
        <v>389</v>
      </c>
      <c r="F151" s="189" t="s">
        <v>596</v>
      </c>
      <c r="G151" s="189" t="s">
        <v>596</v>
      </c>
      <c r="H151" s="189" t="s">
        <v>596</v>
      </c>
      <c r="I151" s="191"/>
      <c r="J151" s="191"/>
      <c r="K151" s="191"/>
      <c r="L151" s="191"/>
      <c r="M151" s="191"/>
      <c r="N151" s="191"/>
      <c r="O151" s="191"/>
      <c r="P151" s="191"/>
      <c r="Q151" s="191"/>
      <c r="R151" s="182"/>
    </row>
    <row r="152" spans="1:18" x14ac:dyDescent="0.25">
      <c r="A152" s="189" t="s">
        <v>605</v>
      </c>
      <c r="B152" s="189">
        <v>2045</v>
      </c>
      <c r="C152" s="189">
        <v>0</v>
      </c>
      <c r="D152" s="189" t="str">
        <f t="shared" ref="D152:D157" si="20">_xlfn.CONCAT(B152,"-",C152)</f>
        <v>2045-0</v>
      </c>
      <c r="E152" s="189" t="s">
        <v>389</v>
      </c>
      <c r="F152" s="189">
        <v>4</v>
      </c>
      <c r="G152" s="189" t="s">
        <v>293</v>
      </c>
      <c r="H152" s="194">
        <v>-0.25</v>
      </c>
      <c r="I152" s="191"/>
      <c r="J152" s="191"/>
      <c r="K152" s="191"/>
      <c r="L152" s="191"/>
      <c r="M152" s="191"/>
      <c r="N152" s="191"/>
      <c r="O152" s="191"/>
      <c r="P152" s="191"/>
      <c r="Q152" s="191"/>
      <c r="R152" s="182"/>
    </row>
    <row r="153" spans="1:18" x14ac:dyDescent="0.25">
      <c r="A153" s="189" t="s">
        <v>596</v>
      </c>
      <c r="B153" s="189" t="s">
        <v>596</v>
      </c>
      <c r="C153" s="189" t="s">
        <v>596</v>
      </c>
      <c r="D153" s="189" t="s">
        <v>596</v>
      </c>
      <c r="E153" s="189" t="s">
        <v>389</v>
      </c>
      <c r="F153" s="189" t="s">
        <v>596</v>
      </c>
      <c r="G153" s="189" t="s">
        <v>596</v>
      </c>
      <c r="H153" s="189" t="s">
        <v>596</v>
      </c>
      <c r="I153" s="191"/>
      <c r="J153" s="191"/>
      <c r="K153" s="191"/>
      <c r="L153" s="191"/>
      <c r="M153" s="191"/>
      <c r="N153" s="191"/>
      <c r="O153" s="191"/>
      <c r="P153" s="191"/>
      <c r="Q153" s="191"/>
      <c r="R153" s="182"/>
    </row>
    <row r="154" spans="1:18" x14ac:dyDescent="0.25">
      <c r="A154" s="189" t="s">
        <v>605</v>
      </c>
      <c r="B154" s="189">
        <v>2050</v>
      </c>
      <c r="C154" s="189">
        <v>0</v>
      </c>
      <c r="D154" s="189" t="str">
        <f t="shared" si="20"/>
        <v>2050-0</v>
      </c>
      <c r="E154" s="189" t="s">
        <v>389</v>
      </c>
      <c r="F154" s="189">
        <v>4</v>
      </c>
      <c r="G154" s="189" t="s">
        <v>293</v>
      </c>
      <c r="H154" s="194">
        <v>-0.4</v>
      </c>
      <c r="I154" s="191"/>
      <c r="J154" s="191"/>
      <c r="K154" s="191"/>
      <c r="L154" s="191"/>
      <c r="M154" s="191"/>
      <c r="N154" s="191"/>
      <c r="O154" s="191"/>
      <c r="P154" s="191"/>
      <c r="Q154" s="191"/>
      <c r="R154" s="182"/>
    </row>
    <row r="155" spans="1:18" x14ac:dyDescent="0.25">
      <c r="A155" s="189" t="s">
        <v>605</v>
      </c>
      <c r="B155" s="189">
        <v>2050</v>
      </c>
      <c r="C155" s="189">
        <v>1</v>
      </c>
      <c r="D155" s="189" t="str">
        <f t="shared" si="20"/>
        <v>2050-1</v>
      </c>
      <c r="E155" s="189" t="s">
        <v>389</v>
      </c>
      <c r="F155" s="189">
        <v>4</v>
      </c>
      <c r="G155" s="189" t="s">
        <v>293</v>
      </c>
      <c r="H155" s="194">
        <v>-0.40500000000000003</v>
      </c>
      <c r="I155" s="191"/>
      <c r="J155" s="191"/>
      <c r="K155" s="191"/>
      <c r="L155" s="191"/>
      <c r="M155" s="191"/>
      <c r="N155" s="191"/>
      <c r="O155" s="191"/>
      <c r="P155" s="191"/>
      <c r="Q155" s="191"/>
      <c r="R155" s="182"/>
    </row>
    <row r="156" spans="1:18" x14ac:dyDescent="0.25">
      <c r="A156" s="189" t="s">
        <v>605</v>
      </c>
      <c r="B156" s="189">
        <v>2050</v>
      </c>
      <c r="C156" s="189">
        <v>2</v>
      </c>
      <c r="D156" s="189" t="str">
        <f t="shared" si="20"/>
        <v>2050-2</v>
      </c>
      <c r="E156" s="189" t="s">
        <v>389</v>
      </c>
      <c r="F156" s="189">
        <v>4</v>
      </c>
      <c r="G156" s="189" t="s">
        <v>293</v>
      </c>
      <c r="H156" s="194">
        <v>-0.40600000000000003</v>
      </c>
      <c r="I156" s="191"/>
      <c r="J156" s="191"/>
      <c r="K156" s="191"/>
      <c r="L156" s="191"/>
      <c r="M156" s="191"/>
      <c r="N156" s="191"/>
      <c r="O156" s="191"/>
      <c r="P156" s="191"/>
      <c r="Q156" s="191"/>
      <c r="R156" s="182"/>
    </row>
    <row r="157" spans="1:18" x14ac:dyDescent="0.25">
      <c r="A157" s="189" t="s">
        <v>605</v>
      </c>
      <c r="B157" s="189">
        <v>2050</v>
      </c>
      <c r="C157" s="189">
        <v>3</v>
      </c>
      <c r="D157" s="189" t="str">
        <f t="shared" si="20"/>
        <v>2050-3</v>
      </c>
      <c r="E157" s="189" t="s">
        <v>389</v>
      </c>
      <c r="F157" s="189">
        <v>4</v>
      </c>
      <c r="G157" s="189" t="s">
        <v>293</v>
      </c>
      <c r="H157" s="194">
        <v>-0.40699999999999997</v>
      </c>
      <c r="I157" s="191"/>
      <c r="J157" s="191"/>
      <c r="K157" s="191"/>
      <c r="L157" s="191"/>
      <c r="M157" s="191"/>
      <c r="N157" s="191"/>
      <c r="O157" s="191"/>
      <c r="P157" s="191"/>
      <c r="Q157" s="191"/>
      <c r="R157" s="182"/>
    </row>
    <row r="158" spans="1:18" x14ac:dyDescent="0.25">
      <c r="A158" s="30" t="s">
        <v>596</v>
      </c>
      <c r="B158" s="30" t="s">
        <v>596</v>
      </c>
      <c r="C158" s="30" t="s">
        <v>596</v>
      </c>
      <c r="D158" s="30" t="s">
        <v>596</v>
      </c>
      <c r="E158" s="30" t="s">
        <v>596</v>
      </c>
      <c r="F158" s="30" t="s">
        <v>596</v>
      </c>
      <c r="G158" s="30" t="s">
        <v>596</v>
      </c>
      <c r="H158" s="30" t="s">
        <v>596</v>
      </c>
      <c r="I158" s="191"/>
      <c r="J158" s="191"/>
      <c r="K158" s="191"/>
      <c r="L158" s="191"/>
      <c r="M158" s="191"/>
      <c r="N158" s="191"/>
      <c r="O158" s="191"/>
      <c r="P158" s="191"/>
      <c r="Q158" s="191"/>
      <c r="R158" s="182"/>
    </row>
    <row r="159" spans="1:18" x14ac:dyDescent="0.25">
      <c r="A159" s="191"/>
      <c r="B159" s="191"/>
      <c r="C159" s="191"/>
      <c r="D159" s="191"/>
      <c r="E159" s="191"/>
      <c r="F159" s="191"/>
      <c r="G159" s="191"/>
      <c r="H159" s="191"/>
      <c r="I159" s="191"/>
      <c r="J159" s="191"/>
      <c r="K159" s="191"/>
      <c r="L159" s="191"/>
      <c r="M159" s="191"/>
      <c r="N159" s="191"/>
      <c r="O159" s="191"/>
      <c r="P159" s="191"/>
      <c r="Q159" s="191"/>
      <c r="R159" s="182"/>
    </row>
    <row r="160" spans="1:18" x14ac:dyDescent="0.25">
      <c r="A160" s="182"/>
      <c r="B160" s="182"/>
      <c r="C160" s="182"/>
      <c r="D160" s="182"/>
      <c r="E160" s="182"/>
      <c r="F160" s="182"/>
      <c r="G160" s="182"/>
      <c r="H160" s="182"/>
      <c r="I160" s="182"/>
      <c r="J160" s="182"/>
      <c r="K160" s="182"/>
      <c r="L160" s="182"/>
      <c r="M160" s="182"/>
      <c r="N160" s="182"/>
      <c r="O160" s="182"/>
      <c r="P160" s="182"/>
      <c r="Q160" s="182"/>
      <c r="R160" s="182"/>
    </row>
  </sheetData>
  <mergeCells count="71">
    <mergeCell ref="A5:I5"/>
    <mergeCell ref="J5:Q5"/>
    <mergeCell ref="A1:Q1"/>
    <mergeCell ref="A2:Q2"/>
    <mergeCell ref="A3:Q3"/>
    <mergeCell ref="A4:I4"/>
    <mergeCell ref="J4:Q4"/>
    <mergeCell ref="J6:P6"/>
    <mergeCell ref="C7:F7"/>
    <mergeCell ref="J7:K7"/>
    <mergeCell ref="M7:P7"/>
    <mergeCell ref="C8:F8"/>
    <mergeCell ref="J8:K8"/>
    <mergeCell ref="M8:P8"/>
    <mergeCell ref="K13:N13"/>
    <mergeCell ref="O13:Q13"/>
    <mergeCell ref="Q14:Q15"/>
    <mergeCell ref="K14:K15"/>
    <mergeCell ref="C9:F9"/>
    <mergeCell ref="J9:K9"/>
    <mergeCell ref="M9:P9"/>
    <mergeCell ref="C10:F10"/>
    <mergeCell ref="J10:K10"/>
    <mergeCell ref="M10:P10"/>
    <mergeCell ref="A11:Q11"/>
    <mergeCell ref="A12:C12"/>
    <mergeCell ref="D12:G12"/>
    <mergeCell ref="H12:J12"/>
    <mergeCell ref="K12:Q12"/>
    <mergeCell ref="A39:Q39"/>
    <mergeCell ref="A40:R40"/>
    <mergeCell ref="A41:Q41"/>
    <mergeCell ref="A42:R42"/>
    <mergeCell ref="L14:L15"/>
    <mergeCell ref="M14:M15"/>
    <mergeCell ref="N14:N15"/>
    <mergeCell ref="O14:O15"/>
    <mergeCell ref="D31:E31"/>
    <mergeCell ref="A15:C28"/>
    <mergeCell ref="D15:G28"/>
    <mergeCell ref="D30:E30"/>
    <mergeCell ref="P14:P15"/>
    <mergeCell ref="H13:H15"/>
    <mergeCell ref="I13:I15"/>
    <mergeCell ref="J13:J15"/>
    <mergeCell ref="A33:Q33"/>
    <mergeCell ref="A44:R44"/>
    <mergeCell ref="A45:R45"/>
    <mergeCell ref="B46:C46"/>
    <mergeCell ref="D46:E46"/>
    <mergeCell ref="F46:H46"/>
    <mergeCell ref="I46:L46"/>
    <mergeCell ref="M46:P46"/>
    <mergeCell ref="A43:Q43"/>
    <mergeCell ref="A34:I34"/>
    <mergeCell ref="J34:Q34"/>
    <mergeCell ref="A35:I35"/>
    <mergeCell ref="J35:Q35"/>
    <mergeCell ref="A36:Q36"/>
    <mergeCell ref="A37:Q37"/>
    <mergeCell ref="A38:Q38"/>
    <mergeCell ref="A112:Q112"/>
    <mergeCell ref="A120:R120"/>
    <mergeCell ref="A121:J121"/>
    <mergeCell ref="A76:R76"/>
    <mergeCell ref="A77:R77"/>
    <mergeCell ref="B78:C78"/>
    <mergeCell ref="D78:E78"/>
    <mergeCell ref="F78:H78"/>
    <mergeCell ref="I78:L78"/>
    <mergeCell ref="M78:P78"/>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6C10F-EC19-4EB9-AC23-7BA9061BE192}">
  <sheetPr>
    <tabColor theme="9" tint="-0.249977111117893"/>
  </sheetPr>
  <dimension ref="A1:P194"/>
  <sheetViews>
    <sheetView tabSelected="1" zoomScaleNormal="100" workbookViewId="0">
      <selection activeCell="A2" sqref="A2:O14"/>
    </sheetView>
  </sheetViews>
  <sheetFormatPr baseColWidth="10" defaultColWidth="8.85546875" defaultRowHeight="15" x14ac:dyDescent="0.25"/>
  <cols>
    <col min="1" max="1" width="23.140625" customWidth="1"/>
    <col min="2" max="2" width="14.85546875" customWidth="1"/>
    <col min="3" max="15" width="14.28515625" customWidth="1"/>
    <col min="16" max="16" width="3.5703125" customWidth="1"/>
  </cols>
  <sheetData>
    <row r="1" spans="1:16" x14ac:dyDescent="0.25">
      <c r="A1" s="249" t="s">
        <v>680</v>
      </c>
      <c r="B1" s="249"/>
      <c r="C1" s="249"/>
      <c r="D1" s="249"/>
      <c r="E1" s="249"/>
      <c r="F1" s="249"/>
      <c r="G1" s="249"/>
      <c r="H1" s="249"/>
      <c r="I1" s="249"/>
      <c r="J1" s="249"/>
      <c r="K1" s="249"/>
      <c r="L1" s="249"/>
      <c r="M1" s="249"/>
      <c r="N1" s="249"/>
      <c r="O1" s="249"/>
      <c r="P1" s="39"/>
    </row>
    <row r="2" spans="1:16" ht="15" customHeight="1" x14ac:dyDescent="0.25">
      <c r="A2" s="292" t="s">
        <v>756</v>
      </c>
      <c r="B2" s="292"/>
      <c r="C2" s="292"/>
      <c r="D2" s="292"/>
      <c r="E2" s="292"/>
      <c r="F2" s="292"/>
      <c r="G2" s="292"/>
      <c r="H2" s="292"/>
      <c r="I2" s="292"/>
      <c r="J2" s="292"/>
      <c r="K2" s="292"/>
      <c r="L2" s="292"/>
      <c r="M2" s="292"/>
      <c r="N2" s="292"/>
      <c r="O2" s="292"/>
      <c r="P2" s="39"/>
    </row>
    <row r="3" spans="1:16" ht="15" customHeight="1" x14ac:dyDescent="0.25">
      <c r="A3" s="292"/>
      <c r="B3" s="292"/>
      <c r="C3" s="292"/>
      <c r="D3" s="292"/>
      <c r="E3" s="292"/>
      <c r="F3" s="292"/>
      <c r="G3" s="292"/>
      <c r="H3" s="292"/>
      <c r="I3" s="292"/>
      <c r="J3" s="292"/>
      <c r="K3" s="292"/>
      <c r="L3" s="292"/>
      <c r="M3" s="292"/>
      <c r="N3" s="292"/>
      <c r="O3" s="292"/>
      <c r="P3" s="39"/>
    </row>
    <row r="4" spans="1:16" ht="15" customHeight="1" x14ac:dyDescent="0.25">
      <c r="A4" s="292"/>
      <c r="B4" s="292"/>
      <c r="C4" s="292"/>
      <c r="D4" s="292"/>
      <c r="E4" s="292"/>
      <c r="F4" s="292"/>
      <c r="G4" s="292"/>
      <c r="H4" s="292"/>
      <c r="I4" s="292"/>
      <c r="J4" s="292"/>
      <c r="K4" s="292"/>
      <c r="L4" s="292"/>
      <c r="M4" s="292"/>
      <c r="N4" s="292"/>
      <c r="O4" s="292"/>
      <c r="P4" s="39"/>
    </row>
    <row r="5" spans="1:16" ht="15" customHeight="1" x14ac:dyDescent="0.25">
      <c r="A5" s="292"/>
      <c r="B5" s="292"/>
      <c r="C5" s="292"/>
      <c r="D5" s="292"/>
      <c r="E5" s="292"/>
      <c r="F5" s="292"/>
      <c r="G5" s="292"/>
      <c r="H5" s="292"/>
      <c r="I5" s="292"/>
      <c r="J5" s="292"/>
      <c r="K5" s="292"/>
      <c r="L5" s="292"/>
      <c r="M5" s="292"/>
      <c r="N5" s="292"/>
      <c r="O5" s="292"/>
      <c r="P5" s="39"/>
    </row>
    <row r="6" spans="1:16" ht="15" customHeight="1" x14ac:dyDescent="0.25">
      <c r="A6" s="292"/>
      <c r="B6" s="292"/>
      <c r="C6" s="292"/>
      <c r="D6" s="292"/>
      <c r="E6" s="292"/>
      <c r="F6" s="292"/>
      <c r="G6" s="292"/>
      <c r="H6" s="292"/>
      <c r="I6" s="292"/>
      <c r="J6" s="292"/>
      <c r="K6" s="292"/>
      <c r="L6" s="292"/>
      <c r="M6" s="292"/>
      <c r="N6" s="292"/>
      <c r="O6" s="292"/>
      <c r="P6" s="39"/>
    </row>
    <row r="7" spans="1:16" ht="15" customHeight="1" x14ac:dyDescent="0.25">
      <c r="A7" s="292"/>
      <c r="B7" s="292"/>
      <c r="C7" s="292"/>
      <c r="D7" s="292"/>
      <c r="E7" s="292"/>
      <c r="F7" s="292"/>
      <c r="G7" s="292"/>
      <c r="H7" s="292"/>
      <c r="I7" s="292"/>
      <c r="J7" s="292"/>
      <c r="K7" s="292"/>
      <c r="L7" s="292"/>
      <c r="M7" s="292"/>
      <c r="N7" s="292"/>
      <c r="O7" s="292"/>
      <c r="P7" s="39"/>
    </row>
    <row r="8" spans="1:16" ht="15" customHeight="1" x14ac:dyDescent="0.25">
      <c r="A8" s="292"/>
      <c r="B8" s="292"/>
      <c r="C8" s="292"/>
      <c r="D8" s="292"/>
      <c r="E8" s="292"/>
      <c r="F8" s="292"/>
      <c r="G8" s="292"/>
      <c r="H8" s="292"/>
      <c r="I8" s="292"/>
      <c r="J8" s="292"/>
      <c r="K8" s="292"/>
      <c r="L8" s="292"/>
      <c r="M8" s="292"/>
      <c r="N8" s="292"/>
      <c r="O8" s="292"/>
      <c r="P8" s="39"/>
    </row>
    <row r="9" spans="1:16" ht="15" customHeight="1" x14ac:dyDescent="0.25">
      <c r="A9" s="292"/>
      <c r="B9" s="292"/>
      <c r="C9" s="292"/>
      <c r="D9" s="292"/>
      <c r="E9" s="292"/>
      <c r="F9" s="292"/>
      <c r="G9" s="292"/>
      <c r="H9" s="292"/>
      <c r="I9" s="292"/>
      <c r="J9" s="292"/>
      <c r="K9" s="292"/>
      <c r="L9" s="292"/>
      <c r="M9" s="292"/>
      <c r="N9" s="292"/>
      <c r="O9" s="292"/>
      <c r="P9" s="39"/>
    </row>
    <row r="10" spans="1:16" ht="15" customHeight="1" x14ac:dyDescent="0.25">
      <c r="A10" s="292"/>
      <c r="B10" s="292"/>
      <c r="C10" s="292"/>
      <c r="D10" s="292"/>
      <c r="E10" s="292"/>
      <c r="F10" s="292"/>
      <c r="G10" s="292"/>
      <c r="H10" s="292"/>
      <c r="I10" s="292"/>
      <c r="J10" s="292"/>
      <c r="K10" s="292"/>
      <c r="L10" s="292"/>
      <c r="M10" s="292"/>
      <c r="N10" s="292"/>
      <c r="O10" s="292"/>
      <c r="P10" s="39"/>
    </row>
    <row r="11" spans="1:16" ht="15" customHeight="1" x14ac:dyDescent="0.25">
      <c r="A11" s="292"/>
      <c r="B11" s="292"/>
      <c r="C11" s="292"/>
      <c r="D11" s="292"/>
      <c r="E11" s="292"/>
      <c r="F11" s="292"/>
      <c r="G11" s="292"/>
      <c r="H11" s="292"/>
      <c r="I11" s="292"/>
      <c r="J11" s="292"/>
      <c r="K11" s="292"/>
      <c r="L11" s="292"/>
      <c r="M11" s="292"/>
      <c r="N11" s="292"/>
      <c r="O11" s="292"/>
      <c r="P11" s="39"/>
    </row>
    <row r="12" spans="1:16" ht="15" customHeight="1" x14ac:dyDescent="0.25">
      <c r="A12" s="292"/>
      <c r="B12" s="292"/>
      <c r="C12" s="292"/>
      <c r="D12" s="292"/>
      <c r="E12" s="292"/>
      <c r="F12" s="292"/>
      <c r="G12" s="292"/>
      <c r="H12" s="292"/>
      <c r="I12" s="292"/>
      <c r="J12" s="292"/>
      <c r="K12" s="292"/>
      <c r="L12" s="292"/>
      <c r="M12" s="292"/>
      <c r="N12" s="292"/>
      <c r="O12" s="292"/>
      <c r="P12" s="39"/>
    </row>
    <row r="13" spans="1:16" ht="15" customHeight="1" x14ac:dyDescent="0.25">
      <c r="A13" s="292"/>
      <c r="B13" s="292"/>
      <c r="C13" s="292"/>
      <c r="D13" s="292"/>
      <c r="E13" s="292"/>
      <c r="F13" s="292"/>
      <c r="G13" s="292"/>
      <c r="H13" s="292"/>
      <c r="I13" s="292"/>
      <c r="J13" s="292"/>
      <c r="K13" s="292"/>
      <c r="L13" s="292"/>
      <c r="M13" s="292"/>
      <c r="N13" s="292"/>
      <c r="O13" s="292"/>
      <c r="P13" s="39"/>
    </row>
    <row r="14" spans="1:16" ht="15" customHeight="1" x14ac:dyDescent="0.25">
      <c r="A14" s="292"/>
      <c r="B14" s="292"/>
      <c r="C14" s="292"/>
      <c r="D14" s="292"/>
      <c r="E14" s="292"/>
      <c r="F14" s="292"/>
      <c r="G14" s="292"/>
      <c r="H14" s="292"/>
      <c r="I14" s="292"/>
      <c r="J14" s="292"/>
      <c r="K14" s="292"/>
      <c r="L14" s="292"/>
      <c r="M14" s="292"/>
      <c r="N14" s="292"/>
      <c r="O14" s="292"/>
      <c r="P14" s="39"/>
    </row>
    <row r="15" spans="1:16" x14ac:dyDescent="0.25">
      <c r="A15" s="249" t="s">
        <v>681</v>
      </c>
      <c r="B15" s="249"/>
      <c r="C15" s="249"/>
      <c r="D15" s="249"/>
      <c r="E15" s="249"/>
      <c r="F15" s="249"/>
      <c r="G15" s="249"/>
      <c r="H15" s="249"/>
      <c r="I15" s="249"/>
      <c r="J15" s="249"/>
      <c r="K15" s="249"/>
      <c r="L15" s="249"/>
      <c r="M15" s="249"/>
      <c r="N15" s="249"/>
      <c r="O15" s="249"/>
      <c r="P15" s="39"/>
    </row>
    <row r="16" spans="1:16" ht="15.75" customHeight="1" x14ac:dyDescent="0.25">
      <c r="A16" s="255" t="s">
        <v>744</v>
      </c>
      <c r="B16" s="255"/>
      <c r="C16" s="255"/>
      <c r="D16" s="255"/>
      <c r="E16" s="255"/>
      <c r="F16" s="255"/>
      <c r="G16" s="255"/>
      <c r="H16" s="255"/>
      <c r="I16" s="255"/>
      <c r="J16" s="255"/>
      <c r="K16" s="255"/>
      <c r="L16" s="255"/>
      <c r="M16" s="255"/>
      <c r="N16" s="255"/>
      <c r="O16" s="255"/>
      <c r="P16" s="39"/>
    </row>
    <row r="17" spans="1:16" ht="15.75" customHeight="1" x14ac:dyDescent="0.25">
      <c r="A17" s="255"/>
      <c r="B17" s="255"/>
      <c r="C17" s="255"/>
      <c r="D17" s="255"/>
      <c r="E17" s="255"/>
      <c r="F17" s="255"/>
      <c r="G17" s="255"/>
      <c r="H17" s="255"/>
      <c r="I17" s="255"/>
      <c r="J17" s="255"/>
      <c r="K17" s="255"/>
      <c r="L17" s="255"/>
      <c r="M17" s="255"/>
      <c r="N17" s="255"/>
      <c r="O17" s="255"/>
      <c r="P17" s="39"/>
    </row>
    <row r="18" spans="1:16" ht="15.75" customHeight="1" x14ac:dyDescent="0.25">
      <c r="A18" s="255"/>
      <c r="B18" s="255"/>
      <c r="C18" s="255"/>
      <c r="D18" s="255"/>
      <c r="E18" s="255"/>
      <c r="F18" s="255"/>
      <c r="G18" s="255"/>
      <c r="H18" s="255"/>
      <c r="I18" s="255"/>
      <c r="J18" s="255"/>
      <c r="K18" s="255"/>
      <c r="L18" s="255"/>
      <c r="M18" s="255"/>
      <c r="N18" s="255"/>
      <c r="O18" s="255"/>
      <c r="P18" s="39"/>
    </row>
    <row r="19" spans="1:16" ht="15.75" customHeight="1" x14ac:dyDescent="0.25">
      <c r="A19" s="65" t="s">
        <v>682</v>
      </c>
      <c r="B19" s="62"/>
      <c r="C19" s="62"/>
      <c r="D19" s="62"/>
      <c r="E19" s="62"/>
      <c r="F19" s="62"/>
      <c r="G19" s="62"/>
      <c r="H19" s="62"/>
      <c r="I19" s="62"/>
      <c r="J19" s="62"/>
      <c r="K19" s="62"/>
      <c r="L19" s="62"/>
      <c r="M19" s="62"/>
      <c r="N19" s="62"/>
      <c r="O19" s="62"/>
      <c r="P19" s="39"/>
    </row>
    <row r="20" spans="1:16" ht="15.75" customHeight="1" x14ac:dyDescent="0.25">
      <c r="A20" s="62" t="s">
        <v>683</v>
      </c>
      <c r="B20" s="66" t="s">
        <v>684</v>
      </c>
      <c r="C20" s="62"/>
      <c r="D20" s="62"/>
      <c r="E20" s="62"/>
      <c r="F20" s="62"/>
      <c r="G20" s="62"/>
      <c r="H20" s="62"/>
      <c r="I20" s="62"/>
      <c r="J20" s="62"/>
      <c r="K20" s="62"/>
      <c r="L20" s="62"/>
      <c r="M20" s="62"/>
      <c r="N20" s="62"/>
      <c r="O20" s="62"/>
      <c r="P20" s="39"/>
    </row>
    <row r="21" spans="1:16" ht="15.75" customHeight="1" x14ac:dyDescent="0.25">
      <c r="A21" s="62" t="s">
        <v>685</v>
      </c>
      <c r="B21" s="337" t="s">
        <v>686</v>
      </c>
      <c r="C21" s="337"/>
      <c r="D21" s="337"/>
      <c r="E21" s="337"/>
      <c r="F21" s="337"/>
      <c r="G21" s="337"/>
      <c r="H21" s="337"/>
      <c r="I21" s="337"/>
      <c r="J21" s="337"/>
      <c r="K21" s="337"/>
      <c r="L21" s="337"/>
      <c r="M21" s="337"/>
      <c r="N21" s="337"/>
      <c r="O21" s="337"/>
      <c r="P21" s="39"/>
    </row>
    <row r="22" spans="1:16" ht="15.75" customHeight="1" x14ac:dyDescent="0.25">
      <c r="A22" s="62"/>
      <c r="B22" s="337"/>
      <c r="C22" s="337"/>
      <c r="D22" s="337"/>
      <c r="E22" s="337"/>
      <c r="F22" s="337"/>
      <c r="G22" s="337"/>
      <c r="H22" s="337"/>
      <c r="I22" s="337"/>
      <c r="J22" s="337"/>
      <c r="K22" s="337"/>
      <c r="L22" s="337"/>
      <c r="M22" s="337"/>
      <c r="N22" s="337"/>
      <c r="O22" s="337"/>
      <c r="P22" s="39"/>
    </row>
    <row r="23" spans="1:16" ht="30" customHeight="1" x14ac:dyDescent="0.25">
      <c r="A23" s="338" t="s">
        <v>687</v>
      </c>
      <c r="B23" s="339" t="s">
        <v>387</v>
      </c>
      <c r="C23" s="339" t="s">
        <v>688</v>
      </c>
      <c r="D23" s="339"/>
      <c r="E23" s="339"/>
      <c r="F23" s="339" t="s">
        <v>689</v>
      </c>
      <c r="G23" s="339"/>
      <c r="H23" s="339"/>
      <c r="I23" s="339"/>
      <c r="J23" s="339"/>
      <c r="K23" s="339"/>
      <c r="L23" s="339"/>
      <c r="M23" s="339"/>
      <c r="N23" s="339"/>
      <c r="O23" s="339"/>
      <c r="P23" s="39"/>
    </row>
    <row r="24" spans="1:16" x14ac:dyDescent="0.25">
      <c r="A24" s="338"/>
      <c r="B24" s="339"/>
      <c r="C24" s="78" t="s">
        <v>690</v>
      </c>
      <c r="D24" s="78" t="s">
        <v>495</v>
      </c>
      <c r="E24" s="78" t="s">
        <v>691</v>
      </c>
      <c r="F24" s="78" t="s">
        <v>692</v>
      </c>
      <c r="G24" s="78" t="s">
        <v>498</v>
      </c>
      <c r="H24" s="78" t="s">
        <v>501</v>
      </c>
      <c r="I24" s="78" t="s">
        <v>504</v>
      </c>
      <c r="J24" s="78" t="s">
        <v>507</v>
      </c>
      <c r="K24" s="78" t="s">
        <v>510</v>
      </c>
      <c r="L24" s="78" t="s">
        <v>693</v>
      </c>
      <c r="M24" s="78" t="s">
        <v>513</v>
      </c>
      <c r="N24" s="78" t="s">
        <v>694</v>
      </c>
      <c r="O24" s="78" t="s">
        <v>695</v>
      </c>
      <c r="P24" s="39"/>
    </row>
    <row r="25" spans="1:16" x14ac:dyDescent="0.25">
      <c r="A25" s="9" t="s">
        <v>696</v>
      </c>
      <c r="B25" s="10">
        <v>0.44</v>
      </c>
      <c r="C25" s="67"/>
      <c r="D25" s="67"/>
      <c r="E25" s="67"/>
      <c r="F25" s="10">
        <v>0.43</v>
      </c>
      <c r="G25" s="10">
        <v>0.82</v>
      </c>
      <c r="H25" s="10">
        <v>0.79</v>
      </c>
      <c r="I25" s="10">
        <v>0.56000000000000005</v>
      </c>
      <c r="J25" s="10">
        <v>0.65</v>
      </c>
      <c r="K25" s="10">
        <v>0.05</v>
      </c>
      <c r="L25" s="10">
        <v>0.03</v>
      </c>
      <c r="M25" s="10" t="s">
        <v>697</v>
      </c>
      <c r="N25" s="10">
        <v>0.05</v>
      </c>
      <c r="O25" s="10" t="s">
        <v>697</v>
      </c>
      <c r="P25" s="39"/>
    </row>
    <row r="26" spans="1:16" x14ac:dyDescent="0.25">
      <c r="A26" s="9" t="s">
        <v>698</v>
      </c>
      <c r="B26" s="10">
        <v>0.03</v>
      </c>
      <c r="C26" s="67"/>
      <c r="D26" s="67"/>
      <c r="E26" s="67"/>
      <c r="F26" s="10">
        <v>0.01</v>
      </c>
      <c r="G26" s="10" t="s">
        <v>697</v>
      </c>
      <c r="H26" s="10" t="s">
        <v>697</v>
      </c>
      <c r="I26" s="10" t="s">
        <v>697</v>
      </c>
      <c r="J26" s="10">
        <v>0.02</v>
      </c>
      <c r="K26" s="10">
        <v>0.04</v>
      </c>
      <c r="L26" s="10">
        <v>7.0000000000000007E-2</v>
      </c>
      <c r="M26" s="10">
        <v>0.18</v>
      </c>
      <c r="N26" s="10">
        <v>0.32</v>
      </c>
      <c r="O26" s="10">
        <v>0.4</v>
      </c>
      <c r="P26" s="39"/>
    </row>
    <row r="27" spans="1:16" x14ac:dyDescent="0.25">
      <c r="A27" s="9" t="s">
        <v>699</v>
      </c>
      <c r="B27" s="10">
        <v>0.02</v>
      </c>
      <c r="C27" s="67"/>
      <c r="D27" s="67"/>
      <c r="E27" s="67"/>
      <c r="F27" s="10">
        <v>0.02</v>
      </c>
      <c r="G27" s="10" t="s">
        <v>697</v>
      </c>
      <c r="H27" s="10" t="s">
        <v>697</v>
      </c>
      <c r="I27" s="10" t="s">
        <v>697</v>
      </c>
      <c r="J27" s="10">
        <v>0.01</v>
      </c>
      <c r="K27" s="10">
        <v>0.04</v>
      </c>
      <c r="L27" s="10">
        <v>0.09</v>
      </c>
      <c r="M27" s="10">
        <v>0.05</v>
      </c>
      <c r="N27" s="10">
        <v>0.1</v>
      </c>
      <c r="O27" s="10">
        <v>0.11</v>
      </c>
      <c r="P27" s="39"/>
    </row>
    <row r="28" spans="1:16" x14ac:dyDescent="0.25">
      <c r="A28" s="9" t="s">
        <v>700</v>
      </c>
      <c r="B28" s="10">
        <v>0.02</v>
      </c>
      <c r="C28" s="67"/>
      <c r="D28" s="67"/>
      <c r="E28" s="67"/>
      <c r="F28" s="10">
        <v>0.01</v>
      </c>
      <c r="G28" s="10" t="s">
        <v>697</v>
      </c>
      <c r="H28" s="10" t="s">
        <v>697</v>
      </c>
      <c r="I28" s="10" t="s">
        <v>697</v>
      </c>
      <c r="J28" s="10">
        <v>0.04</v>
      </c>
      <c r="K28" s="10" t="s">
        <v>697</v>
      </c>
      <c r="L28" s="10" t="s">
        <v>697</v>
      </c>
      <c r="M28" s="10" t="s">
        <v>697</v>
      </c>
      <c r="N28" s="10" t="s">
        <v>697</v>
      </c>
      <c r="O28" s="10">
        <v>0.04</v>
      </c>
      <c r="P28" s="39"/>
    </row>
    <row r="29" spans="1:16" x14ac:dyDescent="0.25">
      <c r="A29" s="9" t="s">
        <v>701</v>
      </c>
      <c r="B29" s="10">
        <v>0.02</v>
      </c>
      <c r="C29" s="67"/>
      <c r="D29" s="67"/>
      <c r="E29" s="67"/>
      <c r="F29" s="10">
        <v>0.02</v>
      </c>
      <c r="G29" s="10">
        <v>0.02</v>
      </c>
      <c r="H29" s="10" t="s">
        <v>697</v>
      </c>
      <c r="I29" s="10" t="s">
        <v>697</v>
      </c>
      <c r="J29" s="10">
        <v>0.02</v>
      </c>
      <c r="K29" s="10" t="s">
        <v>697</v>
      </c>
      <c r="L29" s="10" t="s">
        <v>697</v>
      </c>
      <c r="M29" s="10" t="s">
        <v>697</v>
      </c>
      <c r="N29" s="10" t="s">
        <v>697</v>
      </c>
      <c r="O29" s="10" t="s">
        <v>697</v>
      </c>
      <c r="P29" s="39"/>
    </row>
    <row r="30" spans="1:16" x14ac:dyDescent="0.25">
      <c r="A30" s="9" t="s">
        <v>702</v>
      </c>
      <c r="B30" s="10">
        <v>0.43</v>
      </c>
      <c r="C30" s="67"/>
      <c r="D30" s="67"/>
      <c r="E30" s="67"/>
      <c r="F30" s="10">
        <v>0.46</v>
      </c>
      <c r="G30" s="10">
        <v>0.21</v>
      </c>
      <c r="H30" s="10">
        <v>0.19</v>
      </c>
      <c r="I30" s="10">
        <v>0.43</v>
      </c>
      <c r="J30" s="10">
        <v>0.27</v>
      </c>
      <c r="K30" s="10">
        <v>0.78</v>
      </c>
      <c r="L30" s="10">
        <v>0.49</v>
      </c>
      <c r="M30" s="10">
        <v>0.68</v>
      </c>
      <c r="N30" s="10">
        <v>0.32</v>
      </c>
      <c r="O30" s="10" t="s">
        <v>697</v>
      </c>
      <c r="P30" s="39"/>
    </row>
    <row r="31" spans="1:16" ht="15.75" customHeight="1" x14ac:dyDescent="0.25">
      <c r="A31" s="65"/>
      <c r="B31" s="74">
        <v>0.96</v>
      </c>
      <c r="C31" s="62"/>
      <c r="D31" s="62"/>
      <c r="E31" s="62"/>
      <c r="F31" s="74">
        <v>0.95000000000000007</v>
      </c>
      <c r="G31" s="74">
        <v>1.05</v>
      </c>
      <c r="H31" s="74">
        <v>0.98</v>
      </c>
      <c r="I31" s="74">
        <v>0.99</v>
      </c>
      <c r="J31" s="74">
        <v>1.0100000000000002</v>
      </c>
      <c r="K31" s="74">
        <v>0.91</v>
      </c>
      <c r="L31" s="74">
        <v>0.67999999999999994</v>
      </c>
      <c r="M31" s="74">
        <v>0.91</v>
      </c>
      <c r="N31" s="74">
        <v>0.79</v>
      </c>
      <c r="O31" s="74">
        <v>0.55000000000000004</v>
      </c>
      <c r="P31" s="39"/>
    </row>
    <row r="32" spans="1:16" ht="15.75" customHeight="1" x14ac:dyDescent="0.25">
      <c r="A32" s="65"/>
      <c r="B32" s="62"/>
      <c r="C32" s="62"/>
      <c r="D32" s="62"/>
      <c r="E32" s="62"/>
      <c r="F32" s="62"/>
      <c r="G32" s="62"/>
      <c r="H32" s="62"/>
      <c r="I32" s="62"/>
      <c r="J32" s="62"/>
      <c r="K32" s="62"/>
      <c r="L32" s="62"/>
      <c r="M32" s="62"/>
      <c r="N32" s="62"/>
      <c r="O32" s="62"/>
      <c r="P32" s="39"/>
    </row>
    <row r="33" spans="1:16" ht="15.75" customHeight="1" x14ac:dyDescent="0.25">
      <c r="A33" s="65" t="s">
        <v>703</v>
      </c>
      <c r="B33" s="62"/>
      <c r="C33" s="62"/>
      <c r="D33" s="62"/>
      <c r="E33" s="62"/>
      <c r="F33" s="62"/>
      <c r="G33" s="62"/>
      <c r="H33" s="62"/>
      <c r="I33" s="62"/>
      <c r="J33" s="62"/>
      <c r="K33" s="62"/>
      <c r="L33" s="62"/>
      <c r="M33" s="62"/>
      <c r="N33" s="62"/>
      <c r="O33" s="62"/>
      <c r="P33" s="39"/>
    </row>
    <row r="34" spans="1:16" x14ac:dyDescent="0.25">
      <c r="A34" s="62" t="s">
        <v>685</v>
      </c>
      <c r="B34" s="337" t="s">
        <v>704</v>
      </c>
      <c r="C34" s="337"/>
      <c r="D34" s="337"/>
      <c r="E34" s="337"/>
      <c r="F34" s="337"/>
      <c r="G34" s="337"/>
      <c r="H34" s="337"/>
      <c r="I34" s="337"/>
      <c r="J34" s="337"/>
      <c r="K34" s="337"/>
      <c r="L34" s="337"/>
      <c r="M34" s="337"/>
      <c r="N34" s="337"/>
      <c r="O34" s="337"/>
      <c r="P34" s="39"/>
    </row>
    <row r="35" spans="1:16" ht="15.75" customHeight="1" x14ac:dyDescent="0.25">
      <c r="A35" s="62"/>
      <c r="B35" s="337"/>
      <c r="C35" s="337"/>
      <c r="D35" s="337"/>
      <c r="E35" s="337"/>
      <c r="F35" s="337"/>
      <c r="G35" s="337"/>
      <c r="H35" s="337"/>
      <c r="I35" s="337"/>
      <c r="J35" s="337"/>
      <c r="K35" s="337"/>
      <c r="L35" s="337"/>
      <c r="M35" s="337"/>
      <c r="N35" s="337"/>
      <c r="O35" s="337"/>
      <c r="P35" s="39"/>
    </row>
    <row r="36" spans="1:16" ht="30" customHeight="1" x14ac:dyDescent="0.25">
      <c r="A36" s="338" t="s">
        <v>687</v>
      </c>
      <c r="B36" s="339" t="s">
        <v>387</v>
      </c>
      <c r="C36" s="339" t="s">
        <v>688</v>
      </c>
      <c r="D36" s="339"/>
      <c r="E36" s="339"/>
      <c r="F36" s="339" t="s">
        <v>689</v>
      </c>
      <c r="G36" s="339"/>
      <c r="H36" s="339"/>
      <c r="I36" s="339"/>
      <c r="J36" s="339"/>
      <c r="K36" s="339"/>
      <c r="L36" s="339"/>
      <c r="M36" s="339"/>
      <c r="N36" s="339"/>
      <c r="O36" s="339"/>
      <c r="P36" s="39"/>
    </row>
    <row r="37" spans="1:16" x14ac:dyDescent="0.25">
      <c r="A37" s="338"/>
      <c r="B37" s="339"/>
      <c r="C37" s="78" t="s">
        <v>690</v>
      </c>
      <c r="D37" s="78" t="s">
        <v>495</v>
      </c>
      <c r="E37" s="78" t="s">
        <v>691</v>
      </c>
      <c r="F37" s="78" t="s">
        <v>692</v>
      </c>
      <c r="G37" s="78" t="s">
        <v>498</v>
      </c>
      <c r="H37" s="78" t="s">
        <v>501</v>
      </c>
      <c r="I37" s="78" t="s">
        <v>504</v>
      </c>
      <c r="J37" s="78" t="s">
        <v>507</v>
      </c>
      <c r="K37" s="78" t="s">
        <v>510</v>
      </c>
      <c r="L37" s="78" t="s">
        <v>693</v>
      </c>
      <c r="M37" s="78" t="s">
        <v>513</v>
      </c>
      <c r="N37" s="78" t="s">
        <v>694</v>
      </c>
      <c r="O37" s="78" t="s">
        <v>695</v>
      </c>
      <c r="P37" s="39"/>
    </row>
    <row r="38" spans="1:16" ht="32.25" customHeight="1" x14ac:dyDescent="0.25">
      <c r="A38" s="203" t="s">
        <v>705</v>
      </c>
      <c r="B38" s="10">
        <f>SUM(B25:B29)</f>
        <v>0.53</v>
      </c>
      <c r="C38" s="67"/>
      <c r="D38" s="67"/>
      <c r="E38" s="67"/>
      <c r="F38" s="10">
        <f t="shared" ref="F38:O38" si="0">SUM(F25:F29)</f>
        <v>0.49000000000000005</v>
      </c>
      <c r="G38" s="10">
        <f t="shared" si="0"/>
        <v>0.84</v>
      </c>
      <c r="H38" s="10">
        <f t="shared" si="0"/>
        <v>0.79</v>
      </c>
      <c r="I38" s="10">
        <f t="shared" si="0"/>
        <v>0.56000000000000005</v>
      </c>
      <c r="J38" s="10">
        <f t="shared" si="0"/>
        <v>0.7400000000000001</v>
      </c>
      <c r="K38" s="10">
        <f t="shared" si="0"/>
        <v>0.13</v>
      </c>
      <c r="L38" s="10">
        <f t="shared" si="0"/>
        <v>0.19</v>
      </c>
      <c r="M38" s="10">
        <f t="shared" si="0"/>
        <v>0.22999999999999998</v>
      </c>
      <c r="N38" s="10">
        <f t="shared" si="0"/>
        <v>0.47</v>
      </c>
      <c r="O38" s="10">
        <f t="shared" si="0"/>
        <v>0.55000000000000004</v>
      </c>
      <c r="P38" s="39"/>
    </row>
    <row r="39" spans="1:16" ht="33" customHeight="1" x14ac:dyDescent="0.25">
      <c r="A39" s="203" t="s">
        <v>706</v>
      </c>
      <c r="B39" s="10">
        <f>SUM(B30)</f>
        <v>0.43</v>
      </c>
      <c r="C39" s="67"/>
      <c r="D39" s="67"/>
      <c r="E39" s="67"/>
      <c r="F39" s="10">
        <f t="shared" ref="F39:O39" si="1">SUM(F30)</f>
        <v>0.46</v>
      </c>
      <c r="G39" s="10">
        <f t="shared" si="1"/>
        <v>0.21</v>
      </c>
      <c r="H39" s="10">
        <f t="shared" si="1"/>
        <v>0.19</v>
      </c>
      <c r="I39" s="10">
        <f t="shared" si="1"/>
        <v>0.43</v>
      </c>
      <c r="J39" s="10">
        <f t="shared" si="1"/>
        <v>0.27</v>
      </c>
      <c r="K39" s="10">
        <f t="shared" si="1"/>
        <v>0.78</v>
      </c>
      <c r="L39" s="10">
        <f t="shared" si="1"/>
        <v>0.49</v>
      </c>
      <c r="M39" s="10">
        <f t="shared" si="1"/>
        <v>0.68</v>
      </c>
      <c r="N39" s="10">
        <f t="shared" si="1"/>
        <v>0.32</v>
      </c>
      <c r="O39" s="10">
        <f t="shared" si="1"/>
        <v>0</v>
      </c>
      <c r="P39" s="39"/>
    </row>
    <row r="40" spans="1:16" ht="15.75" customHeight="1" x14ac:dyDescent="0.25">
      <c r="A40" s="65"/>
      <c r="B40" s="68">
        <f>SUM(B38:B39)</f>
        <v>0.96</v>
      </c>
      <c r="C40" s="62"/>
      <c r="D40" s="62"/>
      <c r="E40" s="62"/>
      <c r="F40" s="68">
        <f>SUM(F38:F39)</f>
        <v>0.95000000000000007</v>
      </c>
      <c r="G40" s="68">
        <f t="shared" ref="G40:O40" si="2">SUM(G38:G39)</f>
        <v>1.05</v>
      </c>
      <c r="H40" s="68">
        <f t="shared" si="2"/>
        <v>0.98</v>
      </c>
      <c r="I40" s="68">
        <f t="shared" si="2"/>
        <v>0.99</v>
      </c>
      <c r="J40" s="68">
        <f t="shared" si="2"/>
        <v>1.0100000000000002</v>
      </c>
      <c r="K40" s="68">
        <f t="shared" si="2"/>
        <v>0.91</v>
      </c>
      <c r="L40" s="68">
        <f t="shared" si="2"/>
        <v>0.67999999999999994</v>
      </c>
      <c r="M40" s="68">
        <f t="shared" si="2"/>
        <v>0.91</v>
      </c>
      <c r="N40" s="68">
        <f t="shared" si="2"/>
        <v>0.79</v>
      </c>
      <c r="O40" s="68">
        <f t="shared" si="2"/>
        <v>0.55000000000000004</v>
      </c>
      <c r="P40" s="39"/>
    </row>
    <row r="41" spans="1:16" ht="15.75" customHeight="1" x14ac:dyDescent="0.25">
      <c r="A41" s="65"/>
      <c r="B41" s="62"/>
      <c r="C41" s="62"/>
      <c r="D41" s="62"/>
      <c r="E41" s="62"/>
      <c r="F41" s="62"/>
      <c r="G41" s="62"/>
      <c r="H41" s="62"/>
      <c r="I41" s="62"/>
      <c r="J41" s="62"/>
      <c r="K41" s="62"/>
      <c r="L41" s="62"/>
      <c r="M41" s="62"/>
      <c r="N41" s="62"/>
      <c r="O41" s="62"/>
      <c r="P41" s="39"/>
    </row>
    <row r="42" spans="1:16" ht="15.75" customHeight="1" x14ac:dyDescent="0.25">
      <c r="A42" s="65" t="s">
        <v>707</v>
      </c>
      <c r="B42" s="62"/>
      <c r="C42" s="62"/>
      <c r="D42" s="62"/>
      <c r="E42" s="62"/>
      <c r="F42" s="62"/>
      <c r="G42" s="62"/>
      <c r="H42" s="62"/>
      <c r="I42" s="62"/>
      <c r="J42" s="62"/>
      <c r="K42" s="62"/>
      <c r="L42" s="62"/>
      <c r="M42" s="62"/>
      <c r="N42" s="62"/>
      <c r="O42" s="62"/>
      <c r="P42" s="39"/>
    </row>
    <row r="43" spans="1:16" ht="15.75" customHeight="1" x14ac:dyDescent="0.25">
      <c r="A43" s="62" t="s">
        <v>685</v>
      </c>
      <c r="B43" s="337" t="s">
        <v>708</v>
      </c>
      <c r="C43" s="337"/>
      <c r="D43" s="337"/>
      <c r="E43" s="337"/>
      <c r="F43" s="337"/>
      <c r="G43" s="337"/>
      <c r="H43" s="337"/>
      <c r="I43" s="337"/>
      <c r="J43" s="337"/>
      <c r="K43" s="337"/>
      <c r="L43" s="337"/>
      <c r="M43" s="337"/>
      <c r="N43" s="337"/>
      <c r="O43" s="337"/>
      <c r="P43" s="39"/>
    </row>
    <row r="44" spans="1:16" ht="15.75" customHeight="1" x14ac:dyDescent="0.25">
      <c r="A44" s="62"/>
      <c r="B44" s="337"/>
      <c r="C44" s="337"/>
      <c r="D44" s="337"/>
      <c r="E44" s="337"/>
      <c r="F44" s="337"/>
      <c r="G44" s="337"/>
      <c r="H44" s="337"/>
      <c r="I44" s="337"/>
      <c r="J44" s="337"/>
      <c r="K44" s="337"/>
      <c r="L44" s="337"/>
      <c r="M44" s="337"/>
      <c r="N44" s="337"/>
      <c r="O44" s="337"/>
      <c r="P44" s="39"/>
    </row>
    <row r="45" spans="1:16" ht="15.75" customHeight="1" x14ac:dyDescent="0.25">
      <c r="A45" s="62"/>
      <c r="B45" s="337"/>
      <c r="C45" s="337"/>
      <c r="D45" s="337"/>
      <c r="E45" s="337"/>
      <c r="F45" s="337"/>
      <c r="G45" s="337"/>
      <c r="H45" s="337"/>
      <c r="I45" s="337"/>
      <c r="J45" s="337"/>
      <c r="K45" s="337"/>
      <c r="L45" s="337"/>
      <c r="M45" s="337"/>
      <c r="N45" s="337"/>
      <c r="O45" s="337"/>
      <c r="P45" s="39"/>
    </row>
    <row r="46" spans="1:16" ht="15.75" customHeight="1" x14ac:dyDescent="0.25">
      <c r="A46" s="62"/>
      <c r="B46" s="337"/>
      <c r="C46" s="337"/>
      <c r="D46" s="337"/>
      <c r="E46" s="337"/>
      <c r="F46" s="337"/>
      <c r="G46" s="337"/>
      <c r="H46" s="337"/>
      <c r="I46" s="337"/>
      <c r="J46" s="337"/>
      <c r="K46" s="337"/>
      <c r="L46" s="337"/>
      <c r="M46" s="337"/>
      <c r="N46" s="337"/>
      <c r="O46" s="337"/>
      <c r="P46" s="39"/>
    </row>
    <row r="47" spans="1:16" ht="30" customHeight="1" x14ac:dyDescent="0.25">
      <c r="A47" s="338" t="s">
        <v>687</v>
      </c>
      <c r="B47" s="339" t="s">
        <v>387</v>
      </c>
      <c r="C47" s="339" t="s">
        <v>688</v>
      </c>
      <c r="D47" s="339"/>
      <c r="E47" s="339"/>
      <c r="F47" s="339" t="s">
        <v>689</v>
      </c>
      <c r="G47" s="339"/>
      <c r="H47" s="339"/>
      <c r="I47" s="339"/>
      <c r="J47" s="339"/>
      <c r="K47" s="339"/>
      <c r="L47" s="339"/>
      <c r="M47" s="339"/>
      <c r="N47" s="339"/>
      <c r="O47" s="339"/>
      <c r="P47" s="39"/>
    </row>
    <row r="48" spans="1:16" x14ac:dyDescent="0.25">
      <c r="A48" s="338"/>
      <c r="B48" s="339"/>
      <c r="C48" s="78" t="s">
        <v>690</v>
      </c>
      <c r="D48" s="78" t="s">
        <v>495</v>
      </c>
      <c r="E48" s="78" t="s">
        <v>691</v>
      </c>
      <c r="F48" s="78" t="s">
        <v>692</v>
      </c>
      <c r="G48" s="78" t="s">
        <v>498</v>
      </c>
      <c r="H48" s="78" t="s">
        <v>501</v>
      </c>
      <c r="I48" s="78" t="s">
        <v>504</v>
      </c>
      <c r="J48" s="78" t="s">
        <v>507</v>
      </c>
      <c r="K48" s="78" t="s">
        <v>510</v>
      </c>
      <c r="L48" s="78" t="s">
        <v>693</v>
      </c>
      <c r="M48" s="78" t="s">
        <v>513</v>
      </c>
      <c r="N48" s="78" t="s">
        <v>694</v>
      </c>
      <c r="O48" s="78" t="s">
        <v>695</v>
      </c>
      <c r="P48" s="39"/>
    </row>
    <row r="49" spans="1:16" ht="30" x14ac:dyDescent="0.25">
      <c r="A49" s="203" t="s">
        <v>705</v>
      </c>
      <c r="B49" s="10">
        <f>B38/B$40</f>
        <v>0.55208333333333337</v>
      </c>
      <c r="C49" s="10">
        <f>$B49</f>
        <v>0.55208333333333337</v>
      </c>
      <c r="D49" s="10">
        <f t="shared" ref="D49:E50" si="3">$B49</f>
        <v>0.55208333333333337</v>
      </c>
      <c r="E49" s="10">
        <f t="shared" si="3"/>
        <v>0.55208333333333337</v>
      </c>
      <c r="F49" s="10">
        <f t="shared" ref="F49:O50" si="4">F38/F$40</f>
        <v>0.51578947368421058</v>
      </c>
      <c r="G49" s="10">
        <f t="shared" si="4"/>
        <v>0.79999999999999993</v>
      </c>
      <c r="H49" s="10">
        <f t="shared" si="4"/>
        <v>0.80612244897959184</v>
      </c>
      <c r="I49" s="10">
        <f t="shared" si="4"/>
        <v>0.56565656565656575</v>
      </c>
      <c r="J49" s="10">
        <f t="shared" si="4"/>
        <v>0.73267326732673266</v>
      </c>
      <c r="K49" s="10">
        <f t="shared" si="4"/>
        <v>0.14285714285714285</v>
      </c>
      <c r="L49" s="10">
        <f t="shared" si="4"/>
        <v>0.27941176470588236</v>
      </c>
      <c r="M49" s="10">
        <f t="shared" si="4"/>
        <v>0.25274725274725274</v>
      </c>
      <c r="N49" s="10">
        <f t="shared" si="4"/>
        <v>0.59493670886075944</v>
      </c>
      <c r="O49" s="10">
        <f t="shared" si="4"/>
        <v>1</v>
      </c>
      <c r="P49" s="39"/>
    </row>
    <row r="50" spans="1:16" ht="30" x14ac:dyDescent="0.25">
      <c r="A50" s="203" t="s">
        <v>706</v>
      </c>
      <c r="B50" s="10">
        <f>B39/B$40</f>
        <v>0.44791666666666669</v>
      </c>
      <c r="C50" s="10">
        <f>$B50</f>
        <v>0.44791666666666669</v>
      </c>
      <c r="D50" s="10">
        <f t="shared" si="3"/>
        <v>0.44791666666666669</v>
      </c>
      <c r="E50" s="10">
        <f t="shared" si="3"/>
        <v>0.44791666666666669</v>
      </c>
      <c r="F50" s="10">
        <f t="shared" si="4"/>
        <v>0.48421052631578948</v>
      </c>
      <c r="G50" s="10">
        <f t="shared" si="4"/>
        <v>0.19999999999999998</v>
      </c>
      <c r="H50" s="10">
        <f t="shared" si="4"/>
        <v>0.19387755102040816</v>
      </c>
      <c r="I50" s="10">
        <f t="shared" si="4"/>
        <v>0.43434343434343436</v>
      </c>
      <c r="J50" s="10">
        <f t="shared" si="4"/>
        <v>0.26732673267326729</v>
      </c>
      <c r="K50" s="10">
        <f t="shared" si="4"/>
        <v>0.8571428571428571</v>
      </c>
      <c r="L50" s="10">
        <f t="shared" si="4"/>
        <v>0.72058823529411775</v>
      </c>
      <c r="M50" s="10">
        <f t="shared" si="4"/>
        <v>0.74725274725274726</v>
      </c>
      <c r="N50" s="10">
        <f t="shared" si="4"/>
        <v>0.4050632911392405</v>
      </c>
      <c r="O50" s="10">
        <f t="shared" si="4"/>
        <v>0</v>
      </c>
      <c r="P50" s="39"/>
    </row>
    <row r="51" spans="1:16" ht="15.75" customHeight="1" x14ac:dyDescent="0.25">
      <c r="A51" s="65"/>
      <c r="B51" s="68">
        <f t="shared" ref="B51:O51" si="5">SUM(B49:B50)</f>
        <v>1</v>
      </c>
      <c r="C51" s="68">
        <f t="shared" si="5"/>
        <v>1</v>
      </c>
      <c r="D51" s="68">
        <f t="shared" si="5"/>
        <v>1</v>
      </c>
      <c r="E51" s="68">
        <f t="shared" si="5"/>
        <v>1</v>
      </c>
      <c r="F51" s="68">
        <f t="shared" si="5"/>
        <v>1</v>
      </c>
      <c r="G51" s="68">
        <f t="shared" si="5"/>
        <v>0.99999999999999989</v>
      </c>
      <c r="H51" s="68">
        <f t="shared" si="5"/>
        <v>1</v>
      </c>
      <c r="I51" s="68">
        <f t="shared" si="5"/>
        <v>1</v>
      </c>
      <c r="J51" s="68">
        <f t="shared" si="5"/>
        <v>1</v>
      </c>
      <c r="K51" s="68">
        <f t="shared" si="5"/>
        <v>1</v>
      </c>
      <c r="L51" s="68">
        <f t="shared" si="5"/>
        <v>1</v>
      </c>
      <c r="M51" s="68">
        <f t="shared" si="5"/>
        <v>1</v>
      </c>
      <c r="N51" s="68">
        <f t="shared" si="5"/>
        <v>1</v>
      </c>
      <c r="O51" s="68">
        <f t="shared" si="5"/>
        <v>1</v>
      </c>
      <c r="P51" s="39"/>
    </row>
    <row r="52" spans="1:16" ht="15.75" customHeight="1" x14ac:dyDescent="0.25">
      <c r="A52" s="65"/>
      <c r="B52" s="62"/>
      <c r="C52" s="62"/>
      <c r="D52" s="62"/>
      <c r="E52" s="62"/>
      <c r="F52" s="62"/>
      <c r="G52" s="62"/>
      <c r="H52" s="62"/>
      <c r="I52" s="62"/>
      <c r="J52" s="62"/>
      <c r="K52" s="62"/>
      <c r="L52" s="62"/>
      <c r="M52" s="62"/>
      <c r="N52" s="62"/>
      <c r="O52" s="62"/>
      <c r="P52" s="39"/>
    </row>
    <row r="53" spans="1:16" ht="15.75" customHeight="1" x14ac:dyDescent="0.25">
      <c r="A53" s="65"/>
      <c r="B53" s="62"/>
      <c r="C53" s="62"/>
      <c r="D53" s="62"/>
      <c r="E53" s="62"/>
      <c r="F53" s="62"/>
      <c r="G53" s="62"/>
      <c r="H53" s="62"/>
      <c r="I53" s="62"/>
      <c r="J53" s="62"/>
      <c r="K53" s="62"/>
      <c r="L53" s="62"/>
      <c r="M53" s="62"/>
      <c r="N53" s="62"/>
      <c r="O53" s="62"/>
      <c r="P53" s="39"/>
    </row>
    <row r="54" spans="1:16" x14ac:dyDescent="0.25">
      <c r="A54" s="249" t="s">
        <v>709</v>
      </c>
      <c r="B54" s="249"/>
      <c r="C54" s="249"/>
      <c r="D54" s="249"/>
      <c r="E54" s="249"/>
      <c r="F54" s="249"/>
      <c r="G54" s="249"/>
      <c r="H54" s="249"/>
      <c r="I54" s="249"/>
      <c r="J54" s="249"/>
      <c r="K54" s="249"/>
      <c r="L54" s="249"/>
      <c r="M54" s="249"/>
      <c r="N54" s="249"/>
      <c r="O54" s="249"/>
      <c r="P54" s="39"/>
    </row>
    <row r="55" spans="1:16" ht="15.75" customHeight="1" x14ac:dyDescent="0.25">
      <c r="A55" s="255" t="s">
        <v>745</v>
      </c>
      <c r="B55" s="255"/>
      <c r="C55" s="255"/>
      <c r="D55" s="255"/>
      <c r="E55" s="255"/>
      <c r="F55" s="255"/>
      <c r="G55" s="255"/>
      <c r="H55" s="255"/>
      <c r="I55" s="255"/>
      <c r="J55" s="255"/>
      <c r="K55" s="255"/>
      <c r="L55" s="255"/>
      <c r="M55" s="255"/>
      <c r="N55" s="255"/>
      <c r="O55" s="255"/>
      <c r="P55" s="39"/>
    </row>
    <row r="56" spans="1:16" ht="15.75" customHeight="1" x14ac:dyDescent="0.25">
      <c r="A56" s="255"/>
      <c r="B56" s="255"/>
      <c r="C56" s="255"/>
      <c r="D56" s="255"/>
      <c r="E56" s="255"/>
      <c r="F56" s="255"/>
      <c r="G56" s="255"/>
      <c r="H56" s="255"/>
      <c r="I56" s="255"/>
      <c r="J56" s="255"/>
      <c r="K56" s="255"/>
      <c r="L56" s="255"/>
      <c r="M56" s="255"/>
      <c r="N56" s="255"/>
      <c r="O56" s="255"/>
      <c r="P56" s="39"/>
    </row>
    <row r="57" spans="1:16" ht="15.75" customHeight="1" x14ac:dyDescent="0.25">
      <c r="A57" s="255"/>
      <c r="B57" s="255"/>
      <c r="C57" s="255"/>
      <c r="D57" s="255"/>
      <c r="E57" s="255"/>
      <c r="F57" s="255"/>
      <c r="G57" s="255"/>
      <c r="H57" s="255"/>
      <c r="I57" s="255"/>
      <c r="J57" s="255"/>
      <c r="K57" s="255"/>
      <c r="L57" s="255"/>
      <c r="M57" s="255"/>
      <c r="N57" s="255"/>
      <c r="O57" s="255"/>
      <c r="P57" s="39"/>
    </row>
    <row r="58" spans="1:16" ht="15.75" customHeight="1" x14ac:dyDescent="0.25">
      <c r="A58" s="255"/>
      <c r="B58" s="255"/>
      <c r="C58" s="255"/>
      <c r="D58" s="255"/>
      <c r="E58" s="255"/>
      <c r="F58" s="255"/>
      <c r="G58" s="255"/>
      <c r="H58" s="255"/>
      <c r="I58" s="255"/>
      <c r="J58" s="255"/>
      <c r="K58" s="255"/>
      <c r="L58" s="255"/>
      <c r="M58" s="255"/>
      <c r="N58" s="255"/>
      <c r="O58" s="255"/>
      <c r="P58" s="39"/>
    </row>
    <row r="59" spans="1:16" ht="15.75" customHeight="1" x14ac:dyDescent="0.25">
      <c r="A59" s="65" t="s">
        <v>710</v>
      </c>
      <c r="B59" s="66"/>
      <c r="C59" s="62"/>
      <c r="D59" s="62"/>
      <c r="E59" s="62"/>
      <c r="F59" s="62"/>
      <c r="G59" s="62"/>
      <c r="H59" s="62"/>
      <c r="I59" s="62"/>
      <c r="J59" s="62"/>
      <c r="K59" s="62"/>
      <c r="L59" s="62"/>
      <c r="M59" s="62"/>
      <c r="N59" s="62"/>
      <c r="O59" s="62"/>
      <c r="P59" s="39"/>
    </row>
    <row r="60" spans="1:16" ht="15.75" customHeight="1" x14ac:dyDescent="0.25">
      <c r="A60" s="62" t="s">
        <v>683</v>
      </c>
      <c r="B60" s="66" t="s">
        <v>711</v>
      </c>
      <c r="C60" s="62"/>
      <c r="D60" s="62"/>
      <c r="E60" s="62"/>
      <c r="F60" s="62"/>
      <c r="G60" s="62"/>
      <c r="H60" s="62"/>
      <c r="I60" s="62"/>
      <c r="J60" s="62"/>
      <c r="K60" s="62"/>
      <c r="L60" s="62"/>
      <c r="M60" s="62"/>
      <c r="N60" s="62"/>
      <c r="O60" s="62"/>
      <c r="P60" s="39"/>
    </row>
    <row r="61" spans="1:16" ht="15.75" customHeight="1" x14ac:dyDescent="0.25">
      <c r="A61" s="62" t="s">
        <v>685</v>
      </c>
      <c r="B61" s="337" t="s">
        <v>712</v>
      </c>
      <c r="C61" s="337"/>
      <c r="D61" s="337"/>
      <c r="E61" s="337"/>
      <c r="F61" s="337"/>
      <c r="G61" s="337"/>
      <c r="H61" s="337"/>
      <c r="I61" s="337"/>
      <c r="J61" s="337"/>
      <c r="K61" s="337"/>
      <c r="L61" s="337"/>
      <c r="M61" s="337"/>
      <c r="N61" s="337"/>
      <c r="O61" s="337"/>
      <c r="P61" s="39"/>
    </row>
    <row r="62" spans="1:16" ht="15.75" customHeight="1" x14ac:dyDescent="0.25">
      <c r="A62" s="62"/>
      <c r="B62" s="337"/>
      <c r="C62" s="337"/>
      <c r="D62" s="337"/>
      <c r="E62" s="337"/>
      <c r="F62" s="337"/>
      <c r="G62" s="337"/>
      <c r="H62" s="337"/>
      <c r="I62" s="337"/>
      <c r="J62" s="337"/>
      <c r="K62" s="337"/>
      <c r="L62" s="337"/>
      <c r="M62" s="337"/>
      <c r="N62" s="337"/>
      <c r="O62" s="337"/>
      <c r="P62" s="39"/>
    </row>
    <row r="63" spans="1:16" ht="30" customHeight="1" x14ac:dyDescent="0.25">
      <c r="A63" s="338" t="s">
        <v>713</v>
      </c>
      <c r="B63" s="339" t="s">
        <v>387</v>
      </c>
      <c r="C63" s="339" t="s">
        <v>688</v>
      </c>
      <c r="D63" s="339"/>
      <c r="E63" s="339"/>
      <c r="F63" s="339" t="s">
        <v>689</v>
      </c>
      <c r="G63" s="339"/>
      <c r="H63" s="339"/>
      <c r="I63" s="339"/>
      <c r="J63" s="339"/>
      <c r="K63" s="339"/>
      <c r="L63" s="339"/>
      <c r="M63" s="339"/>
      <c r="N63" s="339"/>
      <c r="O63" s="339"/>
      <c r="P63" s="39"/>
    </row>
    <row r="64" spans="1:16" x14ac:dyDescent="0.25">
      <c r="A64" s="338"/>
      <c r="B64" s="339"/>
      <c r="C64" s="78" t="s">
        <v>690</v>
      </c>
      <c r="D64" s="78" t="s">
        <v>495</v>
      </c>
      <c r="E64" s="78" t="s">
        <v>691</v>
      </c>
      <c r="F64" s="78" t="s">
        <v>692</v>
      </c>
      <c r="G64" s="78" t="s">
        <v>498</v>
      </c>
      <c r="H64" s="78" t="s">
        <v>501</v>
      </c>
      <c r="I64" s="78" t="s">
        <v>504</v>
      </c>
      <c r="J64" s="78" t="s">
        <v>507</v>
      </c>
      <c r="K64" s="78" t="s">
        <v>510</v>
      </c>
      <c r="L64" s="78" t="s">
        <v>693</v>
      </c>
      <c r="M64" s="78" t="s">
        <v>513</v>
      </c>
      <c r="N64" s="78" t="s">
        <v>694</v>
      </c>
      <c r="O64" s="78" t="s">
        <v>695</v>
      </c>
      <c r="P64" s="39"/>
    </row>
    <row r="65" spans="1:16" x14ac:dyDescent="0.25">
      <c r="A65" s="9" t="s">
        <v>714</v>
      </c>
      <c r="B65" s="69">
        <v>378130.64</v>
      </c>
      <c r="C65" s="69">
        <v>505.9</v>
      </c>
      <c r="D65" s="69">
        <v>247.37</v>
      </c>
      <c r="E65" s="69">
        <v>0</v>
      </c>
      <c r="F65" s="69">
        <v>63800.59</v>
      </c>
      <c r="G65" s="69">
        <v>2151.0700000000002</v>
      </c>
      <c r="H65" s="69">
        <v>2494.56</v>
      </c>
      <c r="I65" s="69">
        <v>28860.21</v>
      </c>
      <c r="J65" s="69">
        <v>35232.74</v>
      </c>
      <c r="K65" s="69">
        <v>200588.07</v>
      </c>
      <c r="L65" s="69">
        <v>2622.06</v>
      </c>
      <c r="M65" s="69">
        <v>40848.06</v>
      </c>
      <c r="N65" s="69">
        <v>780.01</v>
      </c>
      <c r="O65" s="69">
        <v>0</v>
      </c>
      <c r="P65" s="39"/>
    </row>
    <row r="66" spans="1:16" x14ac:dyDescent="0.25">
      <c r="A66" s="9" t="s">
        <v>715</v>
      </c>
      <c r="B66" s="69">
        <v>86894.63</v>
      </c>
      <c r="C66" s="69">
        <v>0</v>
      </c>
      <c r="D66" s="69">
        <v>0</v>
      </c>
      <c r="E66" s="69">
        <v>0</v>
      </c>
      <c r="F66" s="69">
        <v>0</v>
      </c>
      <c r="G66" s="69">
        <v>0</v>
      </c>
      <c r="H66" s="69">
        <v>0</v>
      </c>
      <c r="I66" s="69">
        <v>0</v>
      </c>
      <c r="J66" s="69">
        <v>82281.39</v>
      </c>
      <c r="K66" s="69">
        <v>0</v>
      </c>
      <c r="L66" s="69">
        <v>4613.24</v>
      </c>
      <c r="M66" s="69">
        <v>0</v>
      </c>
      <c r="N66" s="69">
        <v>0</v>
      </c>
      <c r="O66" s="69">
        <v>0</v>
      </c>
      <c r="P66" s="39"/>
    </row>
    <row r="67" spans="1:16" x14ac:dyDescent="0.25">
      <c r="A67" s="9" t="s">
        <v>696</v>
      </c>
      <c r="B67" s="69">
        <v>74448.91</v>
      </c>
      <c r="C67" s="69">
        <v>111.52</v>
      </c>
      <c r="D67" s="69">
        <v>86.9</v>
      </c>
      <c r="E67" s="69">
        <v>0</v>
      </c>
      <c r="F67" s="69">
        <v>1695.12</v>
      </c>
      <c r="G67" s="69">
        <v>46519.47</v>
      </c>
      <c r="H67" s="69">
        <v>11093.95</v>
      </c>
      <c r="I67" s="69">
        <v>46.3</v>
      </c>
      <c r="J67" s="69">
        <v>11386.09</v>
      </c>
      <c r="K67" s="69">
        <v>106.41</v>
      </c>
      <c r="L67" s="69">
        <v>1580.22</v>
      </c>
      <c r="M67" s="69">
        <v>264.08</v>
      </c>
      <c r="N67" s="69">
        <v>1558.87</v>
      </c>
      <c r="O67" s="69">
        <v>0</v>
      </c>
      <c r="P67" s="39"/>
    </row>
    <row r="68" spans="1:16" x14ac:dyDescent="0.25">
      <c r="A68" s="9" t="s">
        <v>716</v>
      </c>
      <c r="B68" s="69">
        <v>32642.48</v>
      </c>
      <c r="C68" s="69">
        <v>0</v>
      </c>
      <c r="D68" s="69">
        <v>0</v>
      </c>
      <c r="E68" s="69">
        <v>0</v>
      </c>
      <c r="F68" s="69">
        <v>0</v>
      </c>
      <c r="G68" s="69">
        <v>16216.2</v>
      </c>
      <c r="H68" s="69">
        <v>10334.58</v>
      </c>
      <c r="I68" s="69">
        <v>0</v>
      </c>
      <c r="J68" s="69">
        <v>0</v>
      </c>
      <c r="K68" s="69">
        <v>0</v>
      </c>
      <c r="L68" s="69">
        <v>1470.46</v>
      </c>
      <c r="M68" s="69">
        <v>0</v>
      </c>
      <c r="N68" s="69">
        <v>4621.24</v>
      </c>
      <c r="O68" s="69">
        <v>0</v>
      </c>
      <c r="P68" s="39"/>
    </row>
    <row r="69" spans="1:16" x14ac:dyDescent="0.25">
      <c r="A69" s="9" t="s">
        <v>717</v>
      </c>
      <c r="B69" s="69">
        <v>35996.129999999997</v>
      </c>
      <c r="C69" s="69">
        <v>1.08</v>
      </c>
      <c r="D69" s="69">
        <v>17.739999999999998</v>
      </c>
      <c r="E69" s="69">
        <v>0</v>
      </c>
      <c r="F69" s="69">
        <v>2008.28</v>
      </c>
      <c r="G69" s="69">
        <v>6800.61</v>
      </c>
      <c r="H69" s="69">
        <v>870.39</v>
      </c>
      <c r="I69" s="69">
        <v>948.99</v>
      </c>
      <c r="J69" s="69">
        <v>12419.58</v>
      </c>
      <c r="K69" s="69">
        <v>10322.93</v>
      </c>
      <c r="L69" s="69">
        <v>710.02</v>
      </c>
      <c r="M69" s="69">
        <v>160.5</v>
      </c>
      <c r="N69" s="69">
        <v>1137.45</v>
      </c>
      <c r="O69" s="69">
        <v>598.55999999999995</v>
      </c>
      <c r="P69" s="39"/>
    </row>
    <row r="70" spans="1:16" x14ac:dyDescent="0.25">
      <c r="A70" s="9" t="s">
        <v>718</v>
      </c>
      <c r="B70" s="69">
        <v>9461.5300000000007</v>
      </c>
      <c r="C70" s="69">
        <v>2.99</v>
      </c>
      <c r="D70" s="69">
        <v>0</v>
      </c>
      <c r="E70" s="69">
        <v>0</v>
      </c>
      <c r="F70" s="69">
        <v>4057.95</v>
      </c>
      <c r="G70" s="69">
        <v>1793.58</v>
      </c>
      <c r="H70" s="69">
        <v>109.86</v>
      </c>
      <c r="I70" s="69">
        <v>80.900000000000006</v>
      </c>
      <c r="J70" s="69">
        <v>1194.8800000000001</v>
      </c>
      <c r="K70" s="69">
        <v>1301.22</v>
      </c>
      <c r="L70" s="69">
        <v>587.91999999999996</v>
      </c>
      <c r="M70" s="69">
        <v>0</v>
      </c>
      <c r="N70" s="69">
        <v>330.05</v>
      </c>
      <c r="O70" s="69">
        <v>2.19</v>
      </c>
      <c r="P70" s="39"/>
    </row>
    <row r="71" spans="1:16" x14ac:dyDescent="0.25">
      <c r="A71" s="9" t="s">
        <v>698</v>
      </c>
      <c r="B71" s="69">
        <v>1897.82</v>
      </c>
      <c r="C71" s="69">
        <v>79.319999999999993</v>
      </c>
      <c r="D71" s="69">
        <v>34.9</v>
      </c>
      <c r="E71" s="69">
        <v>278.39</v>
      </c>
      <c r="F71" s="69">
        <v>72.37</v>
      </c>
      <c r="G71" s="69">
        <v>15.66</v>
      </c>
      <c r="H71" s="69">
        <v>1.02</v>
      </c>
      <c r="I71" s="69">
        <v>16.87</v>
      </c>
      <c r="J71" s="69">
        <v>93.36</v>
      </c>
      <c r="K71" s="69">
        <v>556.46</v>
      </c>
      <c r="L71" s="69">
        <v>40.39</v>
      </c>
      <c r="M71" s="69">
        <v>668.53</v>
      </c>
      <c r="N71" s="69">
        <v>36</v>
      </c>
      <c r="O71" s="69">
        <v>4.54</v>
      </c>
      <c r="P71" s="39"/>
    </row>
    <row r="72" spans="1:16" x14ac:dyDescent="0.25">
      <c r="A72" s="9" t="s">
        <v>719</v>
      </c>
      <c r="B72" s="69">
        <v>6248.91</v>
      </c>
      <c r="C72" s="69">
        <v>0.2</v>
      </c>
      <c r="D72" s="69">
        <v>1.82</v>
      </c>
      <c r="E72" s="69">
        <v>0.53</v>
      </c>
      <c r="F72" s="69">
        <v>29.84</v>
      </c>
      <c r="G72" s="69">
        <v>405.88</v>
      </c>
      <c r="H72" s="69">
        <v>35.33</v>
      </c>
      <c r="I72" s="69">
        <v>10.35</v>
      </c>
      <c r="J72" s="69">
        <v>5726.06</v>
      </c>
      <c r="K72" s="69">
        <v>33.53</v>
      </c>
      <c r="L72" s="69">
        <v>1.65</v>
      </c>
      <c r="M72" s="69">
        <v>1.17</v>
      </c>
      <c r="N72" s="69">
        <v>1.87</v>
      </c>
      <c r="O72" s="69">
        <v>0.68</v>
      </c>
      <c r="P72" s="39"/>
    </row>
    <row r="73" spans="1:16" ht="15.75" customHeight="1" x14ac:dyDescent="0.25">
      <c r="A73" s="65" t="s">
        <v>720</v>
      </c>
      <c r="B73" s="70">
        <f>SUM(B65:B72)</f>
        <v>625721.05000000005</v>
      </c>
      <c r="C73" s="70">
        <f t="shared" ref="C73:O73" si="6">SUM(C65:C72)</f>
        <v>701.01</v>
      </c>
      <c r="D73" s="70">
        <f t="shared" si="6"/>
        <v>388.72999999999996</v>
      </c>
      <c r="E73" s="70">
        <f t="shared" si="6"/>
        <v>278.91999999999996</v>
      </c>
      <c r="F73" s="70">
        <f t="shared" si="6"/>
        <v>71664.149999999994</v>
      </c>
      <c r="G73" s="70">
        <f t="shared" si="6"/>
        <v>73902.470000000016</v>
      </c>
      <c r="H73" s="70">
        <f t="shared" si="6"/>
        <v>24939.690000000002</v>
      </c>
      <c r="I73" s="70">
        <f t="shared" si="6"/>
        <v>29963.62</v>
      </c>
      <c r="J73" s="70">
        <f t="shared" si="6"/>
        <v>148334.09999999998</v>
      </c>
      <c r="K73" s="70">
        <f t="shared" si="6"/>
        <v>212908.62</v>
      </c>
      <c r="L73" s="70">
        <f t="shared" si="6"/>
        <v>11625.96</v>
      </c>
      <c r="M73" s="70">
        <f t="shared" si="6"/>
        <v>41942.339999999997</v>
      </c>
      <c r="N73" s="70">
        <f t="shared" si="6"/>
        <v>8465.49</v>
      </c>
      <c r="O73" s="70">
        <f t="shared" si="6"/>
        <v>605.96999999999991</v>
      </c>
      <c r="P73" s="39"/>
    </row>
    <row r="74" spans="1:16" ht="15.75" customHeight="1" x14ac:dyDescent="0.25">
      <c r="A74" s="65"/>
      <c r="B74" s="62"/>
      <c r="C74" s="62"/>
      <c r="D74" s="62"/>
      <c r="E74" s="62"/>
      <c r="F74" s="62"/>
      <c r="G74" s="62"/>
      <c r="H74" s="62"/>
      <c r="I74" s="62"/>
      <c r="J74" s="62"/>
      <c r="K74" s="62"/>
      <c r="L74" s="62"/>
      <c r="M74" s="62"/>
      <c r="N74" s="62"/>
      <c r="O74" s="62"/>
      <c r="P74" s="39"/>
    </row>
    <row r="75" spans="1:16" ht="15.75" customHeight="1" x14ac:dyDescent="0.25">
      <c r="A75" s="65" t="s">
        <v>721</v>
      </c>
      <c r="B75" s="62"/>
      <c r="C75" s="62"/>
      <c r="D75" s="62"/>
      <c r="E75" s="62"/>
      <c r="F75" s="62"/>
      <c r="G75" s="62"/>
      <c r="H75" s="62"/>
      <c r="I75" s="62"/>
      <c r="J75" s="62"/>
      <c r="K75" s="62"/>
      <c r="L75" s="62"/>
      <c r="M75" s="62"/>
      <c r="N75" s="62"/>
      <c r="O75" s="62"/>
      <c r="P75" s="39"/>
    </row>
    <row r="76" spans="1:16" ht="15.75" customHeight="1" x14ac:dyDescent="0.25">
      <c r="A76" s="65"/>
      <c r="B76" s="62"/>
      <c r="C76" s="62"/>
      <c r="D76" s="62"/>
      <c r="E76" s="62"/>
      <c r="F76" s="62"/>
      <c r="G76" s="62"/>
      <c r="H76" s="62"/>
      <c r="I76" s="62"/>
      <c r="J76" s="62"/>
      <c r="K76" s="62"/>
      <c r="L76" s="62"/>
      <c r="M76" s="62"/>
      <c r="N76" s="62"/>
      <c r="O76" s="62"/>
      <c r="P76" s="39"/>
    </row>
    <row r="77" spans="1:16" ht="30" customHeight="1" x14ac:dyDescent="0.25">
      <c r="A77" s="338" t="s">
        <v>713</v>
      </c>
      <c r="B77" s="339" t="s">
        <v>387</v>
      </c>
      <c r="C77" s="339" t="s">
        <v>688</v>
      </c>
      <c r="D77" s="339"/>
      <c r="E77" s="339"/>
      <c r="F77" s="339" t="s">
        <v>689</v>
      </c>
      <c r="G77" s="339"/>
      <c r="H77" s="339"/>
      <c r="I77" s="339"/>
      <c r="J77" s="339"/>
      <c r="K77" s="339"/>
      <c r="L77" s="339"/>
      <c r="M77" s="339"/>
      <c r="N77" s="339"/>
      <c r="O77" s="339"/>
      <c r="P77" s="39"/>
    </row>
    <row r="78" spans="1:16" x14ac:dyDescent="0.25">
      <c r="A78" s="338"/>
      <c r="B78" s="339"/>
      <c r="C78" s="78" t="s">
        <v>690</v>
      </c>
      <c r="D78" s="78" t="s">
        <v>495</v>
      </c>
      <c r="E78" s="78" t="s">
        <v>691</v>
      </c>
      <c r="F78" s="78" t="s">
        <v>692</v>
      </c>
      <c r="G78" s="78" t="s">
        <v>498</v>
      </c>
      <c r="H78" s="78" t="s">
        <v>501</v>
      </c>
      <c r="I78" s="78" t="s">
        <v>504</v>
      </c>
      <c r="J78" s="78" t="s">
        <v>507</v>
      </c>
      <c r="K78" s="78" t="s">
        <v>510</v>
      </c>
      <c r="L78" s="78" t="s">
        <v>693</v>
      </c>
      <c r="M78" s="78" t="s">
        <v>513</v>
      </c>
      <c r="N78" s="78" t="s">
        <v>694</v>
      </c>
      <c r="O78" s="78" t="s">
        <v>695</v>
      </c>
      <c r="P78" s="39"/>
    </row>
    <row r="79" spans="1:16" x14ac:dyDescent="0.25">
      <c r="A79" s="9" t="s">
        <v>714</v>
      </c>
      <c r="B79" s="10">
        <f>B65/B$73</f>
        <v>0.60431184151468131</v>
      </c>
      <c r="C79" s="10">
        <f>C65/C$73</f>
        <v>0.72167301465029032</v>
      </c>
      <c r="D79" s="10">
        <f t="shared" ref="D79:O79" si="7">D65/D$73</f>
        <v>0.63635428189231613</v>
      </c>
      <c r="E79" s="10">
        <f t="shared" si="7"/>
        <v>0</v>
      </c>
      <c r="F79" s="10">
        <f t="shared" si="7"/>
        <v>0.89027205373956153</v>
      </c>
      <c r="G79" s="10">
        <f t="shared" si="7"/>
        <v>2.9106875588867324E-2</v>
      </c>
      <c r="H79" s="10">
        <f t="shared" si="7"/>
        <v>0.10002369716704577</v>
      </c>
      <c r="I79" s="10">
        <f t="shared" si="7"/>
        <v>0.96317501022907115</v>
      </c>
      <c r="J79" s="10">
        <f t="shared" si="7"/>
        <v>0.23752286224138619</v>
      </c>
      <c r="K79" s="10">
        <f t="shared" si="7"/>
        <v>0.94213221615921428</v>
      </c>
      <c r="L79" s="10">
        <f t="shared" si="7"/>
        <v>0.22553492356760216</v>
      </c>
      <c r="M79" s="10">
        <f t="shared" si="7"/>
        <v>0.97390989630049252</v>
      </c>
      <c r="N79" s="10">
        <f t="shared" si="7"/>
        <v>9.2139970633714055E-2</v>
      </c>
      <c r="O79" s="10">
        <f t="shared" si="7"/>
        <v>0</v>
      </c>
      <c r="P79" s="39"/>
    </row>
    <row r="80" spans="1:16" x14ac:dyDescent="0.25">
      <c r="A80" s="9" t="s">
        <v>715</v>
      </c>
      <c r="B80" s="10">
        <f t="shared" ref="B80:O86" si="8">B66/B$73</f>
        <v>0.1388711950796605</v>
      </c>
      <c r="C80" s="10">
        <f t="shared" si="8"/>
        <v>0</v>
      </c>
      <c r="D80" s="10">
        <f t="shared" si="8"/>
        <v>0</v>
      </c>
      <c r="E80" s="10">
        <f t="shared" si="8"/>
        <v>0</v>
      </c>
      <c r="F80" s="10">
        <f t="shared" si="8"/>
        <v>0</v>
      </c>
      <c r="G80" s="10">
        <f t="shared" si="8"/>
        <v>0</v>
      </c>
      <c r="H80" s="10">
        <f t="shared" si="8"/>
        <v>0</v>
      </c>
      <c r="I80" s="10">
        <f t="shared" si="8"/>
        <v>0</v>
      </c>
      <c r="J80" s="10">
        <f t="shared" si="8"/>
        <v>0.55470313299504304</v>
      </c>
      <c r="K80" s="10">
        <f t="shared" si="8"/>
        <v>0</v>
      </c>
      <c r="L80" s="10">
        <f t="shared" si="8"/>
        <v>0.39680508104276979</v>
      </c>
      <c r="M80" s="10">
        <f t="shared" si="8"/>
        <v>0</v>
      </c>
      <c r="N80" s="10">
        <f t="shared" si="8"/>
        <v>0</v>
      </c>
      <c r="O80" s="10">
        <f t="shared" si="8"/>
        <v>0</v>
      </c>
      <c r="P80" s="39"/>
    </row>
    <row r="81" spans="1:16" x14ac:dyDescent="0.25">
      <c r="A81" s="9" t="s">
        <v>696</v>
      </c>
      <c r="B81" s="10">
        <f t="shared" si="8"/>
        <v>0.11898099001144359</v>
      </c>
      <c r="C81" s="10">
        <f t="shared" si="8"/>
        <v>0.15908474914765838</v>
      </c>
      <c r="D81" s="10">
        <f t="shared" si="8"/>
        <v>0.22354847837830888</v>
      </c>
      <c r="E81" s="10">
        <f t="shared" si="8"/>
        <v>0</v>
      </c>
      <c r="F81" s="10">
        <f t="shared" si="8"/>
        <v>2.3653667838103153E-2</v>
      </c>
      <c r="G81" s="10">
        <f t="shared" si="8"/>
        <v>0.62947111239989662</v>
      </c>
      <c r="H81" s="10">
        <f t="shared" si="8"/>
        <v>0.44483111057114183</v>
      </c>
      <c r="I81" s="10">
        <f t="shared" si="8"/>
        <v>1.5452071545427421E-3</v>
      </c>
      <c r="J81" s="10">
        <f t="shared" si="8"/>
        <v>7.6759760567529658E-2</v>
      </c>
      <c r="K81" s="10">
        <f t="shared" si="8"/>
        <v>4.9979188254566673E-4</v>
      </c>
      <c r="L81" s="10">
        <f t="shared" si="8"/>
        <v>0.13592167872588587</v>
      </c>
      <c r="M81" s="10">
        <f t="shared" si="8"/>
        <v>6.2962629171381471E-3</v>
      </c>
      <c r="N81" s="10">
        <f t="shared" si="8"/>
        <v>0.18414409561643802</v>
      </c>
      <c r="O81" s="10">
        <f t="shared" si="8"/>
        <v>0</v>
      </c>
      <c r="P81" s="39"/>
    </row>
    <row r="82" spans="1:16" x14ac:dyDescent="0.25">
      <c r="A82" s="9" t="s">
        <v>716</v>
      </c>
      <c r="B82" s="10">
        <f t="shared" si="8"/>
        <v>5.2167783072025464E-2</v>
      </c>
      <c r="C82" s="10">
        <f t="shared" si="8"/>
        <v>0</v>
      </c>
      <c r="D82" s="10">
        <f t="shared" si="8"/>
        <v>0</v>
      </c>
      <c r="E82" s="10">
        <f t="shared" si="8"/>
        <v>0</v>
      </c>
      <c r="F82" s="10">
        <f t="shared" si="8"/>
        <v>0</v>
      </c>
      <c r="G82" s="10">
        <f t="shared" si="8"/>
        <v>0.21942703674180306</v>
      </c>
      <c r="H82" s="10">
        <f t="shared" si="8"/>
        <v>0.41438285720472062</v>
      </c>
      <c r="I82" s="10">
        <f t="shared" si="8"/>
        <v>0</v>
      </c>
      <c r="J82" s="10">
        <f t="shared" si="8"/>
        <v>0</v>
      </c>
      <c r="K82" s="10">
        <f t="shared" si="8"/>
        <v>0</v>
      </c>
      <c r="L82" s="10">
        <f t="shared" si="8"/>
        <v>0.12648073793475981</v>
      </c>
      <c r="M82" s="10">
        <f t="shared" si="8"/>
        <v>0</v>
      </c>
      <c r="N82" s="10">
        <f t="shared" si="8"/>
        <v>0.54589161407077436</v>
      </c>
      <c r="O82" s="10">
        <f t="shared" si="8"/>
        <v>0</v>
      </c>
      <c r="P82" s="39"/>
    </row>
    <row r="83" spans="1:16" x14ac:dyDescent="0.25">
      <c r="A83" s="9" t="s">
        <v>717</v>
      </c>
      <c r="B83" s="10">
        <f t="shared" si="8"/>
        <v>5.7527439743316922E-2</v>
      </c>
      <c r="C83" s="10">
        <f t="shared" si="8"/>
        <v>1.5406342277570935E-3</v>
      </c>
      <c r="D83" s="10">
        <f t="shared" si="8"/>
        <v>4.5635788336377436E-2</v>
      </c>
      <c r="E83" s="10">
        <f t="shared" si="8"/>
        <v>0</v>
      </c>
      <c r="F83" s="10">
        <f t="shared" si="8"/>
        <v>2.80234957088028E-2</v>
      </c>
      <c r="G83" s="10">
        <f t="shared" si="8"/>
        <v>9.2021416875511713E-2</v>
      </c>
      <c r="H83" s="10">
        <f t="shared" si="8"/>
        <v>3.4899792258845236E-2</v>
      </c>
      <c r="I83" s="10">
        <f t="shared" si="8"/>
        <v>3.1671406859384812E-2</v>
      </c>
      <c r="J83" s="10">
        <f t="shared" si="8"/>
        <v>8.3727072871308761E-2</v>
      </c>
      <c r="K83" s="10">
        <f t="shared" si="8"/>
        <v>4.848526095373687E-2</v>
      </c>
      <c r="L83" s="10">
        <f t="shared" si="8"/>
        <v>6.107194588661926E-2</v>
      </c>
      <c r="M83" s="10">
        <f t="shared" si="8"/>
        <v>3.8266820592270248E-3</v>
      </c>
      <c r="N83" s="10">
        <f t="shared" si="8"/>
        <v>0.13436316149449118</v>
      </c>
      <c r="O83" s="10">
        <f t="shared" si="8"/>
        <v>0.98777167186494386</v>
      </c>
      <c r="P83" s="39"/>
    </row>
    <row r="84" spans="1:16" x14ac:dyDescent="0.25">
      <c r="A84" s="9" t="s">
        <v>718</v>
      </c>
      <c r="B84" s="10">
        <f t="shared" si="8"/>
        <v>1.512100320102704E-2</v>
      </c>
      <c r="C84" s="10">
        <f t="shared" si="8"/>
        <v>4.2652743898089901E-3</v>
      </c>
      <c r="D84" s="10">
        <f t="shared" si="8"/>
        <v>0</v>
      </c>
      <c r="E84" s="10">
        <f t="shared" si="8"/>
        <v>0</v>
      </c>
      <c r="F84" s="10">
        <f t="shared" si="8"/>
        <v>5.6624546582914888E-2</v>
      </c>
      <c r="G84" s="10">
        <f t="shared" si="8"/>
        <v>2.4269554184048241E-2</v>
      </c>
      <c r="H84" s="10">
        <f t="shared" si="8"/>
        <v>4.4050266863782184E-3</v>
      </c>
      <c r="I84" s="10">
        <f t="shared" si="8"/>
        <v>2.69994079487058E-3</v>
      </c>
      <c r="J84" s="10">
        <f t="shared" si="8"/>
        <v>8.0553291522313508E-3</v>
      </c>
      <c r="K84" s="10">
        <f t="shared" si="8"/>
        <v>6.1116360624572175E-3</v>
      </c>
      <c r="L84" s="10">
        <f t="shared" si="8"/>
        <v>5.0569587371709517E-2</v>
      </c>
      <c r="M84" s="10">
        <f t="shared" si="8"/>
        <v>0</v>
      </c>
      <c r="N84" s="10">
        <f t="shared" si="8"/>
        <v>3.8987701834152545E-2</v>
      </c>
      <c r="O84" s="10">
        <f t="shared" si="8"/>
        <v>3.6140402990247045E-3</v>
      </c>
      <c r="P84" s="39"/>
    </row>
    <row r="85" spans="1:16" x14ac:dyDescent="0.25">
      <c r="A85" s="9" t="s">
        <v>698</v>
      </c>
      <c r="B85" s="10">
        <f t="shared" si="8"/>
        <v>3.0330128737078603E-3</v>
      </c>
      <c r="C85" s="10">
        <f t="shared" si="8"/>
        <v>0.11315102494971541</v>
      </c>
      <c r="D85" s="10">
        <f t="shared" si="8"/>
        <v>8.9779538497157418E-2</v>
      </c>
      <c r="E85" s="10">
        <f t="shared" si="8"/>
        <v>0.99809981356661415</v>
      </c>
      <c r="F85" s="10">
        <f t="shared" si="8"/>
        <v>1.0098494156422703E-3</v>
      </c>
      <c r="G85" s="10">
        <f t="shared" si="8"/>
        <v>2.1190090128246048E-4</v>
      </c>
      <c r="H85" s="10">
        <f t="shared" si="8"/>
        <v>4.0898663936881331E-5</v>
      </c>
      <c r="I85" s="10">
        <f t="shared" si="8"/>
        <v>5.6301608417140526E-4</v>
      </c>
      <c r="J85" s="10">
        <f t="shared" si="8"/>
        <v>6.2939000539997221E-4</v>
      </c>
      <c r="K85" s="10">
        <f t="shared" si="8"/>
        <v>2.6136095382140942E-3</v>
      </c>
      <c r="L85" s="10">
        <f t="shared" si="8"/>
        <v>3.4741217069386102E-3</v>
      </c>
      <c r="M85" s="10">
        <f t="shared" si="8"/>
        <v>1.5939263283832043E-2</v>
      </c>
      <c r="N85" s="10">
        <f t="shared" si="8"/>
        <v>4.2525595092546328E-3</v>
      </c>
      <c r="O85" s="10">
        <f t="shared" si="8"/>
        <v>7.4921200719507575E-3</v>
      </c>
      <c r="P85" s="39"/>
    </row>
    <row r="86" spans="1:16" x14ac:dyDescent="0.25">
      <c r="A86" s="9" t="s">
        <v>719</v>
      </c>
      <c r="B86" s="10">
        <f t="shared" si="8"/>
        <v>9.9867345041372655E-3</v>
      </c>
      <c r="C86" s="10">
        <f t="shared" si="8"/>
        <v>2.853026347698321E-4</v>
      </c>
      <c r="D86" s="10">
        <f t="shared" si="8"/>
        <v>4.6819128958403011E-3</v>
      </c>
      <c r="E86" s="10">
        <f t="shared" si="8"/>
        <v>1.9001864333859175E-3</v>
      </c>
      <c r="F86" s="10">
        <f t="shared" si="8"/>
        <v>4.1638671497533987E-4</v>
      </c>
      <c r="G86" s="10">
        <f t="shared" si="8"/>
        <v>5.4921033085903615E-3</v>
      </c>
      <c r="H86" s="10">
        <f t="shared" si="8"/>
        <v>1.4166174479313895E-3</v>
      </c>
      <c r="I86" s="10">
        <f t="shared" si="8"/>
        <v>3.454188779593387E-4</v>
      </c>
      <c r="J86" s="10">
        <f t="shared" si="8"/>
        <v>3.8602452167101169E-2</v>
      </c>
      <c r="K86" s="10">
        <f t="shared" si="8"/>
        <v>1.5748540383193506E-4</v>
      </c>
      <c r="L86" s="10">
        <f t="shared" si="8"/>
        <v>1.4192376371499645E-4</v>
      </c>
      <c r="M86" s="10">
        <f t="shared" si="8"/>
        <v>2.7895439310253075E-5</v>
      </c>
      <c r="N86" s="10">
        <f t="shared" si="8"/>
        <v>2.2089684117517121E-4</v>
      </c>
      <c r="O86" s="10">
        <f t="shared" si="8"/>
        <v>1.1221677640807304E-3</v>
      </c>
      <c r="P86" s="39"/>
    </row>
    <row r="87" spans="1:16" ht="15.75" customHeight="1" x14ac:dyDescent="0.25">
      <c r="A87" s="65" t="s">
        <v>720</v>
      </c>
      <c r="B87" s="68">
        <f>SUM(B79:B86)</f>
        <v>0.99999999999999989</v>
      </c>
      <c r="C87" s="68">
        <f t="shared" ref="C87:O87" si="9">SUM(C79:C86)</f>
        <v>0.99999999999999989</v>
      </c>
      <c r="D87" s="68">
        <f t="shared" si="9"/>
        <v>1</v>
      </c>
      <c r="E87" s="68">
        <f t="shared" si="9"/>
        <v>1</v>
      </c>
      <c r="F87" s="68">
        <f t="shared" si="9"/>
        <v>1</v>
      </c>
      <c r="G87" s="68">
        <f t="shared" si="9"/>
        <v>0.99999999999999978</v>
      </c>
      <c r="H87" s="68">
        <f t="shared" si="9"/>
        <v>0.99999999999999989</v>
      </c>
      <c r="I87" s="68">
        <f t="shared" si="9"/>
        <v>1</v>
      </c>
      <c r="J87" s="68">
        <f t="shared" si="9"/>
        <v>1.0000000000000002</v>
      </c>
      <c r="K87" s="68">
        <f t="shared" si="9"/>
        <v>1</v>
      </c>
      <c r="L87" s="68">
        <f t="shared" si="9"/>
        <v>1</v>
      </c>
      <c r="M87" s="68">
        <f t="shared" si="9"/>
        <v>0.99999999999999989</v>
      </c>
      <c r="N87" s="68">
        <f t="shared" si="9"/>
        <v>0.99999999999999989</v>
      </c>
      <c r="O87" s="68">
        <f t="shared" si="9"/>
        <v>1</v>
      </c>
      <c r="P87" s="39"/>
    </row>
    <row r="88" spans="1:16" ht="15.75" customHeight="1" x14ac:dyDescent="0.25">
      <c r="A88" s="65"/>
      <c r="B88" s="62"/>
      <c r="C88" s="62"/>
      <c r="D88" s="62"/>
      <c r="E88" s="62"/>
      <c r="F88" s="62"/>
      <c r="G88" s="62"/>
      <c r="H88" s="62"/>
      <c r="I88" s="62"/>
      <c r="J88" s="62"/>
      <c r="K88" s="62"/>
      <c r="L88" s="62"/>
      <c r="M88" s="62"/>
      <c r="N88" s="62"/>
      <c r="O88" s="62"/>
      <c r="P88" s="39"/>
    </row>
    <row r="89" spans="1:16" ht="15.75" customHeight="1" x14ac:dyDescent="0.25">
      <c r="A89" s="65" t="s">
        <v>722</v>
      </c>
      <c r="B89" s="62"/>
      <c r="C89" s="62"/>
      <c r="D89" s="62"/>
      <c r="E89" s="62"/>
      <c r="F89" s="62"/>
      <c r="G89" s="62"/>
      <c r="H89" s="62"/>
      <c r="I89" s="62"/>
      <c r="J89" s="62"/>
      <c r="K89" s="62"/>
      <c r="L89" s="62"/>
      <c r="M89" s="62"/>
      <c r="N89" s="62"/>
      <c r="O89" s="62"/>
      <c r="P89" s="39"/>
    </row>
    <row r="90" spans="1:16" ht="15.75" customHeight="1" x14ac:dyDescent="0.25">
      <c r="A90" s="62" t="s">
        <v>685</v>
      </c>
      <c r="B90" s="337" t="s">
        <v>723</v>
      </c>
      <c r="C90" s="337"/>
      <c r="D90" s="337"/>
      <c r="E90" s="337"/>
      <c r="F90" s="337"/>
      <c r="G90" s="337"/>
      <c r="H90" s="337"/>
      <c r="I90" s="337"/>
      <c r="J90" s="337"/>
      <c r="K90" s="337"/>
      <c r="L90" s="337"/>
      <c r="M90" s="337"/>
      <c r="N90" s="337"/>
      <c r="O90" s="337"/>
      <c r="P90" s="39"/>
    </row>
    <row r="91" spans="1:16" ht="15.75" customHeight="1" x14ac:dyDescent="0.25">
      <c r="A91" s="62"/>
      <c r="B91" s="337"/>
      <c r="C91" s="337"/>
      <c r="D91" s="337"/>
      <c r="E91" s="337"/>
      <c r="F91" s="337"/>
      <c r="G91" s="337"/>
      <c r="H91" s="337"/>
      <c r="I91" s="337"/>
      <c r="J91" s="337"/>
      <c r="K91" s="337"/>
      <c r="L91" s="337"/>
      <c r="M91" s="337"/>
      <c r="N91" s="337"/>
      <c r="O91" s="337"/>
      <c r="P91" s="39"/>
    </row>
    <row r="92" spans="1:16" ht="30" customHeight="1" x14ac:dyDescent="0.25">
      <c r="A92" s="338" t="s">
        <v>724</v>
      </c>
      <c r="B92" s="339" t="s">
        <v>387</v>
      </c>
      <c r="C92" s="339" t="s">
        <v>688</v>
      </c>
      <c r="D92" s="339"/>
      <c r="E92" s="339"/>
      <c r="F92" s="339" t="s">
        <v>689</v>
      </c>
      <c r="G92" s="339"/>
      <c r="H92" s="339"/>
      <c r="I92" s="339"/>
      <c r="J92" s="339"/>
      <c r="K92" s="339"/>
      <c r="L92" s="339"/>
      <c r="M92" s="339"/>
      <c r="N92" s="339"/>
      <c r="O92" s="339"/>
      <c r="P92" s="39"/>
    </row>
    <row r="93" spans="1:16" x14ac:dyDescent="0.25">
      <c r="A93" s="338"/>
      <c r="B93" s="339"/>
      <c r="C93" s="78" t="s">
        <v>690</v>
      </c>
      <c r="D93" s="78" t="s">
        <v>495</v>
      </c>
      <c r="E93" s="78" t="s">
        <v>691</v>
      </c>
      <c r="F93" s="78" t="s">
        <v>692</v>
      </c>
      <c r="G93" s="78" t="s">
        <v>498</v>
      </c>
      <c r="H93" s="78" t="s">
        <v>501</v>
      </c>
      <c r="I93" s="78" t="s">
        <v>504</v>
      </c>
      <c r="J93" s="78" t="s">
        <v>507</v>
      </c>
      <c r="K93" s="78" t="s">
        <v>510</v>
      </c>
      <c r="L93" s="78" t="s">
        <v>693</v>
      </c>
      <c r="M93" s="78" t="s">
        <v>513</v>
      </c>
      <c r="N93" s="78" t="s">
        <v>694</v>
      </c>
      <c r="O93" s="78" t="s">
        <v>695</v>
      </c>
      <c r="P93" s="39"/>
    </row>
    <row r="94" spans="1:16" ht="30" x14ac:dyDescent="0.25">
      <c r="A94" s="203" t="s">
        <v>705</v>
      </c>
      <c r="B94" s="10">
        <f>SUM(B81:B82,B84:B85)</f>
        <v>0.18930278915820395</v>
      </c>
      <c r="C94" s="10">
        <f t="shared" ref="C94:O94" si="10">SUM(C81:C82,C84:C85)</f>
        <v>0.27650104848718277</v>
      </c>
      <c r="D94" s="10">
        <f t="shared" si="10"/>
        <v>0.3133280168754663</v>
      </c>
      <c r="E94" s="10">
        <f t="shared" si="10"/>
        <v>0.99809981356661415</v>
      </c>
      <c r="F94" s="10">
        <f t="shared" si="10"/>
        <v>8.1288063836660304E-2</v>
      </c>
      <c r="G94" s="10">
        <f t="shared" si="10"/>
        <v>0.87337960422703032</v>
      </c>
      <c r="H94" s="10">
        <f t="shared" si="10"/>
        <v>0.86365989312617752</v>
      </c>
      <c r="I94" s="10">
        <f t="shared" si="10"/>
        <v>4.8081640335847272E-3</v>
      </c>
      <c r="J94" s="10">
        <f t="shared" si="10"/>
        <v>8.5444479725160977E-2</v>
      </c>
      <c r="K94" s="10">
        <f t="shared" si="10"/>
        <v>9.2250374832169788E-3</v>
      </c>
      <c r="L94" s="10">
        <f t="shared" si="10"/>
        <v>0.31644612573929382</v>
      </c>
      <c r="M94" s="10">
        <f t="shared" si="10"/>
        <v>2.223552620097019E-2</v>
      </c>
      <c r="N94" s="10">
        <f t="shared" si="10"/>
        <v>0.77327597103061951</v>
      </c>
      <c r="O94" s="10">
        <f t="shared" si="10"/>
        <v>1.1106160370975462E-2</v>
      </c>
      <c r="P94" s="39"/>
    </row>
    <row r="95" spans="1:16" ht="30" x14ac:dyDescent="0.25">
      <c r="A95" s="203" t="s">
        <v>706</v>
      </c>
      <c r="B95" s="10">
        <f t="shared" ref="B95:O95" si="11">SUM(B79:B80,B83,B86)</f>
        <v>0.81069721084179591</v>
      </c>
      <c r="C95" s="10">
        <f t="shared" si="11"/>
        <v>0.72349895151281718</v>
      </c>
      <c r="D95" s="10">
        <f t="shared" si="11"/>
        <v>0.68667198312453392</v>
      </c>
      <c r="E95" s="10">
        <f t="shared" si="11"/>
        <v>1.9001864333859175E-3</v>
      </c>
      <c r="F95" s="10">
        <f t="shared" si="11"/>
        <v>0.91871193616333968</v>
      </c>
      <c r="G95" s="10">
        <f t="shared" si="11"/>
        <v>0.12662039577296941</v>
      </c>
      <c r="H95" s="10">
        <f t="shared" si="11"/>
        <v>0.13634010687382239</v>
      </c>
      <c r="I95" s="10">
        <f t="shared" si="11"/>
        <v>0.99519183596641536</v>
      </c>
      <c r="J95" s="10">
        <f t="shared" si="11"/>
        <v>0.91455552027483911</v>
      </c>
      <c r="K95" s="10">
        <f t="shared" si="11"/>
        <v>0.9907749625167831</v>
      </c>
      <c r="L95" s="10">
        <f t="shared" si="11"/>
        <v>0.68355387426070624</v>
      </c>
      <c r="M95" s="10">
        <f t="shared" si="11"/>
        <v>0.97776447379902975</v>
      </c>
      <c r="N95" s="10">
        <f t="shared" si="11"/>
        <v>0.2267240289693804</v>
      </c>
      <c r="O95" s="10">
        <f t="shared" si="11"/>
        <v>0.98889383962902455</v>
      </c>
      <c r="P95" s="39"/>
    </row>
    <row r="96" spans="1:16" ht="15.75" customHeight="1" x14ac:dyDescent="0.25">
      <c r="A96" s="65"/>
      <c r="B96" s="68">
        <f t="shared" ref="B96:O96" si="12">SUM(B94:B95)</f>
        <v>0.99999999999999989</v>
      </c>
      <c r="C96" s="68">
        <f t="shared" si="12"/>
        <v>1</v>
      </c>
      <c r="D96" s="68">
        <f t="shared" si="12"/>
        <v>1.0000000000000002</v>
      </c>
      <c r="E96" s="68">
        <f t="shared" si="12"/>
        <v>1</v>
      </c>
      <c r="F96" s="68">
        <f t="shared" si="12"/>
        <v>1</v>
      </c>
      <c r="G96" s="68">
        <f t="shared" si="12"/>
        <v>0.99999999999999978</v>
      </c>
      <c r="H96" s="68">
        <f t="shared" si="12"/>
        <v>0.99999999999999989</v>
      </c>
      <c r="I96" s="68">
        <f t="shared" si="12"/>
        <v>1</v>
      </c>
      <c r="J96" s="68">
        <f t="shared" si="12"/>
        <v>1</v>
      </c>
      <c r="K96" s="68">
        <f t="shared" si="12"/>
        <v>1</v>
      </c>
      <c r="L96" s="68">
        <f t="shared" si="12"/>
        <v>1</v>
      </c>
      <c r="M96" s="68">
        <f t="shared" si="12"/>
        <v>1</v>
      </c>
      <c r="N96" s="68">
        <f t="shared" si="12"/>
        <v>0.99999999999999989</v>
      </c>
      <c r="O96" s="68">
        <f t="shared" si="12"/>
        <v>1</v>
      </c>
      <c r="P96" s="39"/>
    </row>
    <row r="97" spans="1:16" ht="15.75" customHeight="1" x14ac:dyDescent="0.25">
      <c r="A97" s="65"/>
      <c r="B97" s="62"/>
      <c r="C97" s="62"/>
      <c r="D97" s="62"/>
      <c r="E97" s="62"/>
      <c r="F97" s="62"/>
      <c r="G97" s="62"/>
      <c r="H97" s="62"/>
      <c r="I97" s="62"/>
      <c r="J97" s="62"/>
      <c r="K97" s="62"/>
      <c r="L97" s="62"/>
      <c r="M97" s="62"/>
      <c r="N97" s="62"/>
      <c r="O97" s="62"/>
      <c r="P97" s="39"/>
    </row>
    <row r="98" spans="1:16" ht="15.75" customHeight="1" x14ac:dyDescent="0.25">
      <c r="A98" s="65"/>
      <c r="B98" s="62"/>
      <c r="C98" s="62"/>
      <c r="D98" s="62"/>
      <c r="E98" s="62"/>
      <c r="F98" s="62"/>
      <c r="G98" s="62"/>
      <c r="H98" s="62"/>
      <c r="I98" s="62"/>
      <c r="J98" s="62"/>
      <c r="K98" s="62"/>
      <c r="L98" s="62"/>
      <c r="M98" s="62"/>
      <c r="N98" s="62"/>
      <c r="O98" s="62"/>
      <c r="P98" s="39"/>
    </row>
    <row r="99" spans="1:16" x14ac:dyDescent="0.25">
      <c r="A99" s="249" t="s">
        <v>725</v>
      </c>
      <c r="B99" s="249"/>
      <c r="C99" s="249"/>
      <c r="D99" s="249"/>
      <c r="E99" s="249"/>
      <c r="F99" s="249"/>
      <c r="G99" s="249"/>
      <c r="H99" s="249"/>
      <c r="I99" s="249"/>
      <c r="J99" s="249"/>
      <c r="K99" s="249"/>
      <c r="L99" s="249"/>
      <c r="M99" s="249"/>
      <c r="N99" s="249"/>
      <c r="O99" s="249"/>
      <c r="P99" s="39"/>
    </row>
    <row r="100" spans="1:16" x14ac:dyDescent="0.25">
      <c r="A100" s="255" t="s">
        <v>726</v>
      </c>
      <c r="B100" s="255"/>
      <c r="C100" s="255"/>
      <c r="D100" s="255"/>
      <c r="E100" s="255"/>
      <c r="F100" s="255"/>
      <c r="G100" s="255"/>
      <c r="H100" s="255"/>
      <c r="I100" s="255"/>
      <c r="J100" s="255"/>
      <c r="K100" s="255"/>
      <c r="L100" s="255"/>
      <c r="M100" s="255"/>
      <c r="N100" s="255"/>
      <c r="O100" s="255"/>
      <c r="P100" s="39"/>
    </row>
    <row r="101" spans="1:16" x14ac:dyDescent="0.25">
      <c r="A101" s="255"/>
      <c r="B101" s="255"/>
      <c r="C101" s="255"/>
      <c r="D101" s="255"/>
      <c r="E101" s="255"/>
      <c r="F101" s="255"/>
      <c r="G101" s="255"/>
      <c r="H101" s="255"/>
      <c r="I101" s="255"/>
      <c r="J101" s="255"/>
      <c r="K101" s="255"/>
      <c r="L101" s="255"/>
      <c r="M101" s="255"/>
      <c r="N101" s="255"/>
      <c r="O101" s="255"/>
      <c r="P101" s="39"/>
    </row>
    <row r="102" spans="1:16" x14ac:dyDescent="0.25">
      <c r="A102" s="255"/>
      <c r="B102" s="255"/>
      <c r="C102" s="255"/>
      <c r="D102" s="255"/>
      <c r="E102" s="255"/>
      <c r="F102" s="255"/>
      <c r="G102" s="255"/>
      <c r="H102" s="255"/>
      <c r="I102" s="255"/>
      <c r="J102" s="255"/>
      <c r="K102" s="255"/>
      <c r="L102" s="255"/>
      <c r="M102" s="255"/>
      <c r="N102" s="255"/>
      <c r="O102" s="255"/>
      <c r="P102" s="39"/>
    </row>
    <row r="103" spans="1:16" x14ac:dyDescent="0.25">
      <c r="A103" s="255"/>
      <c r="B103" s="255"/>
      <c r="C103" s="255"/>
      <c r="D103" s="255"/>
      <c r="E103" s="255"/>
      <c r="F103" s="255"/>
      <c r="G103" s="255"/>
      <c r="H103" s="255"/>
      <c r="I103" s="255"/>
      <c r="J103" s="255"/>
      <c r="K103" s="255"/>
      <c r="L103" s="255"/>
      <c r="M103" s="255"/>
      <c r="N103" s="255"/>
      <c r="O103" s="255"/>
      <c r="P103" s="39"/>
    </row>
    <row r="104" spans="1:16" x14ac:dyDescent="0.25">
      <c r="A104" s="255"/>
      <c r="B104" s="255"/>
      <c r="C104" s="255"/>
      <c r="D104" s="255"/>
      <c r="E104" s="255"/>
      <c r="F104" s="255"/>
      <c r="G104" s="255"/>
      <c r="H104" s="255"/>
      <c r="I104" s="255"/>
      <c r="J104" s="255"/>
      <c r="K104" s="255"/>
      <c r="L104" s="255"/>
      <c r="M104" s="255"/>
      <c r="N104" s="255"/>
      <c r="O104" s="255"/>
      <c r="P104" s="39"/>
    </row>
    <row r="105" spans="1:16" x14ac:dyDescent="0.25">
      <c r="A105" s="255"/>
      <c r="B105" s="255"/>
      <c r="C105" s="255"/>
      <c r="D105" s="255"/>
      <c r="E105" s="255"/>
      <c r="F105" s="255"/>
      <c r="G105" s="255"/>
      <c r="H105" s="255"/>
      <c r="I105" s="255"/>
      <c r="J105" s="255"/>
      <c r="K105" s="255"/>
      <c r="L105" s="255"/>
      <c r="M105" s="255"/>
      <c r="N105" s="255"/>
      <c r="O105" s="255"/>
      <c r="P105" s="39"/>
    </row>
    <row r="106" spans="1:16" x14ac:dyDescent="0.25">
      <c r="A106" s="255"/>
      <c r="B106" s="255"/>
      <c r="C106" s="255"/>
      <c r="D106" s="255"/>
      <c r="E106" s="255"/>
      <c r="F106" s="255"/>
      <c r="G106" s="255"/>
      <c r="H106" s="255"/>
      <c r="I106" s="255"/>
      <c r="J106" s="255"/>
      <c r="K106" s="255"/>
      <c r="L106" s="255"/>
      <c r="M106" s="255"/>
      <c r="N106" s="255"/>
      <c r="O106" s="255"/>
      <c r="P106" s="39"/>
    </row>
    <row r="107" spans="1:16" x14ac:dyDescent="0.25">
      <c r="A107" s="255"/>
      <c r="B107" s="255"/>
      <c r="C107" s="255"/>
      <c r="D107" s="255"/>
      <c r="E107" s="255"/>
      <c r="F107" s="255"/>
      <c r="G107" s="255"/>
      <c r="H107" s="255"/>
      <c r="I107" s="255"/>
      <c r="J107" s="255"/>
      <c r="K107" s="255"/>
      <c r="L107" s="255"/>
      <c r="M107" s="255"/>
      <c r="N107" s="255"/>
      <c r="O107" s="255"/>
      <c r="P107" s="39"/>
    </row>
    <row r="108" spans="1:16" x14ac:dyDescent="0.25">
      <c r="A108" s="255"/>
      <c r="B108" s="255"/>
      <c r="C108" s="255"/>
      <c r="D108" s="255"/>
      <c r="E108" s="255"/>
      <c r="F108" s="255"/>
      <c r="G108" s="255"/>
      <c r="H108" s="255"/>
      <c r="I108" s="255"/>
      <c r="J108" s="255"/>
      <c r="K108" s="255"/>
      <c r="L108" s="255"/>
      <c r="M108" s="255"/>
      <c r="N108" s="255"/>
      <c r="O108" s="255"/>
      <c r="P108" s="39"/>
    </row>
    <row r="109" spans="1:16" x14ac:dyDescent="0.25">
      <c r="A109" s="255"/>
      <c r="B109" s="255"/>
      <c r="C109" s="255"/>
      <c r="D109" s="255"/>
      <c r="E109" s="255"/>
      <c r="F109" s="255"/>
      <c r="G109" s="255"/>
      <c r="H109" s="255"/>
      <c r="I109" s="255"/>
      <c r="J109" s="255"/>
      <c r="K109" s="255"/>
      <c r="L109" s="255"/>
      <c r="M109" s="255"/>
      <c r="N109" s="255"/>
      <c r="O109" s="255"/>
      <c r="P109" s="40"/>
    </row>
    <row r="110" spans="1:16" ht="15.75" customHeight="1" x14ac:dyDescent="0.25">
      <c r="A110" s="65" t="s">
        <v>727</v>
      </c>
      <c r="B110" s="62"/>
      <c r="C110" s="62"/>
      <c r="D110" s="62"/>
      <c r="E110" s="62"/>
      <c r="F110" s="62"/>
      <c r="G110" s="62"/>
      <c r="H110" s="62"/>
      <c r="I110" s="62"/>
      <c r="J110" s="62"/>
      <c r="K110" s="62"/>
      <c r="L110" s="62"/>
      <c r="M110" s="62"/>
      <c r="N110" s="62"/>
      <c r="O110" s="62"/>
      <c r="P110" s="39"/>
    </row>
    <row r="111" spans="1:16" ht="15.75" customHeight="1" x14ac:dyDescent="0.25">
      <c r="A111" s="62" t="s">
        <v>685</v>
      </c>
      <c r="B111" s="337" t="s">
        <v>728</v>
      </c>
      <c r="C111" s="337"/>
      <c r="D111" s="337"/>
      <c r="E111" s="337"/>
      <c r="F111" s="337"/>
      <c r="G111" s="337"/>
      <c r="H111" s="337"/>
      <c r="I111" s="337"/>
      <c r="J111" s="337"/>
      <c r="K111" s="337"/>
      <c r="L111" s="337"/>
      <c r="M111" s="337"/>
      <c r="N111" s="337"/>
      <c r="O111" s="337"/>
      <c r="P111" s="39"/>
    </row>
    <row r="112" spans="1:16" ht="15.75" customHeight="1" x14ac:dyDescent="0.25">
      <c r="A112" s="62"/>
      <c r="B112" s="337"/>
      <c r="C112" s="337"/>
      <c r="D112" s="337"/>
      <c r="E112" s="337"/>
      <c r="F112" s="337"/>
      <c r="G112" s="337"/>
      <c r="H112" s="337"/>
      <c r="I112" s="337"/>
      <c r="J112" s="337"/>
      <c r="K112" s="337"/>
      <c r="L112" s="337"/>
      <c r="M112" s="337"/>
      <c r="N112" s="337"/>
      <c r="O112" s="337"/>
      <c r="P112" s="39"/>
    </row>
    <row r="113" spans="1:16" ht="30" x14ac:dyDescent="0.25">
      <c r="A113" s="195" t="s">
        <v>132</v>
      </c>
      <c r="B113" s="195" t="s">
        <v>729</v>
      </c>
      <c r="C113" s="195" t="s">
        <v>730</v>
      </c>
      <c r="D113" s="196"/>
      <c r="E113" s="196"/>
      <c r="F113" s="196"/>
      <c r="G113" s="196"/>
      <c r="H113" s="196"/>
      <c r="I113" s="196"/>
      <c r="J113" s="196"/>
      <c r="K113" s="196"/>
      <c r="L113" s="196"/>
      <c r="M113" s="196"/>
      <c r="N113" s="196"/>
      <c r="O113" s="196"/>
      <c r="P113" s="39"/>
    </row>
    <row r="114" spans="1:16" x14ac:dyDescent="0.25">
      <c r="A114" s="197" t="s">
        <v>690</v>
      </c>
      <c r="B114" s="198">
        <v>0</v>
      </c>
      <c r="C114" s="198">
        <v>0</v>
      </c>
      <c r="D114" s="196"/>
      <c r="E114" s="196"/>
      <c r="F114" s="196"/>
      <c r="G114" s="196"/>
      <c r="H114" s="196"/>
      <c r="I114" s="196"/>
      <c r="J114" s="196"/>
      <c r="K114" s="196"/>
      <c r="L114" s="196"/>
      <c r="M114" s="196"/>
      <c r="N114" s="196"/>
      <c r="O114" s="196"/>
      <c r="P114" s="40"/>
    </row>
    <row r="115" spans="1:16" x14ac:dyDescent="0.25">
      <c r="A115" s="72" t="s">
        <v>495</v>
      </c>
      <c r="B115" s="73">
        <v>5000000</v>
      </c>
      <c r="C115" s="73">
        <v>650000</v>
      </c>
      <c r="D115" s="71"/>
      <c r="E115" s="71"/>
      <c r="F115" s="71"/>
      <c r="G115" s="71"/>
      <c r="H115" s="71"/>
      <c r="I115" s="71"/>
      <c r="J115" s="71"/>
      <c r="K115" s="71"/>
      <c r="L115" s="71"/>
      <c r="M115" s="71"/>
      <c r="N115" s="71"/>
      <c r="O115" s="71"/>
      <c r="P115" s="40"/>
    </row>
    <row r="116" spans="1:16" x14ac:dyDescent="0.25">
      <c r="A116" s="72" t="s">
        <v>691</v>
      </c>
      <c r="B116" s="73">
        <v>900000</v>
      </c>
      <c r="C116" s="73">
        <v>100000</v>
      </c>
      <c r="D116" s="71"/>
      <c r="E116" s="71"/>
      <c r="F116" s="71"/>
      <c r="G116" s="71"/>
      <c r="H116" s="63"/>
      <c r="I116" s="63"/>
      <c r="J116" s="63"/>
      <c r="K116" s="63"/>
      <c r="L116" s="63"/>
      <c r="M116" s="63"/>
      <c r="N116" s="63"/>
      <c r="O116" s="63"/>
      <c r="P116" s="40"/>
    </row>
    <row r="117" spans="1:16" x14ac:dyDescent="0.25">
      <c r="A117" s="72" t="s">
        <v>692</v>
      </c>
      <c r="B117" s="73">
        <v>60000000</v>
      </c>
      <c r="C117" s="73">
        <v>3200000</v>
      </c>
      <c r="D117" s="71"/>
      <c r="E117" s="71"/>
      <c r="F117" s="71"/>
      <c r="G117" s="71"/>
      <c r="H117" s="63"/>
      <c r="I117" s="63"/>
      <c r="J117" s="63"/>
      <c r="K117" s="63"/>
      <c r="L117" s="63"/>
      <c r="M117" s="63"/>
      <c r="N117" s="63"/>
      <c r="O117" s="63"/>
      <c r="P117" s="40"/>
    </row>
    <row r="118" spans="1:16" x14ac:dyDescent="0.25">
      <c r="A118" s="72" t="s">
        <v>498</v>
      </c>
      <c r="B118" s="73">
        <v>35000000</v>
      </c>
      <c r="C118" s="73">
        <v>2750000</v>
      </c>
      <c r="D118" s="63"/>
      <c r="E118" s="63"/>
      <c r="F118" s="63"/>
      <c r="G118" s="63"/>
      <c r="H118" s="63"/>
      <c r="I118" s="63"/>
      <c r="J118" s="63"/>
      <c r="K118" s="63"/>
      <c r="L118" s="63"/>
      <c r="M118" s="63"/>
      <c r="N118" s="63"/>
      <c r="O118" s="63"/>
      <c r="P118" s="40"/>
    </row>
    <row r="119" spans="1:16" x14ac:dyDescent="0.25">
      <c r="A119" s="72" t="s">
        <v>501</v>
      </c>
      <c r="B119" s="73">
        <v>22000000</v>
      </c>
      <c r="C119" s="73">
        <v>2300000</v>
      </c>
      <c r="D119" s="63"/>
      <c r="E119" s="63"/>
      <c r="F119" s="63"/>
      <c r="G119" s="63"/>
      <c r="H119" s="63"/>
      <c r="I119" s="63"/>
      <c r="J119" s="63"/>
      <c r="K119" s="63"/>
      <c r="L119" s="63"/>
      <c r="M119" s="63"/>
      <c r="N119" s="63"/>
      <c r="O119" s="63"/>
      <c r="P119" s="40"/>
    </row>
    <row r="120" spans="1:16" x14ac:dyDescent="0.25">
      <c r="A120" s="72" t="s">
        <v>504</v>
      </c>
      <c r="B120" s="73">
        <v>12500000</v>
      </c>
      <c r="C120" s="73">
        <v>1000000</v>
      </c>
      <c r="D120" s="63"/>
      <c r="E120" s="63"/>
      <c r="F120" s="63"/>
      <c r="G120" s="63"/>
      <c r="H120" s="63"/>
      <c r="I120" s="63"/>
      <c r="J120" s="63"/>
      <c r="K120" s="63"/>
      <c r="L120" s="63"/>
      <c r="M120" s="63"/>
      <c r="N120" s="63"/>
      <c r="O120" s="63"/>
      <c r="P120" s="40"/>
    </row>
    <row r="121" spans="1:16" x14ac:dyDescent="0.25">
      <c r="A121" s="72" t="s">
        <v>507</v>
      </c>
      <c r="B121" s="73">
        <v>120000000</v>
      </c>
      <c r="C121" s="73">
        <v>11500000</v>
      </c>
      <c r="D121" s="63"/>
      <c r="E121" s="63"/>
      <c r="F121" s="63"/>
      <c r="G121" s="63"/>
      <c r="H121" s="63"/>
      <c r="I121" s="63"/>
      <c r="J121" s="63"/>
      <c r="K121" s="63"/>
      <c r="L121" s="63"/>
      <c r="M121" s="63"/>
      <c r="N121" s="63"/>
      <c r="O121" s="63"/>
      <c r="P121" s="40"/>
    </row>
    <row r="122" spans="1:16" x14ac:dyDescent="0.25">
      <c r="A122" s="72" t="s">
        <v>510</v>
      </c>
      <c r="B122" s="73">
        <v>90000000</v>
      </c>
      <c r="C122" s="73">
        <v>7500000</v>
      </c>
      <c r="D122" s="63"/>
      <c r="E122" s="63"/>
      <c r="F122" s="63"/>
      <c r="G122" s="63"/>
      <c r="H122" s="63"/>
      <c r="I122" s="63"/>
      <c r="J122" s="63"/>
      <c r="K122" s="63"/>
      <c r="L122" s="63"/>
      <c r="M122" s="63"/>
      <c r="N122" s="63"/>
      <c r="O122" s="63"/>
      <c r="P122" s="40"/>
    </row>
    <row r="123" spans="1:16" x14ac:dyDescent="0.25">
      <c r="A123" s="72" t="s">
        <v>693</v>
      </c>
      <c r="B123" s="73">
        <v>6000000</v>
      </c>
      <c r="C123" s="73">
        <v>750000</v>
      </c>
      <c r="D123" s="63"/>
      <c r="E123" s="63"/>
      <c r="F123" s="63"/>
      <c r="G123" s="63"/>
      <c r="H123" s="63"/>
      <c r="I123" s="63"/>
      <c r="J123" s="63"/>
      <c r="K123" s="63"/>
      <c r="L123" s="63"/>
      <c r="M123" s="63"/>
      <c r="N123" s="63"/>
      <c r="O123" s="63"/>
      <c r="P123" s="40"/>
    </row>
    <row r="124" spans="1:16" x14ac:dyDescent="0.25">
      <c r="A124" s="72" t="s">
        <v>513</v>
      </c>
      <c r="B124" s="73">
        <v>3000000</v>
      </c>
      <c r="C124" s="73">
        <v>0</v>
      </c>
      <c r="D124" s="63"/>
      <c r="E124" s="63"/>
      <c r="F124" s="63"/>
      <c r="G124" s="63"/>
      <c r="H124" s="63"/>
      <c r="I124" s="63"/>
      <c r="J124" s="63"/>
      <c r="K124" s="63"/>
      <c r="L124" s="63"/>
      <c r="M124" s="63"/>
      <c r="N124" s="63"/>
      <c r="O124" s="63"/>
      <c r="P124" s="40"/>
    </row>
    <row r="125" spans="1:16" x14ac:dyDescent="0.25">
      <c r="A125" s="72" t="s">
        <v>694</v>
      </c>
      <c r="B125" s="73">
        <v>8750000</v>
      </c>
      <c r="C125" s="73">
        <v>1000000</v>
      </c>
      <c r="D125" s="63"/>
      <c r="E125" s="63"/>
      <c r="F125" s="63"/>
      <c r="G125" s="63"/>
      <c r="H125" s="63"/>
      <c r="I125" s="63"/>
      <c r="J125" s="63"/>
      <c r="K125" s="63"/>
      <c r="L125" s="63"/>
      <c r="M125" s="63"/>
      <c r="N125" s="63"/>
      <c r="O125" s="63"/>
      <c r="P125" s="40"/>
    </row>
    <row r="126" spans="1:16" x14ac:dyDescent="0.25">
      <c r="A126" s="72" t="s">
        <v>695</v>
      </c>
      <c r="B126" s="73">
        <v>0</v>
      </c>
      <c r="C126" s="73">
        <v>0</v>
      </c>
      <c r="D126" s="63"/>
      <c r="E126" s="63"/>
      <c r="F126" s="63"/>
      <c r="G126" s="63"/>
      <c r="H126" s="63"/>
      <c r="I126" s="63"/>
      <c r="J126" s="63"/>
      <c r="K126" s="63"/>
      <c r="L126" s="63"/>
      <c r="M126" s="63"/>
      <c r="N126" s="63"/>
      <c r="O126" s="63"/>
      <c r="P126" s="40"/>
    </row>
    <row r="127" spans="1:16" x14ac:dyDescent="0.25">
      <c r="A127" s="63"/>
      <c r="B127" s="71">
        <f>SUM(B114:B126)</f>
        <v>363150000</v>
      </c>
      <c r="C127" s="71">
        <f>SUM(C114:C126)</f>
        <v>30750000</v>
      </c>
      <c r="D127" s="63"/>
      <c r="E127" s="63"/>
      <c r="F127" s="63"/>
      <c r="G127" s="63"/>
      <c r="H127" s="63"/>
      <c r="I127" s="63"/>
      <c r="J127" s="63"/>
      <c r="K127" s="63"/>
      <c r="L127" s="63"/>
      <c r="M127" s="63"/>
      <c r="N127" s="63"/>
      <c r="O127" s="63"/>
      <c r="P127" s="40"/>
    </row>
    <row r="128" spans="1:16" x14ac:dyDescent="0.25">
      <c r="A128" s="63"/>
      <c r="B128" s="62"/>
      <c r="C128" s="62"/>
      <c r="D128" s="62"/>
      <c r="E128" s="62"/>
      <c r="F128" s="62"/>
      <c r="G128" s="62"/>
      <c r="H128" s="62"/>
      <c r="I128" s="62"/>
      <c r="J128" s="62"/>
      <c r="K128" s="62"/>
      <c r="L128" s="62"/>
      <c r="M128" s="62"/>
      <c r="N128" s="62"/>
      <c r="O128" s="62"/>
      <c r="P128" s="40"/>
    </row>
    <row r="129" spans="1:16" ht="15.75" customHeight="1" x14ac:dyDescent="0.25">
      <c r="A129" s="65" t="s">
        <v>731</v>
      </c>
      <c r="B129" s="62"/>
      <c r="C129" s="62"/>
      <c r="D129" s="62"/>
      <c r="E129" s="62"/>
      <c r="F129" s="62"/>
      <c r="G129" s="62"/>
      <c r="H129" s="62"/>
      <c r="I129" s="62"/>
      <c r="J129" s="62"/>
      <c r="K129" s="62"/>
      <c r="L129" s="62"/>
      <c r="M129" s="62"/>
      <c r="N129" s="62"/>
      <c r="O129" s="62"/>
      <c r="P129" s="39"/>
    </row>
    <row r="130" spans="1:16" ht="15.75" customHeight="1" x14ac:dyDescent="0.25">
      <c r="A130" s="62" t="s">
        <v>685</v>
      </c>
      <c r="B130" s="337" t="s">
        <v>732</v>
      </c>
      <c r="C130" s="337"/>
      <c r="D130" s="337"/>
      <c r="E130" s="337"/>
      <c r="F130" s="337"/>
      <c r="G130" s="337"/>
      <c r="H130" s="337"/>
      <c r="I130" s="337"/>
      <c r="J130" s="337"/>
      <c r="K130" s="337"/>
      <c r="L130" s="337"/>
      <c r="M130" s="337"/>
      <c r="N130" s="337"/>
      <c r="O130" s="337"/>
      <c r="P130" s="39"/>
    </row>
    <row r="131" spans="1:16" ht="15.75" customHeight="1" x14ac:dyDescent="0.25">
      <c r="A131" s="62"/>
      <c r="B131" s="337"/>
      <c r="C131" s="337"/>
      <c r="D131" s="337"/>
      <c r="E131" s="337"/>
      <c r="F131" s="337"/>
      <c r="G131" s="337"/>
      <c r="H131" s="337"/>
      <c r="I131" s="337"/>
      <c r="J131" s="337"/>
      <c r="K131" s="337"/>
      <c r="L131" s="337"/>
      <c r="M131" s="337"/>
      <c r="N131" s="337"/>
      <c r="O131" s="337"/>
      <c r="P131" s="39"/>
    </row>
    <row r="132" spans="1:16" ht="30" x14ac:dyDescent="0.25">
      <c r="A132" s="195" t="s">
        <v>132</v>
      </c>
      <c r="B132" s="195" t="s">
        <v>733</v>
      </c>
      <c r="C132" s="195" t="s">
        <v>729</v>
      </c>
      <c r="D132" s="195" t="s">
        <v>730</v>
      </c>
      <c r="E132" s="196"/>
      <c r="F132" s="196"/>
      <c r="G132" s="196"/>
      <c r="H132" s="196"/>
      <c r="I132" s="196"/>
      <c r="J132" s="196"/>
      <c r="K132" s="196"/>
      <c r="L132" s="196"/>
      <c r="M132" s="196"/>
      <c r="N132" s="196"/>
      <c r="O132" s="196"/>
      <c r="P132" s="39"/>
    </row>
    <row r="133" spans="1:16" ht="31.5" customHeight="1" x14ac:dyDescent="0.25">
      <c r="A133" s="72" t="s">
        <v>690</v>
      </c>
      <c r="B133" s="198" t="s">
        <v>734</v>
      </c>
      <c r="C133" s="198">
        <f>B$114*$C49</f>
        <v>0</v>
      </c>
      <c r="D133" s="198">
        <f t="shared" ref="D133:D134" si="13">C$114*$C49</f>
        <v>0</v>
      </c>
      <c r="E133" s="196"/>
      <c r="F133" s="196"/>
      <c r="G133" s="196"/>
      <c r="H133" s="196"/>
      <c r="I133" s="196"/>
      <c r="J133" s="196"/>
      <c r="K133" s="196"/>
      <c r="L133" s="196"/>
      <c r="M133" s="196"/>
      <c r="N133" s="196"/>
      <c r="O133" s="196"/>
      <c r="P133" s="40"/>
    </row>
    <row r="134" spans="1:16" ht="30" customHeight="1" x14ac:dyDescent="0.25">
      <c r="A134" s="72" t="s">
        <v>690</v>
      </c>
      <c r="B134" s="198" t="s">
        <v>735</v>
      </c>
      <c r="C134" s="198">
        <f>B$114*$C50</f>
        <v>0</v>
      </c>
      <c r="D134" s="198">
        <f t="shared" si="13"/>
        <v>0</v>
      </c>
      <c r="E134" s="196"/>
      <c r="F134" s="196"/>
      <c r="G134" s="196"/>
      <c r="H134" s="196"/>
      <c r="I134" s="196"/>
      <c r="J134" s="196"/>
      <c r="K134" s="196"/>
      <c r="L134" s="196"/>
      <c r="M134" s="196"/>
      <c r="N134" s="196"/>
      <c r="O134" s="196"/>
      <c r="P134" s="40"/>
    </row>
    <row r="135" spans="1:16" ht="30" customHeight="1" x14ac:dyDescent="0.25">
      <c r="A135" s="72" t="s">
        <v>495</v>
      </c>
      <c r="B135" s="198" t="s">
        <v>734</v>
      </c>
      <c r="C135" s="198">
        <f>B$115*$D49</f>
        <v>2760416.666666667</v>
      </c>
      <c r="D135" s="198">
        <f t="shared" ref="D135:D136" si="14">C$115*$D49</f>
        <v>358854.16666666669</v>
      </c>
      <c r="E135" s="196"/>
      <c r="F135" s="196"/>
      <c r="G135" s="196"/>
      <c r="H135" s="196"/>
      <c r="I135" s="196"/>
      <c r="J135" s="196"/>
      <c r="K135" s="196"/>
      <c r="L135" s="196"/>
      <c r="M135" s="196"/>
      <c r="N135" s="196"/>
      <c r="O135" s="196"/>
      <c r="P135" s="40"/>
    </row>
    <row r="136" spans="1:16" ht="30" customHeight="1" x14ac:dyDescent="0.25">
      <c r="A136" s="72" t="s">
        <v>495</v>
      </c>
      <c r="B136" s="198" t="s">
        <v>735</v>
      </c>
      <c r="C136" s="198">
        <f>B$115*$D50</f>
        <v>2239583.3333333335</v>
      </c>
      <c r="D136" s="198">
        <f t="shared" si="14"/>
        <v>291145.83333333337</v>
      </c>
      <c r="E136" s="196"/>
      <c r="F136" s="196"/>
      <c r="G136" s="196"/>
      <c r="H136" s="196"/>
      <c r="I136" s="196"/>
      <c r="J136" s="196"/>
      <c r="K136" s="196"/>
      <c r="L136" s="196"/>
      <c r="M136" s="196"/>
      <c r="N136" s="196"/>
      <c r="O136" s="196"/>
      <c r="P136" s="40"/>
    </row>
    <row r="137" spans="1:16" ht="30.75" customHeight="1" x14ac:dyDescent="0.25">
      <c r="A137" s="72" t="s">
        <v>691</v>
      </c>
      <c r="B137" s="198" t="s">
        <v>734</v>
      </c>
      <c r="C137" s="198">
        <f>B$116*$E49</f>
        <v>496875.00000000006</v>
      </c>
      <c r="D137" s="198">
        <f t="shared" ref="D137:D138" si="15">C$116*$E49</f>
        <v>55208.333333333336</v>
      </c>
      <c r="E137" s="196"/>
      <c r="F137" s="196"/>
      <c r="G137" s="196"/>
      <c r="H137" s="62"/>
      <c r="I137" s="62"/>
      <c r="J137" s="62"/>
      <c r="K137" s="62"/>
      <c r="L137" s="62"/>
      <c r="M137" s="62"/>
      <c r="N137" s="62"/>
      <c r="O137" s="62"/>
      <c r="P137" s="40"/>
    </row>
    <row r="138" spans="1:16" ht="30.75" customHeight="1" x14ac:dyDescent="0.25">
      <c r="A138" s="72" t="s">
        <v>691</v>
      </c>
      <c r="B138" s="198" t="s">
        <v>735</v>
      </c>
      <c r="C138" s="198">
        <f>B$116*$E50</f>
        <v>403125</v>
      </c>
      <c r="D138" s="198">
        <f t="shared" si="15"/>
        <v>44791.666666666672</v>
      </c>
      <c r="E138" s="196"/>
      <c r="F138" s="196"/>
      <c r="G138" s="196"/>
      <c r="H138" s="62"/>
      <c r="I138" s="62"/>
      <c r="J138" s="62"/>
      <c r="K138" s="62"/>
      <c r="L138" s="62"/>
      <c r="M138" s="62"/>
      <c r="N138" s="62"/>
      <c r="O138" s="62"/>
      <c r="P138" s="40"/>
    </row>
    <row r="139" spans="1:16" ht="30" customHeight="1" x14ac:dyDescent="0.25">
      <c r="A139" s="72" t="s">
        <v>692</v>
      </c>
      <c r="B139" s="198" t="s">
        <v>734</v>
      </c>
      <c r="C139" s="73">
        <f>B$117*$F49</f>
        <v>30947368.421052635</v>
      </c>
      <c r="D139" s="73">
        <f t="shared" ref="D139:D140" si="16">C$117*$F49</f>
        <v>1650526.3157894739</v>
      </c>
      <c r="E139" s="71"/>
      <c r="F139" s="71"/>
      <c r="G139" s="71"/>
      <c r="H139" s="63"/>
      <c r="I139" s="63"/>
      <c r="J139" s="63"/>
      <c r="K139" s="63"/>
      <c r="L139" s="63"/>
      <c r="M139" s="63"/>
      <c r="N139" s="63"/>
      <c r="O139" s="63"/>
      <c r="P139" s="40"/>
    </row>
    <row r="140" spans="1:16" ht="30" customHeight="1" x14ac:dyDescent="0.25">
      <c r="A140" s="72" t="s">
        <v>692</v>
      </c>
      <c r="B140" s="198" t="s">
        <v>735</v>
      </c>
      <c r="C140" s="73">
        <f>B$117*$F50</f>
        <v>29052631.578947369</v>
      </c>
      <c r="D140" s="73">
        <f t="shared" si="16"/>
        <v>1549473.6842105263</v>
      </c>
      <c r="E140" s="71"/>
      <c r="F140" s="71"/>
      <c r="G140" s="71"/>
      <c r="H140" s="63"/>
      <c r="I140" s="63"/>
      <c r="J140" s="63"/>
      <c r="K140" s="63"/>
      <c r="L140" s="63"/>
      <c r="M140" s="63"/>
      <c r="N140" s="63"/>
      <c r="O140" s="63"/>
      <c r="P140" s="40"/>
    </row>
    <row r="141" spans="1:16" ht="30" customHeight="1" x14ac:dyDescent="0.25">
      <c r="A141" s="72" t="s">
        <v>498</v>
      </c>
      <c r="B141" s="198" t="s">
        <v>734</v>
      </c>
      <c r="C141" s="73">
        <f>B$118*$G49</f>
        <v>27999999.999999996</v>
      </c>
      <c r="D141" s="73">
        <f t="shared" ref="D141:D142" si="17">C$118*$G49</f>
        <v>2200000</v>
      </c>
      <c r="E141" s="63"/>
      <c r="F141" s="63"/>
      <c r="G141" s="63"/>
      <c r="H141" s="63"/>
      <c r="I141" s="63"/>
      <c r="J141" s="63"/>
      <c r="K141" s="63"/>
      <c r="L141" s="63"/>
      <c r="M141" s="63"/>
      <c r="N141" s="63"/>
      <c r="O141" s="63"/>
      <c r="P141" s="40"/>
    </row>
    <row r="142" spans="1:16" ht="31.5" customHeight="1" x14ac:dyDescent="0.25">
      <c r="A142" s="72" t="s">
        <v>498</v>
      </c>
      <c r="B142" s="198" t="s">
        <v>735</v>
      </c>
      <c r="C142" s="73">
        <f>B$118*$G50</f>
        <v>6999999.9999999991</v>
      </c>
      <c r="D142" s="73">
        <f t="shared" si="17"/>
        <v>550000</v>
      </c>
      <c r="E142" s="63"/>
      <c r="F142" s="63"/>
      <c r="G142" s="63"/>
      <c r="H142" s="63"/>
      <c r="I142" s="63"/>
      <c r="J142" s="63"/>
      <c r="K142" s="63"/>
      <c r="L142" s="63"/>
      <c r="M142" s="63"/>
      <c r="N142" s="63"/>
      <c r="O142" s="63"/>
      <c r="P142" s="40"/>
    </row>
    <row r="143" spans="1:16" ht="30.75" customHeight="1" x14ac:dyDescent="0.25">
      <c r="A143" s="72" t="s">
        <v>501</v>
      </c>
      <c r="B143" s="198" t="s">
        <v>734</v>
      </c>
      <c r="C143" s="73">
        <f>B$119*$H49</f>
        <v>17734693.877551019</v>
      </c>
      <c r="D143" s="73">
        <f t="shared" ref="D143:D144" si="18">C$119*$H49</f>
        <v>1854081.6326530613</v>
      </c>
      <c r="E143" s="63"/>
      <c r="F143" s="63"/>
      <c r="G143" s="63"/>
      <c r="H143" s="63"/>
      <c r="I143" s="63"/>
      <c r="J143" s="63"/>
      <c r="K143" s="63"/>
      <c r="L143" s="63"/>
      <c r="M143" s="63"/>
      <c r="N143" s="63"/>
      <c r="O143" s="63"/>
      <c r="P143" s="40"/>
    </row>
    <row r="144" spans="1:16" ht="29.25" customHeight="1" x14ac:dyDescent="0.25">
      <c r="A144" s="72" t="s">
        <v>501</v>
      </c>
      <c r="B144" s="198" t="s">
        <v>735</v>
      </c>
      <c r="C144" s="73">
        <f>B$119*$H50</f>
        <v>4265306.1224489799</v>
      </c>
      <c r="D144" s="73">
        <f t="shared" si="18"/>
        <v>445918.36734693876</v>
      </c>
      <c r="E144" s="63"/>
      <c r="F144" s="63"/>
      <c r="G144" s="63"/>
      <c r="H144" s="63"/>
      <c r="I144" s="63"/>
      <c r="J144" s="63"/>
      <c r="K144" s="63"/>
      <c r="L144" s="63"/>
      <c r="M144" s="63"/>
      <c r="N144" s="63"/>
      <c r="O144" s="63"/>
      <c r="P144" s="40"/>
    </row>
    <row r="145" spans="1:16" ht="30" customHeight="1" x14ac:dyDescent="0.25">
      <c r="A145" s="72" t="s">
        <v>504</v>
      </c>
      <c r="B145" s="198" t="s">
        <v>734</v>
      </c>
      <c r="C145" s="73">
        <f>B$120*$I49</f>
        <v>7070707.0707070716</v>
      </c>
      <c r="D145" s="73">
        <f t="shared" ref="D145:D146" si="19">C$120*$I49</f>
        <v>565656.56565656571</v>
      </c>
      <c r="E145" s="63"/>
      <c r="F145" s="63"/>
      <c r="G145" s="63"/>
      <c r="H145" s="63"/>
      <c r="I145" s="63"/>
      <c r="J145" s="63"/>
      <c r="K145" s="63"/>
      <c r="L145" s="63"/>
      <c r="M145" s="63"/>
      <c r="N145" s="63"/>
      <c r="O145" s="63"/>
      <c r="P145" s="40"/>
    </row>
    <row r="146" spans="1:16" ht="30.75" customHeight="1" x14ac:dyDescent="0.25">
      <c r="A146" s="72" t="s">
        <v>504</v>
      </c>
      <c r="B146" s="198" t="s">
        <v>735</v>
      </c>
      <c r="C146" s="73">
        <f>B$120*$I50</f>
        <v>5429292.9292929294</v>
      </c>
      <c r="D146" s="73">
        <f t="shared" si="19"/>
        <v>434343.43434343435</v>
      </c>
      <c r="E146" s="63"/>
      <c r="F146" s="63"/>
      <c r="G146" s="63"/>
      <c r="H146" s="63"/>
      <c r="I146" s="63"/>
      <c r="J146" s="63"/>
      <c r="K146" s="63"/>
      <c r="L146" s="63"/>
      <c r="M146" s="63"/>
      <c r="N146" s="63"/>
      <c r="O146" s="63"/>
      <c r="P146" s="40"/>
    </row>
    <row r="147" spans="1:16" ht="30" customHeight="1" x14ac:dyDescent="0.25">
      <c r="A147" s="72" t="s">
        <v>507</v>
      </c>
      <c r="B147" s="198" t="s">
        <v>734</v>
      </c>
      <c r="C147" s="73">
        <f>B$121*$J49</f>
        <v>87920792.079207912</v>
      </c>
      <c r="D147" s="73">
        <f t="shared" ref="D147:D148" si="20">C$121*$J49</f>
        <v>8425742.574257426</v>
      </c>
      <c r="E147" s="63"/>
      <c r="F147" s="63"/>
      <c r="G147" s="63"/>
      <c r="H147" s="63"/>
      <c r="I147" s="63"/>
      <c r="J147" s="63"/>
      <c r="K147" s="63"/>
      <c r="L147" s="63"/>
      <c r="M147" s="63"/>
      <c r="N147" s="63"/>
      <c r="O147" s="63"/>
      <c r="P147" s="40"/>
    </row>
    <row r="148" spans="1:16" ht="30.75" customHeight="1" x14ac:dyDescent="0.25">
      <c r="A148" s="72" t="s">
        <v>507</v>
      </c>
      <c r="B148" s="198" t="s">
        <v>735</v>
      </c>
      <c r="C148" s="73">
        <f>B$121*$J50</f>
        <v>32079207.920792073</v>
      </c>
      <c r="D148" s="73">
        <f t="shared" si="20"/>
        <v>3074257.4257425736</v>
      </c>
      <c r="E148" s="63"/>
      <c r="F148" s="63"/>
      <c r="G148" s="63"/>
      <c r="H148" s="63"/>
      <c r="I148" s="63"/>
      <c r="J148" s="63"/>
      <c r="K148" s="63"/>
      <c r="L148" s="63"/>
      <c r="M148" s="63"/>
      <c r="N148" s="63"/>
      <c r="O148" s="63"/>
      <c r="P148" s="40"/>
    </row>
    <row r="149" spans="1:16" ht="29.25" customHeight="1" x14ac:dyDescent="0.25">
      <c r="A149" s="72" t="s">
        <v>510</v>
      </c>
      <c r="B149" s="198" t="s">
        <v>734</v>
      </c>
      <c r="C149" s="73">
        <f>B$122*$K49</f>
        <v>12857142.857142856</v>
      </c>
      <c r="D149" s="73">
        <f t="shared" ref="D149:D150" si="21">C$122*$K49</f>
        <v>1071428.5714285714</v>
      </c>
      <c r="E149" s="63"/>
      <c r="F149" s="63"/>
      <c r="G149" s="63"/>
      <c r="H149" s="63"/>
      <c r="I149" s="63"/>
      <c r="J149" s="63"/>
      <c r="K149" s="63"/>
      <c r="L149" s="63"/>
      <c r="M149" s="63"/>
      <c r="N149" s="63"/>
      <c r="O149" s="63"/>
      <c r="P149" s="40"/>
    </row>
    <row r="150" spans="1:16" ht="30.75" customHeight="1" x14ac:dyDescent="0.25">
      <c r="A150" s="72" t="s">
        <v>510</v>
      </c>
      <c r="B150" s="198" t="s">
        <v>735</v>
      </c>
      <c r="C150" s="73">
        <f>B$122*$K50</f>
        <v>77142857.142857134</v>
      </c>
      <c r="D150" s="73">
        <f t="shared" si="21"/>
        <v>6428571.4285714282</v>
      </c>
      <c r="E150" s="63"/>
      <c r="F150" s="63"/>
      <c r="G150" s="63"/>
      <c r="H150" s="63"/>
      <c r="I150" s="63"/>
      <c r="J150" s="63"/>
      <c r="K150" s="63"/>
      <c r="L150" s="63"/>
      <c r="M150" s="63"/>
      <c r="N150" s="63"/>
      <c r="O150" s="63"/>
      <c r="P150" s="40"/>
    </row>
    <row r="151" spans="1:16" ht="30" customHeight="1" x14ac:dyDescent="0.25">
      <c r="A151" s="72" t="s">
        <v>693</v>
      </c>
      <c r="B151" s="198" t="s">
        <v>734</v>
      </c>
      <c r="C151" s="73">
        <f>B$123*$L49</f>
        <v>1676470.5882352942</v>
      </c>
      <c r="D151" s="73">
        <f t="shared" ref="D151:D152" si="22">C$123*$L49</f>
        <v>209558.82352941178</v>
      </c>
      <c r="E151" s="63"/>
      <c r="F151" s="63"/>
      <c r="G151" s="63"/>
      <c r="H151" s="63"/>
      <c r="I151" s="63"/>
      <c r="J151" s="63"/>
      <c r="K151" s="63"/>
      <c r="L151" s="63"/>
      <c r="M151" s="63"/>
      <c r="N151" s="63"/>
      <c r="O151" s="63"/>
      <c r="P151" s="40"/>
    </row>
    <row r="152" spans="1:16" ht="29.25" customHeight="1" x14ac:dyDescent="0.25">
      <c r="A152" s="72" t="s">
        <v>693</v>
      </c>
      <c r="B152" s="198" t="s">
        <v>735</v>
      </c>
      <c r="C152" s="73">
        <f>B$123*$L50</f>
        <v>4323529.4117647065</v>
      </c>
      <c r="D152" s="73">
        <f t="shared" si="22"/>
        <v>540441.17647058831</v>
      </c>
      <c r="E152" s="63"/>
      <c r="F152" s="63"/>
      <c r="G152" s="63"/>
      <c r="H152" s="63"/>
      <c r="I152" s="63"/>
      <c r="J152" s="63"/>
      <c r="K152" s="63"/>
      <c r="L152" s="63"/>
      <c r="M152" s="63"/>
      <c r="N152" s="63"/>
      <c r="O152" s="63"/>
      <c r="P152" s="40"/>
    </row>
    <row r="153" spans="1:16" ht="29.25" customHeight="1" x14ac:dyDescent="0.25">
      <c r="A153" s="72" t="s">
        <v>513</v>
      </c>
      <c r="B153" s="198" t="s">
        <v>734</v>
      </c>
      <c r="C153" s="73">
        <f>B$124*$M49</f>
        <v>758241.75824175822</v>
      </c>
      <c r="D153" s="73">
        <f t="shared" ref="D153:D154" si="23">C$124*$M49</f>
        <v>0</v>
      </c>
      <c r="E153" s="63"/>
      <c r="F153" s="63"/>
      <c r="G153" s="63"/>
      <c r="H153" s="63"/>
      <c r="I153" s="63"/>
      <c r="J153" s="63"/>
      <c r="K153" s="63"/>
      <c r="L153" s="63"/>
      <c r="M153" s="63"/>
      <c r="N153" s="63"/>
      <c r="O153" s="63"/>
      <c r="P153" s="40"/>
    </row>
    <row r="154" spans="1:16" ht="30" customHeight="1" x14ac:dyDescent="0.25">
      <c r="A154" s="72" t="s">
        <v>513</v>
      </c>
      <c r="B154" s="198" t="s">
        <v>735</v>
      </c>
      <c r="C154" s="73">
        <f>B$124*$M50</f>
        <v>2241758.2417582418</v>
      </c>
      <c r="D154" s="73">
        <f t="shared" si="23"/>
        <v>0</v>
      </c>
      <c r="E154" s="63"/>
      <c r="F154" s="63"/>
      <c r="G154" s="63"/>
      <c r="H154" s="63"/>
      <c r="I154" s="63"/>
      <c r="J154" s="63"/>
      <c r="K154" s="63"/>
      <c r="L154" s="63"/>
      <c r="M154" s="63"/>
      <c r="N154" s="63"/>
      <c r="O154" s="63"/>
      <c r="P154" s="40"/>
    </row>
    <row r="155" spans="1:16" ht="30" customHeight="1" x14ac:dyDescent="0.25">
      <c r="A155" s="72" t="s">
        <v>694</v>
      </c>
      <c r="B155" s="198" t="s">
        <v>734</v>
      </c>
      <c r="C155" s="73">
        <f>B$125*$N49</f>
        <v>5205696.2025316451</v>
      </c>
      <c r="D155" s="73">
        <f t="shared" ref="D155:D156" si="24">C$125*$N49</f>
        <v>594936.70886075939</v>
      </c>
      <c r="E155" s="63"/>
      <c r="F155" s="63"/>
      <c r="G155" s="63"/>
      <c r="H155" s="63"/>
      <c r="I155" s="63"/>
      <c r="J155" s="63"/>
      <c r="K155" s="63"/>
      <c r="L155" s="63"/>
      <c r="M155" s="63"/>
      <c r="N155" s="63"/>
      <c r="O155" s="63"/>
      <c r="P155" s="40"/>
    </row>
    <row r="156" spans="1:16" ht="30" customHeight="1" x14ac:dyDescent="0.25">
      <c r="A156" s="72" t="s">
        <v>694</v>
      </c>
      <c r="B156" s="198" t="s">
        <v>735</v>
      </c>
      <c r="C156" s="73">
        <f>B$125*$N50</f>
        <v>3544303.7974683545</v>
      </c>
      <c r="D156" s="73">
        <f t="shared" si="24"/>
        <v>405063.29113924049</v>
      </c>
      <c r="E156" s="63"/>
      <c r="F156" s="63"/>
      <c r="G156" s="63"/>
      <c r="H156" s="63"/>
      <c r="I156" s="63"/>
      <c r="J156" s="63"/>
      <c r="K156" s="63"/>
      <c r="L156" s="63"/>
      <c r="M156" s="63"/>
      <c r="N156" s="63"/>
      <c r="O156" s="63"/>
      <c r="P156" s="40"/>
    </row>
    <row r="157" spans="1:16" ht="29.25" customHeight="1" x14ac:dyDescent="0.25">
      <c r="A157" s="72" t="s">
        <v>695</v>
      </c>
      <c r="B157" s="198" t="s">
        <v>734</v>
      </c>
      <c r="C157" s="73">
        <f>B$126*$O49</f>
        <v>0</v>
      </c>
      <c r="D157" s="73">
        <f t="shared" ref="D157:D158" si="25">C$126*$O49</f>
        <v>0</v>
      </c>
      <c r="E157" s="63"/>
      <c r="F157" s="63"/>
      <c r="G157" s="63"/>
      <c r="H157" s="63"/>
      <c r="I157" s="63"/>
      <c r="J157" s="63"/>
      <c r="K157" s="63"/>
      <c r="L157" s="63"/>
      <c r="M157" s="63"/>
      <c r="N157" s="63"/>
      <c r="O157" s="63"/>
      <c r="P157" s="40"/>
    </row>
    <row r="158" spans="1:16" ht="30.75" customHeight="1" x14ac:dyDescent="0.25">
      <c r="A158" s="72" t="s">
        <v>695</v>
      </c>
      <c r="B158" s="198" t="s">
        <v>735</v>
      </c>
      <c r="C158" s="73">
        <f>B$126*$O50</f>
        <v>0</v>
      </c>
      <c r="D158" s="73">
        <f t="shared" si="25"/>
        <v>0</v>
      </c>
      <c r="E158" s="63"/>
      <c r="F158" s="63"/>
      <c r="G158" s="63"/>
      <c r="H158" s="63"/>
      <c r="I158" s="63"/>
      <c r="J158" s="63"/>
      <c r="K158" s="63"/>
      <c r="L158" s="63"/>
      <c r="M158" s="63"/>
      <c r="N158" s="63"/>
      <c r="O158" s="63"/>
      <c r="P158" s="40"/>
    </row>
    <row r="159" spans="1:16" x14ac:dyDescent="0.25">
      <c r="A159" s="62"/>
      <c r="B159" s="62"/>
      <c r="C159" s="196">
        <f>SUM(C133:C158)</f>
        <v>363150000</v>
      </c>
      <c r="D159" s="196">
        <f>SUM(D133:D158)</f>
        <v>30750000</v>
      </c>
      <c r="E159" s="62"/>
      <c r="F159" s="62"/>
      <c r="G159" s="62"/>
      <c r="H159" s="62"/>
      <c r="I159" s="62"/>
      <c r="J159" s="62"/>
      <c r="K159" s="62"/>
      <c r="L159" s="62"/>
      <c r="M159" s="62"/>
      <c r="N159" s="62"/>
      <c r="O159" s="62"/>
      <c r="P159" s="40"/>
    </row>
    <row r="160" spans="1:16" x14ac:dyDescent="0.25">
      <c r="A160" s="62"/>
      <c r="B160" s="62"/>
      <c r="C160" s="62"/>
      <c r="D160" s="62"/>
      <c r="E160" s="62"/>
      <c r="F160" s="62"/>
      <c r="G160" s="62"/>
      <c r="H160" s="62"/>
      <c r="I160" s="62"/>
      <c r="J160" s="62"/>
      <c r="K160" s="62"/>
      <c r="L160" s="62"/>
      <c r="M160" s="62"/>
      <c r="N160" s="62"/>
      <c r="O160" s="62"/>
      <c r="P160" s="40"/>
    </row>
    <row r="161" spans="1:16" ht="15.75" customHeight="1" x14ac:dyDescent="0.25">
      <c r="A161" s="65" t="s">
        <v>736</v>
      </c>
      <c r="B161" s="62"/>
      <c r="C161" s="62"/>
      <c r="D161" s="62"/>
      <c r="E161" s="62"/>
      <c r="F161" s="62"/>
      <c r="G161" s="62"/>
      <c r="H161" s="62"/>
      <c r="I161" s="62"/>
      <c r="J161" s="62"/>
      <c r="K161" s="62"/>
      <c r="L161" s="62"/>
      <c r="M161" s="62"/>
      <c r="N161" s="62"/>
      <c r="O161" s="62"/>
      <c r="P161" s="39"/>
    </row>
    <row r="162" spans="1:16" ht="15.75" customHeight="1" x14ac:dyDescent="0.25">
      <c r="A162" s="62" t="s">
        <v>685</v>
      </c>
      <c r="B162" s="337" t="s">
        <v>732</v>
      </c>
      <c r="C162" s="337"/>
      <c r="D162" s="337"/>
      <c r="E162" s="337"/>
      <c r="F162" s="337"/>
      <c r="G162" s="337"/>
      <c r="H162" s="337"/>
      <c r="I162" s="337"/>
      <c r="J162" s="337"/>
      <c r="K162" s="337"/>
      <c r="L162" s="337"/>
      <c r="M162" s="337"/>
      <c r="N162" s="337"/>
      <c r="O162" s="337"/>
      <c r="P162" s="39"/>
    </row>
    <row r="163" spans="1:16" ht="15.75" customHeight="1" x14ac:dyDescent="0.25">
      <c r="A163" s="62"/>
      <c r="B163" s="337"/>
      <c r="C163" s="337"/>
      <c r="D163" s="337"/>
      <c r="E163" s="337"/>
      <c r="F163" s="337"/>
      <c r="G163" s="337"/>
      <c r="H163" s="337"/>
      <c r="I163" s="337"/>
      <c r="J163" s="337"/>
      <c r="K163" s="337"/>
      <c r="L163" s="337"/>
      <c r="M163" s="337"/>
      <c r="N163" s="337"/>
      <c r="O163" s="337"/>
      <c r="P163" s="39"/>
    </row>
    <row r="164" spans="1:16" ht="30" x14ac:dyDescent="0.25">
      <c r="A164" s="195" t="s">
        <v>132</v>
      </c>
      <c r="B164" s="195" t="s">
        <v>737</v>
      </c>
      <c r="C164" s="195" t="s">
        <v>729</v>
      </c>
      <c r="D164" s="195" t="s">
        <v>730</v>
      </c>
      <c r="E164" s="196"/>
      <c r="F164" s="196"/>
      <c r="G164" s="196"/>
      <c r="H164" s="196"/>
      <c r="I164" s="196"/>
      <c r="J164" s="196"/>
      <c r="K164" s="196"/>
      <c r="L164" s="196"/>
      <c r="M164" s="196"/>
      <c r="N164" s="196"/>
      <c r="O164" s="196"/>
      <c r="P164" s="39"/>
    </row>
    <row r="165" spans="1:16" x14ac:dyDescent="0.25">
      <c r="A165" s="197" t="s">
        <v>690</v>
      </c>
      <c r="B165" s="198" t="s">
        <v>734</v>
      </c>
      <c r="C165" s="198">
        <f>B$114*$C94</f>
        <v>0</v>
      </c>
      <c r="D165" s="198">
        <f t="shared" ref="D165:D166" si="26">C$114*$C94</f>
        <v>0</v>
      </c>
      <c r="E165" s="196"/>
      <c r="F165" s="196"/>
      <c r="G165" s="196"/>
      <c r="H165" s="196"/>
      <c r="I165" s="196"/>
      <c r="J165" s="196"/>
      <c r="K165" s="196"/>
      <c r="L165" s="196"/>
      <c r="M165" s="196"/>
      <c r="N165" s="196"/>
      <c r="O165" s="196"/>
      <c r="P165" s="40"/>
    </row>
    <row r="166" spans="1:16" ht="30" x14ac:dyDescent="0.25">
      <c r="A166" s="197" t="s">
        <v>690</v>
      </c>
      <c r="B166" s="198" t="s">
        <v>735</v>
      </c>
      <c r="C166" s="198">
        <f>B$114*$C95</f>
        <v>0</v>
      </c>
      <c r="D166" s="198">
        <f t="shared" si="26"/>
        <v>0</v>
      </c>
      <c r="E166" s="196"/>
      <c r="F166" s="196"/>
      <c r="G166" s="196"/>
      <c r="H166" s="196"/>
      <c r="I166" s="196"/>
      <c r="J166" s="196"/>
      <c r="K166" s="196"/>
      <c r="L166" s="196"/>
      <c r="M166" s="196"/>
      <c r="N166" s="196"/>
      <c r="O166" s="196"/>
      <c r="P166" s="40"/>
    </row>
    <row r="167" spans="1:16" x14ac:dyDescent="0.25">
      <c r="A167" s="197" t="s">
        <v>495</v>
      </c>
      <c r="B167" s="198" t="s">
        <v>734</v>
      </c>
      <c r="C167" s="198">
        <f>B$115*$D94</f>
        <v>1566640.0843773314</v>
      </c>
      <c r="D167" s="198">
        <f t="shared" ref="D167:D168" si="27">C$115*$D94</f>
        <v>203663.21096905309</v>
      </c>
      <c r="E167" s="196"/>
      <c r="F167" s="196"/>
      <c r="G167" s="196"/>
      <c r="H167" s="196"/>
      <c r="I167" s="196"/>
      <c r="J167" s="196"/>
      <c r="K167" s="196"/>
      <c r="L167" s="196"/>
      <c r="M167" s="196"/>
      <c r="N167" s="196"/>
      <c r="O167" s="196"/>
      <c r="P167" s="40"/>
    </row>
    <row r="168" spans="1:16" ht="30" x14ac:dyDescent="0.25">
      <c r="A168" s="197" t="s">
        <v>495</v>
      </c>
      <c r="B168" s="198" t="s">
        <v>735</v>
      </c>
      <c r="C168" s="198">
        <f>B$115*$D95</f>
        <v>3433359.9156226697</v>
      </c>
      <c r="D168" s="198">
        <f t="shared" si="27"/>
        <v>446336.78903094702</v>
      </c>
      <c r="E168" s="196"/>
      <c r="F168" s="196"/>
      <c r="G168" s="196"/>
      <c r="H168" s="196"/>
      <c r="I168" s="196"/>
      <c r="J168" s="196"/>
      <c r="K168" s="196"/>
      <c r="L168" s="196"/>
      <c r="M168" s="196"/>
      <c r="N168" s="196"/>
      <c r="O168" s="196"/>
      <c r="P168" s="40"/>
    </row>
    <row r="169" spans="1:16" x14ac:dyDescent="0.25">
      <c r="A169" s="72" t="s">
        <v>691</v>
      </c>
      <c r="B169" s="198" t="s">
        <v>734</v>
      </c>
      <c r="C169" s="73">
        <f>B$116*$E94</f>
        <v>898289.83220995276</v>
      </c>
      <c r="D169" s="73">
        <f t="shared" ref="D169:D170" si="28">C$116*$E94</f>
        <v>99809.981356661418</v>
      </c>
      <c r="E169" s="71"/>
      <c r="F169" s="71"/>
      <c r="G169" s="71"/>
      <c r="H169" s="63"/>
      <c r="I169" s="63"/>
      <c r="J169" s="63"/>
      <c r="K169" s="63"/>
      <c r="L169" s="63"/>
      <c r="M169" s="63"/>
      <c r="N169" s="63"/>
      <c r="O169" s="63"/>
      <c r="P169" s="40"/>
    </row>
    <row r="170" spans="1:16" ht="30" x14ac:dyDescent="0.25">
      <c r="A170" s="72" t="s">
        <v>691</v>
      </c>
      <c r="B170" s="198" t="s">
        <v>735</v>
      </c>
      <c r="C170" s="73">
        <f>B$116*$E95</f>
        <v>1710.1677900473258</v>
      </c>
      <c r="D170" s="73">
        <f t="shared" si="28"/>
        <v>190.01864333859174</v>
      </c>
      <c r="E170" s="71"/>
      <c r="F170" s="71"/>
      <c r="G170" s="71"/>
      <c r="H170" s="63"/>
      <c r="I170" s="63"/>
      <c r="J170" s="63"/>
      <c r="K170" s="63"/>
      <c r="L170" s="63"/>
      <c r="M170" s="63"/>
      <c r="N170" s="63"/>
      <c r="O170" s="63"/>
      <c r="P170" s="40"/>
    </row>
    <row r="171" spans="1:16" x14ac:dyDescent="0.25">
      <c r="A171" s="72" t="s">
        <v>692</v>
      </c>
      <c r="B171" s="198" t="s">
        <v>734</v>
      </c>
      <c r="C171" s="73">
        <f>B$117*$F94</f>
        <v>4877283.8301996179</v>
      </c>
      <c r="D171" s="73">
        <f t="shared" ref="D171:D172" si="29">C$117*$F94</f>
        <v>260121.80427731297</v>
      </c>
      <c r="E171" s="71"/>
      <c r="F171" s="71"/>
      <c r="G171" s="71"/>
      <c r="H171" s="63"/>
      <c r="I171" s="63"/>
      <c r="J171" s="63"/>
      <c r="K171" s="63"/>
      <c r="L171" s="63"/>
      <c r="M171" s="63"/>
      <c r="N171" s="63"/>
      <c r="O171" s="63"/>
      <c r="P171" s="40"/>
    </row>
    <row r="172" spans="1:16" ht="30" x14ac:dyDescent="0.25">
      <c r="A172" s="72" t="s">
        <v>692</v>
      </c>
      <c r="B172" s="198" t="s">
        <v>735</v>
      </c>
      <c r="C172" s="73">
        <f>B$117*$F95</f>
        <v>55122716.169800378</v>
      </c>
      <c r="D172" s="73">
        <f t="shared" si="29"/>
        <v>2939878.1957226871</v>
      </c>
      <c r="E172" s="71"/>
      <c r="F172" s="71"/>
      <c r="G172" s="71"/>
      <c r="H172" s="63"/>
      <c r="I172" s="63"/>
      <c r="J172" s="63"/>
      <c r="K172" s="63"/>
      <c r="L172" s="63"/>
      <c r="M172" s="63"/>
      <c r="N172" s="63"/>
      <c r="O172" s="63"/>
      <c r="P172" s="40"/>
    </row>
    <row r="173" spans="1:16" x14ac:dyDescent="0.25">
      <c r="A173" s="72" t="s">
        <v>498</v>
      </c>
      <c r="B173" s="198" t="s">
        <v>734</v>
      </c>
      <c r="C173" s="73">
        <f>B$118*$G94</f>
        <v>30568286.14794606</v>
      </c>
      <c r="D173" s="73">
        <f t="shared" ref="D173:D174" si="30">C$118*$G94</f>
        <v>2401793.9116243334</v>
      </c>
      <c r="E173" s="63"/>
      <c r="F173" s="63"/>
      <c r="G173" s="63"/>
      <c r="H173" s="63"/>
      <c r="I173" s="63"/>
      <c r="J173" s="63"/>
      <c r="K173" s="63"/>
      <c r="L173" s="63"/>
      <c r="M173" s="63"/>
      <c r="N173" s="63"/>
      <c r="O173" s="63"/>
      <c r="P173" s="40"/>
    </row>
    <row r="174" spans="1:16" ht="30" x14ac:dyDescent="0.25">
      <c r="A174" s="72" t="s">
        <v>498</v>
      </c>
      <c r="B174" s="198" t="s">
        <v>735</v>
      </c>
      <c r="C174" s="73">
        <f>B$118*$G95</f>
        <v>4431713.8520539291</v>
      </c>
      <c r="D174" s="73">
        <f t="shared" si="30"/>
        <v>348206.08837566589</v>
      </c>
      <c r="E174" s="63"/>
      <c r="F174" s="63"/>
      <c r="G174" s="63"/>
      <c r="H174" s="63"/>
      <c r="I174" s="63"/>
      <c r="J174" s="63"/>
      <c r="K174" s="63"/>
      <c r="L174" s="63"/>
      <c r="M174" s="63"/>
      <c r="N174" s="63"/>
      <c r="O174" s="63"/>
      <c r="P174" s="40"/>
    </row>
    <row r="175" spans="1:16" x14ac:dyDescent="0.25">
      <c r="A175" s="72" t="s">
        <v>501</v>
      </c>
      <c r="B175" s="198" t="s">
        <v>734</v>
      </c>
      <c r="C175" s="73">
        <f>B$119*$H94</f>
        <v>19000517.648775905</v>
      </c>
      <c r="D175" s="73">
        <f t="shared" ref="D175:D176" si="31">C$119*$H94</f>
        <v>1986417.7541902084</v>
      </c>
      <c r="E175" s="63"/>
      <c r="F175" s="63"/>
      <c r="G175" s="63"/>
      <c r="H175" s="63"/>
      <c r="I175" s="63"/>
      <c r="J175" s="63"/>
      <c r="K175" s="63"/>
      <c r="L175" s="63"/>
      <c r="M175" s="63"/>
      <c r="N175" s="63"/>
      <c r="O175" s="63"/>
      <c r="P175" s="40"/>
    </row>
    <row r="176" spans="1:16" ht="30" x14ac:dyDescent="0.25">
      <c r="A176" s="72" t="s">
        <v>501</v>
      </c>
      <c r="B176" s="198" t="s">
        <v>735</v>
      </c>
      <c r="C176" s="73">
        <f>B$119*$H95</f>
        <v>2999482.3512240928</v>
      </c>
      <c r="D176" s="73">
        <f t="shared" si="31"/>
        <v>313582.24580979149</v>
      </c>
      <c r="E176" s="63"/>
      <c r="F176" s="63"/>
      <c r="G176" s="63"/>
      <c r="H176" s="63"/>
      <c r="I176" s="63"/>
      <c r="J176" s="63"/>
      <c r="K176" s="63"/>
      <c r="L176" s="63"/>
      <c r="M176" s="63"/>
      <c r="N176" s="63"/>
      <c r="O176" s="63"/>
      <c r="P176" s="40"/>
    </row>
    <row r="177" spans="1:16" x14ac:dyDescent="0.25">
      <c r="A177" s="72" t="s">
        <v>504</v>
      </c>
      <c r="B177" s="198" t="s">
        <v>734</v>
      </c>
      <c r="C177" s="73">
        <f>B$120*$I94</f>
        <v>60102.050419809093</v>
      </c>
      <c r="D177" s="73">
        <f t="shared" ref="D177:D178" si="32">C$120*$I94</f>
        <v>4808.1640335847269</v>
      </c>
      <c r="E177" s="63"/>
      <c r="F177" s="63"/>
      <c r="G177" s="63"/>
      <c r="H177" s="63"/>
      <c r="I177" s="63"/>
      <c r="J177" s="63"/>
      <c r="K177" s="63"/>
      <c r="L177" s="63"/>
      <c r="M177" s="63"/>
      <c r="N177" s="63"/>
      <c r="O177" s="63"/>
      <c r="P177" s="40"/>
    </row>
    <row r="178" spans="1:16" ht="30" x14ac:dyDescent="0.25">
      <c r="A178" s="72" t="s">
        <v>504</v>
      </c>
      <c r="B178" s="198" t="s">
        <v>735</v>
      </c>
      <c r="C178" s="73">
        <f>B$120*$I95</f>
        <v>12439897.949580193</v>
      </c>
      <c r="D178" s="73">
        <f t="shared" si="32"/>
        <v>995191.83596641535</v>
      </c>
      <c r="E178" s="63"/>
      <c r="F178" s="63"/>
      <c r="G178" s="63"/>
      <c r="H178" s="63"/>
      <c r="I178" s="63"/>
      <c r="J178" s="63"/>
      <c r="K178" s="63"/>
      <c r="L178" s="63"/>
      <c r="M178" s="63"/>
      <c r="N178" s="63"/>
      <c r="O178" s="63"/>
      <c r="P178" s="40"/>
    </row>
    <row r="179" spans="1:16" x14ac:dyDescent="0.25">
      <c r="A179" s="72" t="s">
        <v>507</v>
      </c>
      <c r="B179" s="198" t="s">
        <v>734</v>
      </c>
      <c r="C179" s="73">
        <f>B$121*$J94</f>
        <v>10253337.567019317</v>
      </c>
      <c r="D179" s="73">
        <f t="shared" ref="D179:D180" si="33">C$121*$J94</f>
        <v>982611.51683935127</v>
      </c>
      <c r="E179" s="63"/>
      <c r="F179" s="63"/>
      <c r="G179" s="63"/>
      <c r="H179" s="63"/>
      <c r="I179" s="63"/>
      <c r="J179" s="63"/>
      <c r="K179" s="63"/>
      <c r="L179" s="63"/>
      <c r="M179" s="63"/>
      <c r="N179" s="63"/>
      <c r="O179" s="63"/>
      <c r="P179" s="40"/>
    </row>
    <row r="180" spans="1:16" ht="30" x14ac:dyDescent="0.25">
      <c r="A180" s="72" t="s">
        <v>507</v>
      </c>
      <c r="B180" s="198" t="s">
        <v>735</v>
      </c>
      <c r="C180" s="73">
        <f>B$121*$J95</f>
        <v>109746662.43298069</v>
      </c>
      <c r="D180" s="73">
        <f t="shared" si="33"/>
        <v>10517388.48316065</v>
      </c>
      <c r="E180" s="63"/>
      <c r="F180" s="63"/>
      <c r="G180" s="63"/>
      <c r="H180" s="63"/>
      <c r="I180" s="63"/>
      <c r="J180" s="63"/>
      <c r="K180" s="63"/>
      <c r="L180" s="63"/>
      <c r="M180" s="63"/>
      <c r="N180" s="63"/>
      <c r="O180" s="63"/>
      <c r="P180" s="40"/>
    </row>
    <row r="181" spans="1:16" x14ac:dyDescent="0.25">
      <c r="A181" s="72" t="s">
        <v>510</v>
      </c>
      <c r="B181" s="198" t="s">
        <v>734</v>
      </c>
      <c r="C181" s="73">
        <f>B$122*$K94</f>
        <v>830253.37348952808</v>
      </c>
      <c r="D181" s="73">
        <f t="shared" ref="D181:D182" si="34">C$122*$K94</f>
        <v>69187.781124127345</v>
      </c>
      <c r="E181" s="63"/>
      <c r="F181" s="63"/>
      <c r="G181" s="63"/>
      <c r="H181" s="63"/>
      <c r="I181" s="63"/>
      <c r="J181" s="63"/>
      <c r="K181" s="63"/>
      <c r="L181" s="63"/>
      <c r="M181" s="63"/>
      <c r="N181" s="63"/>
      <c r="O181" s="63"/>
      <c r="P181" s="40"/>
    </row>
    <row r="182" spans="1:16" ht="30" x14ac:dyDescent="0.25">
      <c r="A182" s="72" t="s">
        <v>510</v>
      </c>
      <c r="B182" s="198" t="s">
        <v>735</v>
      </c>
      <c r="C182" s="73">
        <f>B$122*$K95</f>
        <v>89169746.626510486</v>
      </c>
      <c r="D182" s="73">
        <f t="shared" si="34"/>
        <v>7430812.2188758729</v>
      </c>
      <c r="E182" s="63"/>
      <c r="F182" s="63"/>
      <c r="G182" s="63"/>
      <c r="H182" s="63"/>
      <c r="I182" s="63"/>
      <c r="J182" s="63"/>
      <c r="K182" s="63"/>
      <c r="L182" s="63"/>
      <c r="M182" s="63"/>
      <c r="N182" s="63"/>
      <c r="O182" s="63"/>
      <c r="P182" s="40"/>
    </row>
    <row r="183" spans="1:16" x14ac:dyDescent="0.25">
      <c r="A183" s="72" t="s">
        <v>693</v>
      </c>
      <c r="B183" s="198" t="s">
        <v>734</v>
      </c>
      <c r="C183" s="73">
        <f>B$123*$L94</f>
        <v>1898676.754435763</v>
      </c>
      <c r="D183" s="73">
        <f t="shared" ref="D183:D184" si="35">C$123*$L94</f>
        <v>237334.59430447037</v>
      </c>
      <c r="E183" s="63"/>
      <c r="F183" s="63"/>
      <c r="G183" s="63"/>
      <c r="H183" s="63"/>
      <c r="I183" s="63"/>
      <c r="J183" s="63"/>
      <c r="K183" s="63"/>
      <c r="L183" s="63"/>
      <c r="M183" s="63"/>
      <c r="N183" s="63"/>
      <c r="O183" s="63"/>
      <c r="P183" s="40"/>
    </row>
    <row r="184" spans="1:16" ht="30" x14ac:dyDescent="0.25">
      <c r="A184" s="72" t="s">
        <v>693</v>
      </c>
      <c r="B184" s="198" t="s">
        <v>735</v>
      </c>
      <c r="C184" s="73">
        <f>B$123*$L95</f>
        <v>4101323.2455642372</v>
      </c>
      <c r="D184" s="73">
        <f t="shared" si="35"/>
        <v>512665.40569552965</v>
      </c>
      <c r="E184" s="63"/>
      <c r="F184" s="63"/>
      <c r="G184" s="63"/>
      <c r="H184" s="63"/>
      <c r="I184" s="63"/>
      <c r="J184" s="63"/>
      <c r="K184" s="63"/>
      <c r="L184" s="63"/>
      <c r="M184" s="63"/>
      <c r="N184" s="63"/>
      <c r="O184" s="63"/>
      <c r="P184" s="40"/>
    </row>
    <row r="185" spans="1:16" x14ac:dyDescent="0.25">
      <c r="A185" s="72" t="s">
        <v>513</v>
      </c>
      <c r="B185" s="198" t="s">
        <v>734</v>
      </c>
      <c r="C185" s="73">
        <f>B$124*$M94</f>
        <v>66706.578602910566</v>
      </c>
      <c r="D185" s="73">
        <f t="shared" ref="D185:D186" si="36">C$124*$M94</f>
        <v>0</v>
      </c>
      <c r="E185" s="63"/>
      <c r="F185" s="63"/>
      <c r="G185" s="63"/>
      <c r="H185" s="63"/>
      <c r="I185" s="63"/>
      <c r="J185" s="63"/>
      <c r="K185" s="63"/>
      <c r="L185" s="63"/>
      <c r="M185" s="63"/>
      <c r="N185" s="63"/>
      <c r="O185" s="63"/>
      <c r="P185" s="40"/>
    </row>
    <row r="186" spans="1:16" ht="30" x14ac:dyDescent="0.25">
      <c r="A186" s="72" t="s">
        <v>513</v>
      </c>
      <c r="B186" s="198" t="s">
        <v>735</v>
      </c>
      <c r="C186" s="73">
        <f>B$124*$M95</f>
        <v>2933293.4213970895</v>
      </c>
      <c r="D186" s="73">
        <f t="shared" si="36"/>
        <v>0</v>
      </c>
      <c r="E186" s="63"/>
      <c r="F186" s="63"/>
      <c r="G186" s="63"/>
      <c r="H186" s="63"/>
      <c r="I186" s="63"/>
      <c r="J186" s="63"/>
      <c r="K186" s="63"/>
      <c r="L186" s="63"/>
      <c r="M186" s="63"/>
      <c r="N186" s="63"/>
      <c r="O186" s="63"/>
      <c r="P186" s="40"/>
    </row>
    <row r="187" spans="1:16" x14ac:dyDescent="0.25">
      <c r="A187" s="72" t="s">
        <v>694</v>
      </c>
      <c r="B187" s="198" t="s">
        <v>734</v>
      </c>
      <c r="C187" s="73">
        <f>B$125*$N94</f>
        <v>6766164.7465179209</v>
      </c>
      <c r="D187" s="73">
        <f t="shared" ref="D187:D188" si="37">C$125*$N94</f>
        <v>773275.97103061946</v>
      </c>
      <c r="E187" s="63"/>
      <c r="F187" s="63"/>
      <c r="G187" s="63"/>
      <c r="H187" s="63"/>
      <c r="I187" s="63"/>
      <c r="J187" s="63"/>
      <c r="K187" s="63"/>
      <c r="L187" s="63"/>
      <c r="M187" s="63"/>
      <c r="N187" s="63"/>
      <c r="O187" s="63"/>
      <c r="P187" s="40"/>
    </row>
    <row r="188" spans="1:16" ht="30" x14ac:dyDescent="0.25">
      <c r="A188" s="72" t="s">
        <v>694</v>
      </c>
      <c r="B188" s="198" t="s">
        <v>735</v>
      </c>
      <c r="C188" s="73">
        <f>B$125*$N95</f>
        <v>1983835.2534820784</v>
      </c>
      <c r="D188" s="73">
        <f t="shared" si="37"/>
        <v>226724.02896938039</v>
      </c>
      <c r="E188" s="63"/>
      <c r="F188" s="63"/>
      <c r="G188" s="63"/>
      <c r="H188" s="63"/>
      <c r="I188" s="63"/>
      <c r="J188" s="63"/>
      <c r="K188" s="63"/>
      <c r="L188" s="63"/>
      <c r="M188" s="63"/>
      <c r="N188" s="63"/>
      <c r="O188" s="63"/>
      <c r="P188" s="40"/>
    </row>
    <row r="189" spans="1:16" x14ac:dyDescent="0.25">
      <c r="A189" s="72" t="s">
        <v>695</v>
      </c>
      <c r="B189" s="198" t="s">
        <v>734</v>
      </c>
      <c r="C189" s="73">
        <f>B$126*$O94</f>
        <v>0</v>
      </c>
      <c r="D189" s="73">
        <f t="shared" ref="D189:D190" si="38">C$126*$O94</f>
        <v>0</v>
      </c>
      <c r="E189" s="63"/>
      <c r="F189" s="63"/>
      <c r="G189" s="63"/>
      <c r="H189" s="63"/>
      <c r="I189" s="63"/>
      <c r="J189" s="63"/>
      <c r="K189" s="63"/>
      <c r="L189" s="63"/>
      <c r="M189" s="63"/>
      <c r="N189" s="63"/>
      <c r="O189" s="63"/>
      <c r="P189" s="40"/>
    </row>
    <row r="190" spans="1:16" ht="30" x14ac:dyDescent="0.25">
      <c r="A190" s="72" t="s">
        <v>695</v>
      </c>
      <c r="B190" s="198" t="s">
        <v>735</v>
      </c>
      <c r="C190" s="73">
        <f>B$126*$O95</f>
        <v>0</v>
      </c>
      <c r="D190" s="73">
        <f t="shared" si="38"/>
        <v>0</v>
      </c>
      <c r="E190" s="63"/>
      <c r="F190" s="63"/>
      <c r="G190" s="63"/>
      <c r="H190" s="63"/>
      <c r="I190" s="63"/>
      <c r="J190" s="63"/>
      <c r="K190" s="63"/>
      <c r="L190" s="63"/>
      <c r="M190" s="63"/>
      <c r="N190" s="63"/>
      <c r="O190" s="63"/>
      <c r="P190" s="40"/>
    </row>
    <row r="191" spans="1:16" x14ac:dyDescent="0.25">
      <c r="A191" s="63"/>
      <c r="B191" s="63"/>
      <c r="C191" s="71">
        <f>SUM(C165:C190)</f>
        <v>363150000</v>
      </c>
      <c r="D191" s="71">
        <f>SUM(D165:D190)</f>
        <v>30750000</v>
      </c>
      <c r="E191" s="63"/>
      <c r="F191" s="63"/>
      <c r="G191" s="63"/>
      <c r="H191" s="63"/>
      <c r="I191" s="63"/>
      <c r="J191" s="63"/>
      <c r="K191" s="63"/>
      <c r="L191" s="63"/>
      <c r="M191" s="63"/>
      <c r="N191" s="63"/>
      <c r="O191" s="63"/>
      <c r="P191" s="40"/>
    </row>
    <row r="192" spans="1:16" x14ac:dyDescent="0.25">
      <c r="A192" s="63"/>
      <c r="B192" s="63"/>
      <c r="C192" s="63"/>
      <c r="D192" s="63"/>
      <c r="E192" s="63"/>
      <c r="F192" s="63"/>
      <c r="G192" s="63"/>
      <c r="H192" s="63"/>
      <c r="I192" s="63"/>
      <c r="J192" s="63"/>
      <c r="K192" s="63"/>
      <c r="L192" s="63"/>
      <c r="M192" s="63"/>
      <c r="N192" s="63"/>
      <c r="O192" s="63"/>
      <c r="P192" s="40"/>
    </row>
    <row r="193" spans="1:16" x14ac:dyDescent="0.25">
      <c r="A193" s="63"/>
      <c r="B193" s="63"/>
      <c r="C193" s="63"/>
      <c r="D193" s="63"/>
      <c r="E193" s="63"/>
      <c r="F193" s="63"/>
      <c r="G193" s="63"/>
      <c r="H193" s="63"/>
      <c r="I193" s="63"/>
      <c r="J193" s="63"/>
      <c r="K193" s="63"/>
      <c r="L193" s="63"/>
      <c r="M193" s="63"/>
      <c r="N193" s="63"/>
      <c r="O193" s="63"/>
      <c r="P193" s="40"/>
    </row>
    <row r="194" spans="1:16" x14ac:dyDescent="0.25">
      <c r="A194" s="249"/>
      <c r="B194" s="249"/>
      <c r="C194" s="249"/>
      <c r="D194" s="249"/>
      <c r="E194" s="249"/>
      <c r="F194" s="249"/>
      <c r="G194" s="249"/>
      <c r="H194" s="249"/>
      <c r="I194" s="249"/>
      <c r="J194" s="249"/>
      <c r="K194" s="249"/>
      <c r="L194" s="249"/>
      <c r="M194" s="249"/>
      <c r="N194" s="249"/>
      <c r="O194" s="249"/>
      <c r="P194" s="39"/>
    </row>
  </sheetData>
  <mergeCells count="41">
    <mergeCell ref="A23:A24"/>
    <mergeCell ref="B23:B24"/>
    <mergeCell ref="C23:E23"/>
    <mergeCell ref="F23:O23"/>
    <mergeCell ref="A1:O1"/>
    <mergeCell ref="A2:O14"/>
    <mergeCell ref="A15:O15"/>
    <mergeCell ref="A16:O18"/>
    <mergeCell ref="B21:O22"/>
    <mergeCell ref="A55:O58"/>
    <mergeCell ref="B34:O35"/>
    <mergeCell ref="A36:A37"/>
    <mergeCell ref="B36:B37"/>
    <mergeCell ref="C36:E36"/>
    <mergeCell ref="F36:O36"/>
    <mergeCell ref="B43:O46"/>
    <mergeCell ref="A47:A48"/>
    <mergeCell ref="B47:B48"/>
    <mergeCell ref="C47:E47"/>
    <mergeCell ref="F47:O47"/>
    <mergeCell ref="A54:O54"/>
    <mergeCell ref="A99:O99"/>
    <mergeCell ref="B61:O62"/>
    <mergeCell ref="A63:A64"/>
    <mergeCell ref="B63:B64"/>
    <mergeCell ref="C63:E63"/>
    <mergeCell ref="F63:O63"/>
    <mergeCell ref="A77:A78"/>
    <mergeCell ref="B77:B78"/>
    <mergeCell ref="C77:E77"/>
    <mergeCell ref="F77:O77"/>
    <mergeCell ref="B90:O91"/>
    <mergeCell ref="A92:A93"/>
    <mergeCell ref="B92:B93"/>
    <mergeCell ref="C92:E92"/>
    <mergeCell ref="F92:O92"/>
    <mergeCell ref="A100:O109"/>
    <mergeCell ref="B111:O112"/>
    <mergeCell ref="B130:O131"/>
    <mergeCell ref="B162:O163"/>
    <mergeCell ref="A194:O194"/>
  </mergeCells>
  <hyperlinks>
    <hyperlink ref="B20" r:id="rId1" xr:uid="{A962AF05-3C54-4C60-B7AB-F5F913122A60}"/>
    <hyperlink ref="B60" r:id="rId2" xr:uid="{ED7E674D-3E22-4959-BEAD-29D700DBEAC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8874-520B-4267-91D0-13D53DC23987}">
  <sheetPr>
    <tabColor theme="4" tint="0.39997558519241921"/>
  </sheetPr>
  <dimension ref="A1:Q6"/>
  <sheetViews>
    <sheetView zoomScaleNormal="100" workbookViewId="0">
      <selection activeCell="B5" sqref="B5"/>
    </sheetView>
  </sheetViews>
  <sheetFormatPr baseColWidth="10" defaultColWidth="8.85546875" defaultRowHeight="15" x14ac:dyDescent="0.25"/>
  <sheetData>
    <row r="1" spans="1:17" ht="15.75" x14ac:dyDescent="0.25">
      <c r="A1" s="32" t="s">
        <v>9</v>
      </c>
      <c r="B1" s="32"/>
      <c r="C1" s="32"/>
      <c r="D1" s="32"/>
      <c r="E1" s="32"/>
    </row>
    <row r="2" spans="1:17" x14ac:dyDescent="0.25">
      <c r="A2" t="s">
        <v>738</v>
      </c>
    </row>
    <row r="3" spans="1:17" x14ac:dyDescent="0.25">
      <c r="A3" t="s">
        <v>748</v>
      </c>
    </row>
    <row r="4" spans="1:17" x14ac:dyDescent="0.25">
      <c r="A4" s="98" t="s">
        <v>7</v>
      </c>
      <c r="B4" s="99"/>
      <c r="C4" s="101"/>
      <c r="D4" s="101"/>
      <c r="E4" s="101"/>
      <c r="F4" s="101"/>
      <c r="G4" s="101"/>
      <c r="H4" s="101"/>
      <c r="I4" s="101"/>
      <c r="J4" s="101"/>
      <c r="K4" s="101"/>
      <c r="L4" s="101"/>
      <c r="M4" s="101"/>
      <c r="N4" s="101"/>
      <c r="O4" s="101"/>
      <c r="P4" s="101"/>
      <c r="Q4" s="101"/>
    </row>
    <row r="5" spans="1:17" x14ac:dyDescent="0.25">
      <c r="A5" s="98"/>
      <c r="B5" s="99" t="s">
        <v>746</v>
      </c>
      <c r="C5" s="101"/>
      <c r="D5" s="101"/>
      <c r="E5" s="101"/>
      <c r="F5" s="101"/>
      <c r="G5" s="101"/>
      <c r="H5" s="101"/>
      <c r="I5" s="101"/>
      <c r="J5" s="101"/>
      <c r="K5" s="101"/>
      <c r="L5" s="101"/>
      <c r="M5" s="101"/>
      <c r="N5" s="101"/>
      <c r="O5" s="101"/>
      <c r="P5" s="101"/>
      <c r="Q5" s="101"/>
    </row>
    <row r="6" spans="1:17" x14ac:dyDescent="0.25">
      <c r="A6" s="98"/>
      <c r="B6" s="99" t="s">
        <v>8</v>
      </c>
      <c r="C6" s="101"/>
      <c r="D6" s="101"/>
      <c r="E6" s="101"/>
      <c r="F6" s="101"/>
      <c r="G6" s="101"/>
      <c r="H6" s="101"/>
      <c r="I6" s="101"/>
      <c r="J6" s="101"/>
      <c r="K6" s="101"/>
      <c r="L6" s="101"/>
      <c r="M6" s="101"/>
      <c r="N6" s="101"/>
      <c r="O6" s="101"/>
      <c r="P6" s="101"/>
      <c r="Q6" s="10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1FCDA-4A04-4968-9AF9-603B209C388B}">
  <sheetPr codeName="Sheet5">
    <tabColor theme="4" tint="0.39997558519241921"/>
  </sheetPr>
  <dimension ref="A1:E29"/>
  <sheetViews>
    <sheetView zoomScaleNormal="100" workbookViewId="0">
      <selection activeCell="B17" sqref="B17"/>
    </sheetView>
  </sheetViews>
  <sheetFormatPr baseColWidth="10" defaultColWidth="9.140625" defaultRowHeight="15" x14ac:dyDescent="0.25"/>
  <cols>
    <col min="1" max="1" width="11.28515625" style="1" customWidth="1"/>
    <col min="2" max="2" width="32.5703125" style="1" bestFit="1" customWidth="1"/>
    <col min="3" max="3" width="86.5703125" style="1" customWidth="1"/>
    <col min="4" max="4" width="19.28515625" style="1" customWidth="1"/>
    <col min="5" max="5" width="61" style="1" customWidth="1"/>
    <col min="6" max="16384" width="9.140625" style="1"/>
  </cols>
  <sheetData>
    <row r="1" spans="1:5" ht="15.75" x14ac:dyDescent="0.25">
      <c r="A1" s="207" t="s">
        <v>10</v>
      </c>
      <c r="B1" s="207"/>
      <c r="C1" s="207"/>
      <c r="D1" s="207"/>
      <c r="E1" s="207"/>
    </row>
    <row r="2" spans="1:5" ht="174.75" customHeight="1" x14ac:dyDescent="0.25">
      <c r="A2" s="208" t="s">
        <v>739</v>
      </c>
      <c r="B2" s="208"/>
      <c r="C2" s="208"/>
      <c r="D2" s="208"/>
      <c r="E2" s="208"/>
    </row>
    <row r="3" spans="1:5" x14ac:dyDescent="0.25">
      <c r="A3" s="104"/>
      <c r="B3" s="104"/>
      <c r="C3" s="104"/>
      <c r="D3" s="104"/>
      <c r="E3" s="104"/>
    </row>
    <row r="4" spans="1:5" x14ac:dyDescent="0.25">
      <c r="A4" s="209" t="s">
        <v>11</v>
      </c>
      <c r="B4" s="209"/>
      <c r="C4" s="209"/>
      <c r="D4" s="209"/>
      <c r="E4" s="209"/>
    </row>
    <row r="5" spans="1:5" x14ac:dyDescent="0.25">
      <c r="A5" s="110" t="s">
        <v>12</v>
      </c>
      <c r="B5" s="110" t="s">
        <v>13</v>
      </c>
      <c r="C5" s="110" t="s">
        <v>14</v>
      </c>
      <c r="D5" s="110" t="s">
        <v>15</v>
      </c>
      <c r="E5" s="110" t="s">
        <v>16</v>
      </c>
    </row>
    <row r="6" spans="1:5" x14ac:dyDescent="0.25">
      <c r="A6" s="111">
        <v>1</v>
      </c>
      <c r="B6" s="112" t="s">
        <v>17</v>
      </c>
      <c r="C6" s="112" t="s">
        <v>18</v>
      </c>
      <c r="D6" s="112" t="s">
        <v>19</v>
      </c>
      <c r="E6" s="205" t="s">
        <v>20</v>
      </c>
    </row>
    <row r="7" spans="1:5" x14ac:dyDescent="0.25">
      <c r="A7" s="111">
        <v>2</v>
      </c>
      <c r="B7" s="112" t="s">
        <v>21</v>
      </c>
      <c r="C7" s="112" t="s">
        <v>22</v>
      </c>
      <c r="D7" s="112" t="s">
        <v>19</v>
      </c>
      <c r="E7" s="205" t="s">
        <v>23</v>
      </c>
    </row>
    <row r="8" spans="1:5" x14ac:dyDescent="0.25">
      <c r="A8" s="111">
        <v>3</v>
      </c>
      <c r="B8" s="112" t="s">
        <v>24</v>
      </c>
      <c r="C8" s="112" t="s">
        <v>25</v>
      </c>
      <c r="D8" s="112" t="s">
        <v>26</v>
      </c>
      <c r="E8" s="205" t="s">
        <v>27</v>
      </c>
    </row>
    <row r="9" spans="1:5" x14ac:dyDescent="0.25">
      <c r="A9" s="111">
        <v>4</v>
      </c>
      <c r="B9" s="112" t="s">
        <v>28</v>
      </c>
      <c r="C9" s="112" t="s">
        <v>29</v>
      </c>
      <c r="D9" s="112" t="s">
        <v>26</v>
      </c>
      <c r="E9" s="205" t="s">
        <v>30</v>
      </c>
    </row>
    <row r="10" spans="1:5" x14ac:dyDescent="0.25">
      <c r="A10" s="111">
        <v>5</v>
      </c>
      <c r="B10" s="112" t="s">
        <v>31</v>
      </c>
      <c r="C10" s="112" t="s">
        <v>32</v>
      </c>
      <c r="D10" s="112" t="s">
        <v>26</v>
      </c>
      <c r="E10" s="112"/>
    </row>
    <row r="11" spans="1:5" s="35" customFormat="1" ht="30.75" customHeight="1" x14ac:dyDescent="0.25">
      <c r="A11" s="111">
        <v>6</v>
      </c>
      <c r="B11" s="112" t="s">
        <v>33</v>
      </c>
      <c r="C11" s="112" t="s">
        <v>34</v>
      </c>
      <c r="D11" s="112" t="s">
        <v>26</v>
      </c>
      <c r="E11" s="210" t="s">
        <v>35</v>
      </c>
    </row>
    <row r="12" spans="1:5" s="35" customFormat="1" ht="28.5" x14ac:dyDescent="0.25">
      <c r="A12" s="111">
        <v>7</v>
      </c>
      <c r="B12" s="112" t="s">
        <v>36</v>
      </c>
      <c r="C12" s="112" t="s">
        <v>37</v>
      </c>
      <c r="D12" s="112" t="s">
        <v>26</v>
      </c>
      <c r="E12" s="211"/>
    </row>
    <row r="13" spans="1:5" s="35" customFormat="1" ht="28.5" x14ac:dyDescent="0.25">
      <c r="A13" s="111">
        <v>8</v>
      </c>
      <c r="B13" s="112" t="s">
        <v>38</v>
      </c>
      <c r="C13" s="112" t="s">
        <v>39</v>
      </c>
      <c r="D13" s="112" t="s">
        <v>26</v>
      </c>
      <c r="E13" s="211"/>
    </row>
    <row r="14" spans="1:5" s="35" customFormat="1" ht="28.5" x14ac:dyDescent="0.25">
      <c r="A14" s="111">
        <v>9</v>
      </c>
      <c r="B14" s="112" t="s">
        <v>40</v>
      </c>
      <c r="C14" s="112" t="s">
        <v>41</v>
      </c>
      <c r="D14" s="112" t="s">
        <v>26</v>
      </c>
      <c r="E14" s="211"/>
    </row>
    <row r="15" spans="1:5" s="35" customFormat="1" ht="28.5" x14ac:dyDescent="0.25">
      <c r="A15" s="111">
        <v>10</v>
      </c>
      <c r="B15" s="112" t="s">
        <v>42</v>
      </c>
      <c r="C15" s="112" t="s">
        <v>43</v>
      </c>
      <c r="D15" s="112" t="s">
        <v>26</v>
      </c>
      <c r="E15" s="211"/>
    </row>
    <row r="16" spans="1:5" s="35" customFormat="1" ht="28.5" x14ac:dyDescent="0.25">
      <c r="A16" s="111">
        <v>11</v>
      </c>
      <c r="B16" s="112" t="s">
        <v>44</v>
      </c>
      <c r="C16" s="112" t="s">
        <v>45</v>
      </c>
      <c r="D16" s="112" t="s">
        <v>26</v>
      </c>
      <c r="E16" s="211"/>
    </row>
    <row r="17" spans="1:5" s="35" customFormat="1" ht="28.5" x14ac:dyDescent="0.25">
      <c r="A17" s="111">
        <v>12</v>
      </c>
      <c r="B17" s="112" t="s">
        <v>46</v>
      </c>
      <c r="C17" s="112" t="s">
        <v>47</v>
      </c>
      <c r="D17" s="112" t="s">
        <v>26</v>
      </c>
      <c r="E17" s="211"/>
    </row>
    <row r="18" spans="1:5" s="35" customFormat="1" ht="28.5" x14ac:dyDescent="0.25">
      <c r="A18" s="111">
        <v>13</v>
      </c>
      <c r="B18" s="112" t="s">
        <v>48</v>
      </c>
      <c r="C18" s="112" t="s">
        <v>49</v>
      </c>
      <c r="D18" s="112" t="s">
        <v>26</v>
      </c>
      <c r="E18" s="211"/>
    </row>
    <row r="19" spans="1:5" s="35" customFormat="1" ht="28.5" x14ac:dyDescent="0.25">
      <c r="A19" s="111">
        <v>14</v>
      </c>
      <c r="B19" s="112" t="s">
        <v>50</v>
      </c>
      <c r="C19" s="112" t="s">
        <v>51</v>
      </c>
      <c r="D19" s="112" t="s">
        <v>26</v>
      </c>
      <c r="E19" s="211"/>
    </row>
    <row r="20" spans="1:5" s="35" customFormat="1" ht="28.5" x14ac:dyDescent="0.25">
      <c r="A20" s="111">
        <v>15</v>
      </c>
      <c r="B20" s="112" t="s">
        <v>52</v>
      </c>
      <c r="C20" s="112" t="s">
        <v>53</v>
      </c>
      <c r="D20" s="112" t="s">
        <v>26</v>
      </c>
      <c r="E20" s="211"/>
    </row>
    <row r="21" spans="1:5" s="35" customFormat="1" ht="28.5" x14ac:dyDescent="0.25">
      <c r="A21" s="111">
        <v>16</v>
      </c>
      <c r="B21" s="112" t="s">
        <v>54</v>
      </c>
      <c r="C21" s="112" t="s">
        <v>55</v>
      </c>
      <c r="D21" s="112" t="s">
        <v>26</v>
      </c>
      <c r="E21" s="211"/>
    </row>
    <row r="22" spans="1:5" s="35" customFormat="1" ht="28.5" x14ac:dyDescent="0.25">
      <c r="A22" s="111">
        <v>17</v>
      </c>
      <c r="B22" s="112" t="s">
        <v>56</v>
      </c>
      <c r="C22" s="112" t="s">
        <v>57</v>
      </c>
      <c r="D22" s="112" t="s">
        <v>26</v>
      </c>
      <c r="E22" s="211"/>
    </row>
    <row r="23" spans="1:5" ht="28.5" x14ac:dyDescent="0.25">
      <c r="A23" s="111">
        <v>18</v>
      </c>
      <c r="B23" s="112" t="s">
        <v>58</v>
      </c>
      <c r="C23" s="112" t="s">
        <v>59</v>
      </c>
      <c r="D23" s="112" t="s">
        <v>26</v>
      </c>
      <c r="E23" s="211"/>
    </row>
    <row r="24" spans="1:5" s="35" customFormat="1" ht="28.5" x14ac:dyDescent="0.25">
      <c r="A24" s="111">
        <v>19</v>
      </c>
      <c r="B24" s="112" t="s">
        <v>60</v>
      </c>
      <c r="C24" s="112" t="s">
        <v>61</v>
      </c>
      <c r="D24" s="112" t="s">
        <v>26</v>
      </c>
      <c r="E24" s="211"/>
    </row>
    <row r="25" spans="1:5" s="35" customFormat="1" ht="28.5" x14ac:dyDescent="0.25">
      <c r="A25" s="111">
        <v>20</v>
      </c>
      <c r="B25" s="112" t="s">
        <v>62</v>
      </c>
      <c r="C25" s="112" t="s">
        <v>63</v>
      </c>
      <c r="D25" s="112" t="s">
        <v>26</v>
      </c>
      <c r="E25" s="211"/>
    </row>
    <row r="26" spans="1:5" s="35" customFormat="1" ht="28.5" x14ac:dyDescent="0.25">
      <c r="A26" s="111">
        <v>21</v>
      </c>
      <c r="B26" s="112" t="s">
        <v>64</v>
      </c>
      <c r="C26" s="112" t="s">
        <v>65</v>
      </c>
      <c r="D26" s="112" t="s">
        <v>26</v>
      </c>
      <c r="E26" s="212"/>
    </row>
    <row r="27" spans="1:5" x14ac:dyDescent="0.25">
      <c r="A27" s="111">
        <v>22</v>
      </c>
      <c r="B27" s="112" t="s">
        <v>66</v>
      </c>
      <c r="C27" s="112" t="s">
        <v>67</v>
      </c>
      <c r="D27" s="112" t="s">
        <v>26</v>
      </c>
      <c r="E27" s="112"/>
    </row>
    <row r="28" spans="1:5" ht="85.5" x14ac:dyDescent="0.25">
      <c r="A28" s="111">
        <v>23</v>
      </c>
      <c r="B28" s="112" t="s">
        <v>68</v>
      </c>
      <c r="C28" s="113" t="s">
        <v>69</v>
      </c>
      <c r="D28" s="112" t="s">
        <v>70</v>
      </c>
      <c r="E28" s="112" t="s">
        <v>71</v>
      </c>
    </row>
    <row r="29" spans="1:5" x14ac:dyDescent="0.25">
      <c r="E29" s="61"/>
    </row>
  </sheetData>
  <mergeCells count="4">
    <mergeCell ref="A1:E1"/>
    <mergeCell ref="A2:E2"/>
    <mergeCell ref="A4:E4"/>
    <mergeCell ref="E11:E26"/>
  </mergeCells>
  <hyperlinks>
    <hyperlink ref="E6" location="Secteurs!A1" display="Voir les valeurs à l'onglet « Secteurs »" xr:uid="{2993EAF0-43B5-47B1-BC79-C5ADE01DB4DE}"/>
    <hyperlink ref="E7" location="'Régions Transition'!A1" display="Voir les valeurs à l'onglet « Régions Transition »" xr:uid="{BA5C0508-CE82-475B-A26B-345700E268F6}"/>
    <hyperlink ref="E8" location="'Tranches de qualité de crédit'!A1" display="Voir les valeurs à l'onglet « Tranches de qualité de crédit »" xr:uid="{4EE1EBAD-3411-4704-9673-5D0DA4F252E8}"/>
    <hyperlink ref="E9" location="'Catégories d''actifs Transition'!A1" display="Voir les valeurs à l'onglet « Catégories d'actifs Transition »" xr:uid="{AC7CFF36-1C3F-45AA-9E18-CAF2B6CFD9D4}"/>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61101-03BA-4957-BE79-28F730C1B45E}">
  <sheetPr>
    <tabColor theme="4" tint="0.39997558519241921"/>
  </sheetPr>
  <dimension ref="A1:E24"/>
  <sheetViews>
    <sheetView zoomScaleNormal="100" workbookViewId="0">
      <selection activeCell="C18" sqref="C18"/>
    </sheetView>
  </sheetViews>
  <sheetFormatPr baseColWidth="10" defaultColWidth="8.85546875" defaultRowHeight="15" x14ac:dyDescent="0.25"/>
  <cols>
    <col min="1" max="1" width="12.28515625" customWidth="1"/>
    <col min="2" max="2" width="40.42578125" customWidth="1"/>
    <col min="3" max="3" width="82" customWidth="1"/>
    <col min="4" max="4" width="19.28515625" customWidth="1"/>
    <col min="5" max="5" width="71.42578125" customWidth="1"/>
  </cols>
  <sheetData>
    <row r="1" spans="1:5" ht="15.75" x14ac:dyDescent="0.25">
      <c r="A1" s="213" t="s">
        <v>72</v>
      </c>
      <c r="B1" s="213"/>
      <c r="C1" s="213"/>
      <c r="D1" s="213"/>
      <c r="E1" s="213"/>
    </row>
    <row r="2" spans="1:5" ht="114" customHeight="1" x14ac:dyDescent="0.25">
      <c r="A2" s="214" t="s">
        <v>740</v>
      </c>
      <c r="B2" s="214"/>
      <c r="C2" s="214"/>
      <c r="D2" s="214"/>
      <c r="E2" s="214"/>
    </row>
    <row r="4" spans="1:5" x14ac:dyDescent="0.25">
      <c r="A4" s="215" t="s">
        <v>73</v>
      </c>
      <c r="B4" s="215"/>
      <c r="C4" s="215"/>
      <c r="D4" s="215"/>
      <c r="E4" s="215"/>
    </row>
    <row r="5" spans="1:5" x14ac:dyDescent="0.25">
      <c r="A5" s="110" t="s">
        <v>12</v>
      </c>
      <c r="B5" s="110" t="s">
        <v>13</v>
      </c>
      <c r="C5" s="110" t="s">
        <v>14</v>
      </c>
      <c r="D5" s="110" t="s">
        <v>15</v>
      </c>
      <c r="E5" s="110" t="s">
        <v>16</v>
      </c>
    </row>
    <row r="6" spans="1:5" s="102" customFormat="1" ht="92.25" x14ac:dyDescent="0.25">
      <c r="A6" s="111">
        <v>1</v>
      </c>
      <c r="B6" s="112" t="s">
        <v>17</v>
      </c>
      <c r="C6" s="112" t="s">
        <v>18</v>
      </c>
      <c r="D6" s="112" t="s">
        <v>19</v>
      </c>
      <c r="E6" s="204" t="s">
        <v>74</v>
      </c>
    </row>
    <row r="7" spans="1:5" ht="24.75" customHeight="1" x14ac:dyDescent="0.25">
      <c r="A7" s="111">
        <v>2</v>
      </c>
      <c r="B7" s="112" t="s">
        <v>21</v>
      </c>
      <c r="C7" s="112" t="s">
        <v>22</v>
      </c>
      <c r="D7" s="112" t="s">
        <v>19</v>
      </c>
      <c r="E7" s="205" t="s">
        <v>75</v>
      </c>
    </row>
    <row r="8" spans="1:5" ht="85.5" x14ac:dyDescent="0.25">
      <c r="A8" s="111">
        <v>3</v>
      </c>
      <c r="B8" s="112" t="s">
        <v>31</v>
      </c>
      <c r="C8" s="112" t="s">
        <v>76</v>
      </c>
      <c r="D8" s="112" t="s">
        <v>26</v>
      </c>
      <c r="E8" s="114" t="s">
        <v>77</v>
      </c>
    </row>
    <row r="9" spans="1:5" s="7" customFormat="1" ht="28.5" x14ac:dyDescent="0.25">
      <c r="A9" s="111">
        <v>4</v>
      </c>
      <c r="B9" s="112" t="s">
        <v>78</v>
      </c>
      <c r="C9" s="112" t="s">
        <v>79</v>
      </c>
      <c r="D9" s="112" t="s">
        <v>26</v>
      </c>
      <c r="E9" s="210" t="s">
        <v>80</v>
      </c>
    </row>
    <row r="10" spans="1:5" s="7" customFormat="1" ht="28.5" x14ac:dyDescent="0.25">
      <c r="A10" s="111">
        <v>5</v>
      </c>
      <c r="B10" s="112" t="s">
        <v>81</v>
      </c>
      <c r="C10" s="112" t="s">
        <v>82</v>
      </c>
      <c r="D10" s="112" t="s">
        <v>26</v>
      </c>
      <c r="E10" s="211"/>
    </row>
    <row r="11" spans="1:5" s="7" customFormat="1" ht="28.5" x14ac:dyDescent="0.25">
      <c r="A11" s="111">
        <v>6</v>
      </c>
      <c r="B11" s="112" t="s">
        <v>83</v>
      </c>
      <c r="C11" s="112" t="s">
        <v>84</v>
      </c>
      <c r="D11" s="112" t="s">
        <v>26</v>
      </c>
      <c r="E11" s="211"/>
    </row>
    <row r="12" spans="1:5" s="7" customFormat="1" ht="28.5" x14ac:dyDescent="0.25">
      <c r="A12" s="111">
        <v>7</v>
      </c>
      <c r="B12" s="112" t="s">
        <v>85</v>
      </c>
      <c r="C12" s="112" t="s">
        <v>86</v>
      </c>
      <c r="D12" s="112" t="s">
        <v>26</v>
      </c>
      <c r="E12" s="211"/>
    </row>
    <row r="13" spans="1:5" s="7" customFormat="1" ht="28.5" x14ac:dyDescent="0.25">
      <c r="A13" s="111">
        <v>8</v>
      </c>
      <c r="B13" s="112" t="s">
        <v>87</v>
      </c>
      <c r="C13" s="112" t="s">
        <v>88</v>
      </c>
      <c r="D13" s="112" t="s">
        <v>26</v>
      </c>
      <c r="E13" s="211"/>
    </row>
    <row r="14" spans="1:5" s="7" customFormat="1" ht="28.5" x14ac:dyDescent="0.25">
      <c r="A14" s="111">
        <v>9</v>
      </c>
      <c r="B14" s="112" t="s">
        <v>89</v>
      </c>
      <c r="C14" s="112" t="s">
        <v>90</v>
      </c>
      <c r="D14" s="112" t="s">
        <v>26</v>
      </c>
      <c r="E14" s="211"/>
    </row>
    <row r="15" spans="1:5" s="7" customFormat="1" ht="28.5" x14ac:dyDescent="0.25">
      <c r="A15" s="111">
        <v>10</v>
      </c>
      <c r="B15" s="112" t="s">
        <v>91</v>
      </c>
      <c r="C15" s="112" t="s">
        <v>92</v>
      </c>
      <c r="D15" s="112" t="s">
        <v>26</v>
      </c>
      <c r="E15" s="211"/>
    </row>
    <row r="16" spans="1:5" s="7" customFormat="1" ht="28.5" x14ac:dyDescent="0.25">
      <c r="A16" s="111">
        <v>11</v>
      </c>
      <c r="B16" s="112" t="s">
        <v>93</v>
      </c>
      <c r="C16" s="112" t="s">
        <v>94</v>
      </c>
      <c r="D16" s="112" t="s">
        <v>26</v>
      </c>
      <c r="E16" s="211"/>
    </row>
    <row r="17" spans="1:5" s="7" customFormat="1" ht="28.5" x14ac:dyDescent="0.25">
      <c r="A17" s="111">
        <v>12</v>
      </c>
      <c r="B17" s="112" t="s">
        <v>95</v>
      </c>
      <c r="C17" s="112" t="s">
        <v>96</v>
      </c>
      <c r="D17" s="112" t="s">
        <v>26</v>
      </c>
      <c r="E17" s="211"/>
    </row>
    <row r="18" spans="1:5" s="7" customFormat="1" ht="28.5" x14ac:dyDescent="0.25">
      <c r="A18" s="111">
        <v>13</v>
      </c>
      <c r="B18" s="112" t="s">
        <v>97</v>
      </c>
      <c r="C18" s="112" t="s">
        <v>98</v>
      </c>
      <c r="D18" s="112" t="s">
        <v>26</v>
      </c>
      <c r="E18" s="211"/>
    </row>
    <row r="19" spans="1:5" s="7" customFormat="1" ht="28.5" x14ac:dyDescent="0.25">
      <c r="A19" s="111">
        <v>14</v>
      </c>
      <c r="B19" s="112" t="s">
        <v>99</v>
      </c>
      <c r="C19" s="112" t="s">
        <v>100</v>
      </c>
      <c r="D19" s="112" t="s">
        <v>26</v>
      </c>
      <c r="E19" s="211"/>
    </row>
    <row r="20" spans="1:5" ht="28.5" x14ac:dyDescent="0.25">
      <c r="A20" s="111">
        <v>15</v>
      </c>
      <c r="B20" s="112" t="s">
        <v>101</v>
      </c>
      <c r="C20" s="112" t="s">
        <v>102</v>
      </c>
      <c r="D20" s="112" t="s">
        <v>26</v>
      </c>
      <c r="E20" s="211"/>
    </row>
    <row r="21" spans="1:5" s="7" customFormat="1" ht="28.5" x14ac:dyDescent="0.25">
      <c r="A21" s="111">
        <v>16</v>
      </c>
      <c r="B21" s="112" t="s">
        <v>103</v>
      </c>
      <c r="C21" s="112" t="s">
        <v>104</v>
      </c>
      <c r="D21" s="112" t="s">
        <v>26</v>
      </c>
      <c r="E21" s="211"/>
    </row>
    <row r="22" spans="1:5" s="7" customFormat="1" ht="28.5" x14ac:dyDescent="0.25">
      <c r="A22" s="111">
        <v>17</v>
      </c>
      <c r="B22" s="112" t="s">
        <v>105</v>
      </c>
      <c r="C22" s="112" t="s">
        <v>106</v>
      </c>
      <c r="D22" s="112" t="s">
        <v>26</v>
      </c>
      <c r="E22" s="211"/>
    </row>
    <row r="23" spans="1:5" s="7" customFormat="1" ht="28.5" x14ac:dyDescent="0.25">
      <c r="A23" s="111">
        <v>18</v>
      </c>
      <c r="B23" s="112" t="s">
        <v>107</v>
      </c>
      <c r="C23" s="112" t="s">
        <v>108</v>
      </c>
      <c r="D23" s="112" t="s">
        <v>26</v>
      </c>
      <c r="E23" s="212"/>
    </row>
    <row r="24" spans="1:5" s="7" customFormat="1" ht="28.5" x14ac:dyDescent="0.25">
      <c r="A24" s="111">
        <v>19</v>
      </c>
      <c r="B24" s="112" t="s">
        <v>109</v>
      </c>
      <c r="C24" s="112" t="s">
        <v>110</v>
      </c>
      <c r="D24" s="112" t="s">
        <v>26</v>
      </c>
      <c r="E24" s="112" t="s">
        <v>111</v>
      </c>
    </row>
  </sheetData>
  <mergeCells count="4">
    <mergeCell ref="E9:E23"/>
    <mergeCell ref="A1:E1"/>
    <mergeCell ref="A2:E2"/>
    <mergeCell ref="A4:E4"/>
  </mergeCells>
  <hyperlinks>
    <hyperlink ref="E6" location="Secteurs!A1" display="Secteurs!A1" xr:uid="{CD19DAC7-D25B-454A-B6D1-2BF8B77B050D}"/>
    <hyperlink ref="E7" location="'Régions Transition'!A1" display="Voir les valeurs attendues à l'onglet « Régions Transition »" xr:uid="{699842C4-FEC8-46C1-98DD-A9ED85923947}"/>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5E4C9-073C-40F9-8819-6CD0DA1D90FF}">
  <sheetPr>
    <tabColor theme="4" tint="0.39997558519241921"/>
  </sheetPr>
  <dimension ref="A1:E27"/>
  <sheetViews>
    <sheetView zoomScaleNormal="100" workbookViewId="0">
      <selection activeCell="C20" sqref="C20"/>
    </sheetView>
  </sheetViews>
  <sheetFormatPr baseColWidth="10" defaultColWidth="8.85546875" defaultRowHeight="15" x14ac:dyDescent="0.25"/>
  <cols>
    <col min="1" max="1" width="11.28515625" customWidth="1"/>
    <col min="2" max="2" width="32" customWidth="1"/>
    <col min="3" max="3" width="94.7109375" customWidth="1"/>
    <col min="4" max="4" width="19.28515625" customWidth="1"/>
    <col min="5" max="5" width="80.85546875" customWidth="1"/>
  </cols>
  <sheetData>
    <row r="1" spans="1:5" ht="15.75" x14ac:dyDescent="0.25">
      <c r="A1" s="213" t="s">
        <v>112</v>
      </c>
      <c r="B1" s="213"/>
      <c r="C1" s="213"/>
      <c r="D1" s="213"/>
      <c r="E1" s="213"/>
    </row>
    <row r="2" spans="1:5" ht="121.5" customHeight="1" x14ac:dyDescent="0.25">
      <c r="A2" s="208" t="s">
        <v>113</v>
      </c>
      <c r="B2" s="208"/>
      <c r="C2" s="208"/>
      <c r="D2" s="208"/>
      <c r="E2" s="208"/>
    </row>
    <row r="3" spans="1:5" ht="12" customHeight="1" x14ac:dyDescent="0.25">
      <c r="A3" s="104"/>
      <c r="B3" s="104"/>
      <c r="C3" s="104"/>
      <c r="D3" s="104"/>
      <c r="E3" s="104"/>
    </row>
    <row r="4" spans="1:5" x14ac:dyDescent="0.25">
      <c r="A4" s="215" t="s">
        <v>114</v>
      </c>
      <c r="B4" s="215"/>
      <c r="C4" s="215"/>
      <c r="D4" s="215"/>
      <c r="E4" s="215"/>
    </row>
    <row r="5" spans="1:5" x14ac:dyDescent="0.25">
      <c r="A5" s="110" t="s">
        <v>12</v>
      </c>
      <c r="B5" s="110" t="s">
        <v>13</v>
      </c>
      <c r="C5" s="110" t="s">
        <v>14</v>
      </c>
      <c r="D5" s="110" t="s">
        <v>15</v>
      </c>
      <c r="E5" s="110" t="s">
        <v>16</v>
      </c>
    </row>
    <row r="6" spans="1:5" ht="92.25" x14ac:dyDescent="0.25">
      <c r="A6" s="111">
        <v>1</v>
      </c>
      <c r="B6" s="112" t="s">
        <v>17</v>
      </c>
      <c r="C6" s="112" t="s">
        <v>18</v>
      </c>
      <c r="D6" s="112" t="s">
        <v>19</v>
      </c>
      <c r="E6" s="204" t="s">
        <v>115</v>
      </c>
    </row>
    <row r="7" spans="1:5" x14ac:dyDescent="0.25">
      <c r="A7" s="111">
        <v>2</v>
      </c>
      <c r="B7" s="112" t="s">
        <v>21</v>
      </c>
      <c r="C7" s="112" t="s">
        <v>22</v>
      </c>
      <c r="D7" s="112" t="s">
        <v>19</v>
      </c>
      <c r="E7" s="205" t="s">
        <v>116</v>
      </c>
    </row>
    <row r="8" spans="1:5" ht="75" x14ac:dyDescent="0.25">
      <c r="A8" s="111">
        <v>3</v>
      </c>
      <c r="B8" s="112" t="s">
        <v>24</v>
      </c>
      <c r="C8" s="112" t="s">
        <v>25</v>
      </c>
      <c r="D8" s="112" t="s">
        <v>26</v>
      </c>
      <c r="E8" s="204" t="s">
        <v>741</v>
      </c>
    </row>
    <row r="9" spans="1:5" x14ac:dyDescent="0.25">
      <c r="A9" s="111">
        <v>4</v>
      </c>
      <c r="B9" s="112" t="s">
        <v>28</v>
      </c>
      <c r="C9" s="112" t="s">
        <v>29</v>
      </c>
      <c r="D9" s="112" t="s">
        <v>26</v>
      </c>
      <c r="E9" s="205" t="s">
        <v>117</v>
      </c>
    </row>
    <row r="10" spans="1:5" ht="99.75" x14ac:dyDescent="0.25">
      <c r="A10" s="111">
        <v>5</v>
      </c>
      <c r="B10" s="112" t="s">
        <v>31</v>
      </c>
      <c r="C10" s="112" t="s">
        <v>118</v>
      </c>
      <c r="D10" s="112" t="s">
        <v>26</v>
      </c>
      <c r="E10" s="112" t="s">
        <v>119</v>
      </c>
    </row>
    <row r="11" spans="1:5" ht="28.5" x14ac:dyDescent="0.25">
      <c r="A11" s="111">
        <v>6</v>
      </c>
      <c r="B11" s="112" t="s">
        <v>78</v>
      </c>
      <c r="C11" s="112" t="s">
        <v>79</v>
      </c>
      <c r="D11" s="112" t="s">
        <v>26</v>
      </c>
      <c r="E11" s="112"/>
    </row>
    <row r="12" spans="1:5" ht="28.5" x14ac:dyDescent="0.25">
      <c r="A12" s="111">
        <v>7</v>
      </c>
      <c r="B12" s="112" t="s">
        <v>81</v>
      </c>
      <c r="C12" s="112" t="s">
        <v>120</v>
      </c>
      <c r="D12" s="112" t="s">
        <v>26</v>
      </c>
      <c r="E12" s="112"/>
    </row>
    <row r="13" spans="1:5" ht="28.5" x14ac:dyDescent="0.25">
      <c r="A13" s="111">
        <v>8</v>
      </c>
      <c r="B13" s="112" t="s">
        <v>83</v>
      </c>
      <c r="C13" s="112" t="s">
        <v>121</v>
      </c>
      <c r="D13" s="112" t="s">
        <v>26</v>
      </c>
      <c r="E13" s="112"/>
    </row>
    <row r="14" spans="1:5" ht="28.5" x14ac:dyDescent="0.25">
      <c r="A14" s="111">
        <v>9</v>
      </c>
      <c r="B14" s="112" t="s">
        <v>85</v>
      </c>
      <c r="C14" s="112" t="s">
        <v>122</v>
      </c>
      <c r="D14" s="112" t="s">
        <v>26</v>
      </c>
      <c r="E14" s="112"/>
    </row>
    <row r="15" spans="1:5" ht="28.5" x14ac:dyDescent="0.25">
      <c r="A15" s="111">
        <v>10</v>
      </c>
      <c r="B15" s="112" t="s">
        <v>87</v>
      </c>
      <c r="C15" s="112" t="s">
        <v>123</v>
      </c>
      <c r="D15" s="112" t="s">
        <v>26</v>
      </c>
      <c r="E15" s="112"/>
    </row>
    <row r="16" spans="1:5" ht="28.5" x14ac:dyDescent="0.25">
      <c r="A16" s="111">
        <v>11</v>
      </c>
      <c r="B16" s="112" t="s">
        <v>89</v>
      </c>
      <c r="C16" s="112" t="s">
        <v>90</v>
      </c>
      <c r="D16" s="112" t="s">
        <v>26</v>
      </c>
      <c r="E16" s="112"/>
    </row>
    <row r="17" spans="1:5" ht="28.5" x14ac:dyDescent="0.25">
      <c r="A17" s="111">
        <v>12</v>
      </c>
      <c r="B17" s="112" t="s">
        <v>91</v>
      </c>
      <c r="C17" s="112" t="s">
        <v>124</v>
      </c>
      <c r="D17" s="112" t="s">
        <v>26</v>
      </c>
      <c r="E17" s="112"/>
    </row>
    <row r="18" spans="1:5" ht="28.5" x14ac:dyDescent="0.25">
      <c r="A18" s="111">
        <v>13</v>
      </c>
      <c r="B18" s="112" t="s">
        <v>93</v>
      </c>
      <c r="C18" s="112" t="s">
        <v>94</v>
      </c>
      <c r="D18" s="112" t="s">
        <v>26</v>
      </c>
      <c r="E18" s="112"/>
    </row>
    <row r="19" spans="1:5" ht="28.5" x14ac:dyDescent="0.25">
      <c r="A19" s="111">
        <v>14</v>
      </c>
      <c r="B19" s="112" t="s">
        <v>95</v>
      </c>
      <c r="C19" s="112" t="s">
        <v>96</v>
      </c>
      <c r="D19" s="112" t="s">
        <v>26</v>
      </c>
      <c r="E19" s="112"/>
    </row>
    <row r="20" spans="1:5" ht="28.5" x14ac:dyDescent="0.25">
      <c r="A20" s="111">
        <v>15</v>
      </c>
      <c r="B20" s="112" t="s">
        <v>97</v>
      </c>
      <c r="C20" s="112" t="s">
        <v>98</v>
      </c>
      <c r="D20" s="112" t="s">
        <v>26</v>
      </c>
      <c r="E20" s="112"/>
    </row>
    <row r="21" spans="1:5" ht="28.5" x14ac:dyDescent="0.25">
      <c r="A21" s="111">
        <v>16</v>
      </c>
      <c r="B21" s="112" t="s">
        <v>99</v>
      </c>
      <c r="C21" s="112" t="s">
        <v>100</v>
      </c>
      <c r="D21" s="112" t="s">
        <v>26</v>
      </c>
      <c r="E21" s="112"/>
    </row>
    <row r="22" spans="1:5" ht="28.5" x14ac:dyDescent="0.25">
      <c r="A22" s="111">
        <v>17</v>
      </c>
      <c r="B22" s="112" t="s">
        <v>101</v>
      </c>
      <c r="C22" s="112" t="s">
        <v>102</v>
      </c>
      <c r="D22" s="112" t="s">
        <v>26</v>
      </c>
      <c r="E22" s="112"/>
    </row>
    <row r="23" spans="1:5" ht="28.5" x14ac:dyDescent="0.25">
      <c r="A23" s="111">
        <v>18</v>
      </c>
      <c r="B23" s="112" t="s">
        <v>103</v>
      </c>
      <c r="C23" s="112" t="s">
        <v>104</v>
      </c>
      <c r="D23" s="112" t="s">
        <v>26</v>
      </c>
      <c r="E23" s="112"/>
    </row>
    <row r="24" spans="1:5" ht="28.5" x14ac:dyDescent="0.25">
      <c r="A24" s="111">
        <v>19</v>
      </c>
      <c r="B24" s="112" t="s">
        <v>105</v>
      </c>
      <c r="C24" s="112" t="s">
        <v>106</v>
      </c>
      <c r="D24" s="112" t="s">
        <v>26</v>
      </c>
      <c r="E24" s="112"/>
    </row>
    <row r="25" spans="1:5" ht="28.5" x14ac:dyDescent="0.25">
      <c r="A25" s="111">
        <v>20</v>
      </c>
      <c r="B25" s="112" t="s">
        <v>107</v>
      </c>
      <c r="C25" s="112" t="s">
        <v>108</v>
      </c>
      <c r="D25" s="112" t="s">
        <v>26</v>
      </c>
      <c r="E25" s="112"/>
    </row>
    <row r="26" spans="1:5" ht="29.25" x14ac:dyDescent="0.25">
      <c r="A26" s="111">
        <v>21</v>
      </c>
      <c r="B26" s="112" t="s">
        <v>66</v>
      </c>
      <c r="C26" s="112" t="s">
        <v>125</v>
      </c>
      <c r="D26" s="112" t="s">
        <v>26</v>
      </c>
      <c r="E26" s="112"/>
    </row>
    <row r="27" spans="1:5" ht="42.75" x14ac:dyDescent="0.25">
      <c r="A27" s="111">
        <v>22</v>
      </c>
      <c r="B27" s="112" t="s">
        <v>109</v>
      </c>
      <c r="C27" s="112" t="s">
        <v>126</v>
      </c>
      <c r="D27" s="112" t="s">
        <v>26</v>
      </c>
      <c r="E27" s="112" t="s">
        <v>127</v>
      </c>
    </row>
  </sheetData>
  <mergeCells count="3">
    <mergeCell ref="A4:E4"/>
    <mergeCell ref="A1:E1"/>
    <mergeCell ref="A2:E2"/>
  </mergeCells>
  <hyperlinks>
    <hyperlink ref="E6" location="Secteurs!A1" display="Secteurs!A1" xr:uid="{97D492E3-7C31-40C5-982D-7F3DB34CD574}"/>
    <hyperlink ref="E7" location="'Régions Transition'!A1" display="Voir les valeurs attendues à l'onglet « Régions Transition » " xr:uid="{48F4D73F-AB12-499D-8102-D7A4DA0DDBA2}"/>
    <hyperlink ref="E8" location="'Tranches de qualité de crédit'!A1" display="'Tranches de qualité de crédit'!A1" xr:uid="{12A6A504-10DF-4BCA-A17F-5A6939B081E0}"/>
    <hyperlink ref="E9" location="'Catégories d''actifs Transition'!A1" display="Voir les valeurs attendues à l'onglet « Catégories d'actifs Transition »" xr:uid="{D394AB5A-4E68-4BB5-A008-3EF198F3CFC2}"/>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E48C6-0E3D-4EB8-8770-F30CD217F9F3}">
  <sheetPr>
    <tabColor theme="4" tint="0.39997558519241921"/>
  </sheetPr>
  <dimension ref="A1:E16"/>
  <sheetViews>
    <sheetView zoomScale="115" zoomScaleNormal="115" workbookViewId="0">
      <selection activeCell="A2" sqref="A2:E2"/>
    </sheetView>
  </sheetViews>
  <sheetFormatPr baseColWidth="10" defaultColWidth="8.85546875" defaultRowHeight="15" x14ac:dyDescent="0.25"/>
  <cols>
    <col min="1" max="1" width="11" customWidth="1"/>
    <col min="2" max="2" width="24.28515625" customWidth="1"/>
    <col min="3" max="3" width="74.28515625" bestFit="1" customWidth="1"/>
    <col min="4" max="4" width="19.28515625" customWidth="1"/>
    <col min="5" max="5" width="82.28515625" bestFit="1" customWidth="1"/>
  </cols>
  <sheetData>
    <row r="1" spans="1:5" ht="15.75" x14ac:dyDescent="0.25">
      <c r="A1" s="213" t="s">
        <v>128</v>
      </c>
      <c r="B1" s="213"/>
      <c r="C1" s="213"/>
      <c r="D1" s="213"/>
      <c r="E1" s="213"/>
    </row>
    <row r="2" spans="1:5" ht="228.75" customHeight="1" x14ac:dyDescent="0.25">
      <c r="A2" s="214" t="s">
        <v>129</v>
      </c>
      <c r="B2" s="214"/>
      <c r="C2" s="214"/>
      <c r="D2" s="214"/>
      <c r="E2" s="214"/>
    </row>
    <row r="3" spans="1:5" x14ac:dyDescent="0.25">
      <c r="A3" s="215" t="s">
        <v>130</v>
      </c>
      <c r="B3" s="215"/>
      <c r="C3" s="215"/>
      <c r="D3" s="215"/>
      <c r="E3" s="215"/>
    </row>
    <row r="4" spans="1:5" ht="15" customHeight="1" x14ac:dyDescent="0.25">
      <c r="A4" s="110" t="s">
        <v>12</v>
      </c>
      <c r="B4" s="110" t="s">
        <v>13</v>
      </c>
      <c r="C4" s="110" t="s">
        <v>14</v>
      </c>
      <c r="D4" s="110" t="s">
        <v>15</v>
      </c>
      <c r="E4" s="110" t="s">
        <v>16</v>
      </c>
    </row>
    <row r="5" spans="1:5" x14ac:dyDescent="0.25">
      <c r="A5" s="3">
        <v>1</v>
      </c>
      <c r="B5" s="4" t="s">
        <v>131</v>
      </c>
      <c r="C5" s="4" t="s">
        <v>132</v>
      </c>
      <c r="D5" s="4" t="s">
        <v>19</v>
      </c>
      <c r="E5" s="83" t="s">
        <v>133</v>
      </c>
    </row>
    <row r="6" spans="1:5" ht="24.75" customHeight="1" x14ac:dyDescent="0.25">
      <c r="A6" s="94">
        <v>2</v>
      </c>
      <c r="B6" s="95" t="s">
        <v>134</v>
      </c>
      <c r="C6" s="95" t="s">
        <v>135</v>
      </c>
      <c r="D6" s="95" t="s">
        <v>19</v>
      </c>
      <c r="E6" s="103" t="s">
        <v>136</v>
      </c>
    </row>
    <row r="7" spans="1:5" x14ac:dyDescent="0.25">
      <c r="A7" s="3">
        <v>3</v>
      </c>
      <c r="B7" s="4" t="s">
        <v>31</v>
      </c>
      <c r="C7" s="4" t="s">
        <v>137</v>
      </c>
      <c r="D7" s="4" t="s">
        <v>26</v>
      </c>
      <c r="E7" s="4"/>
    </row>
    <row r="8" spans="1:5" x14ac:dyDescent="0.25">
      <c r="A8" s="3">
        <v>4</v>
      </c>
      <c r="B8" s="4" t="s">
        <v>138</v>
      </c>
      <c r="C8" s="4" t="s">
        <v>139</v>
      </c>
      <c r="D8" s="4" t="s">
        <v>26</v>
      </c>
      <c r="E8" s="4"/>
    </row>
    <row r="9" spans="1:5" x14ac:dyDescent="0.25">
      <c r="E9" s="61"/>
    </row>
    <row r="10" spans="1:5" x14ac:dyDescent="0.25">
      <c r="B10" s="61"/>
    </row>
    <row r="11" spans="1:5" x14ac:dyDescent="0.25">
      <c r="A11" s="215" t="s">
        <v>140</v>
      </c>
      <c r="B11" s="215"/>
      <c r="C11" s="215"/>
      <c r="D11" s="215"/>
      <c r="E11" s="215"/>
    </row>
    <row r="12" spans="1:5" ht="16.5" customHeight="1" x14ac:dyDescent="0.25">
      <c r="A12" s="110" t="s">
        <v>12</v>
      </c>
      <c r="B12" s="110" t="s">
        <v>13</v>
      </c>
      <c r="C12" s="110" t="s">
        <v>14</v>
      </c>
      <c r="D12" s="110" t="s">
        <v>15</v>
      </c>
      <c r="E12" s="110" t="s">
        <v>16</v>
      </c>
    </row>
    <row r="13" spans="1:5" x14ac:dyDescent="0.25">
      <c r="A13" s="3">
        <v>1</v>
      </c>
      <c r="B13" s="4" t="s">
        <v>131</v>
      </c>
      <c r="C13" s="4" t="s">
        <v>132</v>
      </c>
      <c r="D13" s="4" t="s">
        <v>19</v>
      </c>
      <c r="E13" s="83" t="s">
        <v>133</v>
      </c>
    </row>
    <row r="14" spans="1:5" ht="22.5" customHeight="1" x14ac:dyDescent="0.25">
      <c r="A14" s="96">
        <v>2</v>
      </c>
      <c r="B14" s="95" t="s">
        <v>141</v>
      </c>
      <c r="C14" s="95" t="s">
        <v>142</v>
      </c>
      <c r="D14" s="97" t="s">
        <v>19</v>
      </c>
      <c r="E14" s="103" t="s">
        <v>136</v>
      </c>
    </row>
    <row r="15" spans="1:5" x14ac:dyDescent="0.25">
      <c r="A15" s="3">
        <v>3</v>
      </c>
      <c r="B15" s="4" t="s">
        <v>31</v>
      </c>
      <c r="C15" s="4" t="s">
        <v>137</v>
      </c>
      <c r="D15" s="4" t="s">
        <v>26</v>
      </c>
      <c r="E15" s="4"/>
    </row>
    <row r="16" spans="1:5" x14ac:dyDescent="0.25">
      <c r="A16" s="3">
        <v>4</v>
      </c>
      <c r="B16" s="4" t="s">
        <v>138</v>
      </c>
      <c r="C16" s="4" t="s">
        <v>139</v>
      </c>
      <c r="D16" s="4" t="s">
        <v>26</v>
      </c>
      <c r="E16" s="4"/>
    </row>
  </sheetData>
  <mergeCells count="4">
    <mergeCell ref="A1:E1"/>
    <mergeCell ref="A2:E2"/>
    <mergeCell ref="A3:E3"/>
    <mergeCell ref="A11:E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F7F7-768C-454B-9F87-B9A5B61207ED}">
  <sheetPr>
    <tabColor theme="4" tint="0.39997558519241921"/>
  </sheetPr>
  <dimension ref="A1:E16"/>
  <sheetViews>
    <sheetView topLeftCell="B1" zoomScaleNormal="100" workbookViewId="0">
      <selection sqref="A1:E1"/>
    </sheetView>
  </sheetViews>
  <sheetFormatPr baseColWidth="10" defaultColWidth="8.85546875" defaultRowHeight="15" x14ac:dyDescent="0.25"/>
  <cols>
    <col min="1" max="1" width="12.5703125" customWidth="1"/>
    <col min="2" max="2" width="45" customWidth="1"/>
    <col min="3" max="3" width="82" customWidth="1"/>
    <col min="4" max="4" width="19.28515625" customWidth="1"/>
    <col min="5" max="5" width="63" customWidth="1"/>
  </cols>
  <sheetData>
    <row r="1" spans="1:5" ht="15.75" x14ac:dyDescent="0.25">
      <c r="A1" s="213" t="s">
        <v>143</v>
      </c>
      <c r="B1" s="213"/>
      <c r="C1" s="213"/>
      <c r="D1" s="213"/>
      <c r="E1" s="213"/>
    </row>
    <row r="2" spans="1:5" ht="199.5" customHeight="1" x14ac:dyDescent="0.25">
      <c r="A2" s="214" t="s">
        <v>144</v>
      </c>
      <c r="B2" s="214"/>
      <c r="C2" s="214"/>
      <c r="D2" s="214"/>
      <c r="E2" s="214"/>
    </row>
    <row r="3" spans="1:5" x14ac:dyDescent="0.25">
      <c r="A3" s="215" t="s">
        <v>145</v>
      </c>
      <c r="B3" s="215"/>
      <c r="C3" s="215"/>
      <c r="D3" s="215"/>
      <c r="E3" s="215"/>
    </row>
    <row r="4" spans="1:5" ht="16.5" customHeight="1" x14ac:dyDescent="0.25">
      <c r="A4" s="110" t="s">
        <v>12</v>
      </c>
      <c r="B4" s="110" t="s">
        <v>13</v>
      </c>
      <c r="C4" s="110" t="s">
        <v>14</v>
      </c>
      <c r="D4" s="110" t="s">
        <v>15</v>
      </c>
      <c r="E4" s="110" t="s">
        <v>16</v>
      </c>
    </row>
    <row r="5" spans="1:5" ht="14.25" customHeight="1" x14ac:dyDescent="0.25">
      <c r="A5" s="111">
        <v>1</v>
      </c>
      <c r="B5" s="112" t="s">
        <v>131</v>
      </c>
      <c r="C5" s="112" t="s">
        <v>132</v>
      </c>
      <c r="D5" s="112" t="s">
        <v>19</v>
      </c>
      <c r="E5" s="206" t="s">
        <v>146</v>
      </c>
    </row>
    <row r="6" spans="1:5" ht="14.25" customHeight="1" x14ac:dyDescent="0.25">
      <c r="A6" s="111">
        <v>2</v>
      </c>
      <c r="B6" s="112" t="s">
        <v>147</v>
      </c>
      <c r="C6" s="112" t="s">
        <v>148</v>
      </c>
      <c r="D6" s="112" t="s">
        <v>26</v>
      </c>
      <c r="E6" s="205" t="s">
        <v>149</v>
      </c>
    </row>
    <row r="7" spans="1:5" ht="14.25" customHeight="1" x14ac:dyDescent="0.25">
      <c r="A7" s="111">
        <v>3</v>
      </c>
      <c r="B7" s="112" t="s">
        <v>150</v>
      </c>
      <c r="C7" s="112" t="s">
        <v>151</v>
      </c>
      <c r="D7" s="112" t="s">
        <v>26</v>
      </c>
      <c r="E7" s="205" t="s">
        <v>152</v>
      </c>
    </row>
    <row r="8" spans="1:5" ht="14.25" customHeight="1" x14ac:dyDescent="0.25">
      <c r="A8" s="111">
        <v>4</v>
      </c>
      <c r="B8" s="112" t="s">
        <v>31</v>
      </c>
      <c r="C8" s="112" t="s">
        <v>153</v>
      </c>
      <c r="D8" s="112" t="s">
        <v>26</v>
      </c>
      <c r="E8" s="112"/>
    </row>
    <row r="9" spans="1:5" ht="14.25" customHeight="1" x14ac:dyDescent="0.25">
      <c r="A9" s="111">
        <v>5</v>
      </c>
      <c r="B9" s="112" t="s">
        <v>138</v>
      </c>
      <c r="C9" s="112" t="s">
        <v>139</v>
      </c>
      <c r="D9" s="112" t="s">
        <v>26</v>
      </c>
      <c r="E9" s="112"/>
    </row>
    <row r="11" spans="1:5" x14ac:dyDescent="0.25">
      <c r="A11" s="215" t="s">
        <v>154</v>
      </c>
      <c r="B11" s="215"/>
      <c r="C11" s="215"/>
      <c r="D11" s="215"/>
      <c r="E11" s="215"/>
    </row>
    <row r="12" spans="1:5" ht="17.25" customHeight="1" x14ac:dyDescent="0.25">
      <c r="A12" s="110" t="s">
        <v>12</v>
      </c>
      <c r="B12" s="110" t="s">
        <v>13</v>
      </c>
      <c r="C12" s="110" t="s">
        <v>14</v>
      </c>
      <c r="D12" s="110" t="s">
        <v>15</v>
      </c>
      <c r="E12" s="110" t="s">
        <v>16</v>
      </c>
    </row>
    <row r="13" spans="1:5" ht="14.25" customHeight="1" x14ac:dyDescent="0.25">
      <c r="A13" s="111">
        <v>1</v>
      </c>
      <c r="B13" s="112" t="s">
        <v>131</v>
      </c>
      <c r="C13" s="112" t="s">
        <v>132</v>
      </c>
      <c r="D13" s="112" t="s">
        <v>19</v>
      </c>
      <c r="E13" s="206" t="s">
        <v>146</v>
      </c>
    </row>
    <row r="14" spans="1:5" ht="14.25" customHeight="1" x14ac:dyDescent="0.25">
      <c r="A14" s="111">
        <v>2</v>
      </c>
      <c r="B14" s="112" t="s">
        <v>147</v>
      </c>
      <c r="C14" s="112" t="s">
        <v>148</v>
      </c>
      <c r="D14" s="112" t="s">
        <v>26</v>
      </c>
      <c r="E14" s="205" t="s">
        <v>149</v>
      </c>
    </row>
    <row r="15" spans="1:5" s="64" customFormat="1" ht="14.25" customHeight="1" x14ac:dyDescent="0.25">
      <c r="A15" s="111">
        <v>3</v>
      </c>
      <c r="B15" s="112" t="s">
        <v>150</v>
      </c>
      <c r="C15" s="112" t="s">
        <v>151</v>
      </c>
      <c r="D15" s="112" t="s">
        <v>26</v>
      </c>
      <c r="E15" s="205" t="s">
        <v>152</v>
      </c>
    </row>
    <row r="16" spans="1:5" ht="14.25" customHeight="1" x14ac:dyDescent="0.25">
      <c r="A16" s="111">
        <v>4</v>
      </c>
      <c r="B16" s="112" t="s">
        <v>31</v>
      </c>
      <c r="C16" s="112" t="s">
        <v>153</v>
      </c>
      <c r="D16" s="112" t="s">
        <v>26</v>
      </c>
      <c r="E16" s="112"/>
    </row>
  </sheetData>
  <mergeCells count="4">
    <mergeCell ref="A1:E1"/>
    <mergeCell ref="A2:E2"/>
    <mergeCell ref="A3:E3"/>
    <mergeCell ref="A11:E11"/>
  </mergeCells>
  <hyperlinks>
    <hyperlink ref="E6" location="'Types d''expositions sur immo'!A1" display="Voir les valeurs attendues à l'onglet « Types d'expositions sur immo »" xr:uid="{75CC0392-5BDF-4AF7-8667-EA98982E6EC1}"/>
    <hyperlink ref="E7" location="'Tranches de RPV'!A1" display="Voir les valeurs attendues à l'onglet « Tranches de RPV »" xr:uid="{52B61072-4601-4F49-A578-FDF82FDCBE1F}"/>
    <hyperlink ref="E14" location="'Types d''expositions sur immo'!A1" display="Voir les valeurs attendues à l'onglet « Types d'expositions sur immo »" xr:uid="{6B8468F6-A45F-4EBD-B9BA-BE12C1C6DFE7}"/>
    <hyperlink ref="E15" location="'Tranches de RPV'!A1" display="Voir les valeurs attendues à l'onglet « Tranches de RPV »" xr:uid="{5C8CCC1D-8429-479B-A277-6292C6D06BBB}"/>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C7CAC-4DCC-4A81-B290-C9016EAD11B7}">
  <sheetPr codeName="Sheet16">
    <tabColor theme="4" tint="0.39997558519241921"/>
  </sheetPr>
  <dimension ref="A1:F89"/>
  <sheetViews>
    <sheetView zoomScale="115" zoomScaleNormal="115" workbookViewId="0">
      <selection sqref="A1:F1"/>
    </sheetView>
  </sheetViews>
  <sheetFormatPr baseColWidth="10" defaultColWidth="8.85546875" defaultRowHeight="15" x14ac:dyDescent="0.25"/>
  <cols>
    <col min="1" max="1" width="11" customWidth="1"/>
    <col min="2" max="2" width="45" customWidth="1"/>
    <col min="3" max="3" width="90.140625" bestFit="1" customWidth="1"/>
    <col min="4" max="4" width="17.85546875" customWidth="1"/>
    <col min="5" max="5" width="73.140625" customWidth="1"/>
    <col min="6" max="6" width="53.28515625" customWidth="1"/>
  </cols>
  <sheetData>
    <row r="1" spans="1:6" ht="15.75" x14ac:dyDescent="0.25">
      <c r="A1" s="213" t="s">
        <v>155</v>
      </c>
      <c r="B1" s="213"/>
      <c r="C1" s="213"/>
      <c r="D1" s="213"/>
      <c r="E1" s="213"/>
      <c r="F1" s="213"/>
    </row>
    <row r="2" spans="1:6" ht="138" customHeight="1" x14ac:dyDescent="0.25">
      <c r="A2" s="214" t="s">
        <v>755</v>
      </c>
      <c r="B2" s="214"/>
      <c r="C2" s="214"/>
      <c r="D2" s="214"/>
      <c r="E2" s="214"/>
      <c r="F2" s="214"/>
    </row>
    <row r="3" spans="1:6" ht="16.5" customHeight="1" x14ac:dyDescent="0.25">
      <c r="A3" s="107"/>
      <c r="B3" s="107"/>
      <c r="C3" s="107"/>
      <c r="D3" s="107"/>
      <c r="E3" s="107"/>
      <c r="F3" s="107"/>
    </row>
    <row r="4" spans="1:6" x14ac:dyDescent="0.25">
      <c r="A4" s="106" t="s">
        <v>156</v>
      </c>
      <c r="B4" s="106"/>
      <c r="C4" s="106"/>
      <c r="D4" s="106"/>
      <c r="E4" s="106"/>
      <c r="F4" s="106"/>
    </row>
    <row r="5" spans="1:6" ht="30" x14ac:dyDescent="0.25">
      <c r="A5" s="110" t="s">
        <v>12</v>
      </c>
      <c r="B5" s="110" t="s">
        <v>13</v>
      </c>
      <c r="C5" s="110" t="s">
        <v>14</v>
      </c>
      <c r="D5" s="110" t="s">
        <v>15</v>
      </c>
      <c r="E5" s="110" t="s">
        <v>16</v>
      </c>
    </row>
    <row r="6" spans="1:6" x14ac:dyDescent="0.25">
      <c r="A6" s="111">
        <v>1</v>
      </c>
      <c r="B6" s="112" t="s">
        <v>21</v>
      </c>
      <c r="C6" s="112" t="s">
        <v>22</v>
      </c>
      <c r="D6" s="112" t="s">
        <v>19</v>
      </c>
      <c r="E6" s="205" t="s">
        <v>157</v>
      </c>
    </row>
    <row r="7" spans="1:6" x14ac:dyDescent="0.25">
      <c r="A7" s="111">
        <v>2</v>
      </c>
      <c r="B7" s="112" t="s">
        <v>147</v>
      </c>
      <c r="C7" s="112" t="s">
        <v>148</v>
      </c>
      <c r="D7" s="115" t="s">
        <v>26</v>
      </c>
      <c r="E7" s="205" t="s">
        <v>158</v>
      </c>
    </row>
    <row r="8" spans="1:6" x14ac:dyDescent="0.25">
      <c r="A8" s="111">
        <v>3</v>
      </c>
      <c r="B8" s="112" t="s">
        <v>150</v>
      </c>
      <c r="C8" s="112" t="s">
        <v>159</v>
      </c>
      <c r="D8" s="115" t="s">
        <v>26</v>
      </c>
      <c r="E8" s="205" t="s">
        <v>152</v>
      </c>
    </row>
    <row r="9" spans="1:6" x14ac:dyDescent="0.25">
      <c r="A9" s="111">
        <v>4</v>
      </c>
      <c r="B9" s="112" t="s">
        <v>160</v>
      </c>
      <c r="C9" s="112" t="s">
        <v>161</v>
      </c>
      <c r="D9" s="115" t="s">
        <v>26</v>
      </c>
      <c r="E9" s="216" t="s">
        <v>162</v>
      </c>
    </row>
    <row r="10" spans="1:6" x14ac:dyDescent="0.25">
      <c r="A10" s="111">
        <v>5</v>
      </c>
      <c r="B10" s="112" t="s">
        <v>163</v>
      </c>
      <c r="C10" s="112" t="s">
        <v>164</v>
      </c>
      <c r="D10" s="115" t="s">
        <v>26</v>
      </c>
      <c r="E10" s="217"/>
    </row>
    <row r="11" spans="1:6" x14ac:dyDescent="0.25">
      <c r="A11" s="111">
        <v>6</v>
      </c>
      <c r="B11" s="112" t="s">
        <v>165</v>
      </c>
      <c r="C11" s="112" t="s">
        <v>166</v>
      </c>
      <c r="D11" s="115" t="s">
        <v>26</v>
      </c>
      <c r="E11" s="217"/>
    </row>
    <row r="12" spans="1:6" x14ac:dyDescent="0.25">
      <c r="A12" s="111">
        <v>7</v>
      </c>
      <c r="B12" s="112" t="s">
        <v>167</v>
      </c>
      <c r="C12" s="112" t="s">
        <v>168</v>
      </c>
      <c r="D12" s="115" t="s">
        <v>26</v>
      </c>
      <c r="E12" s="217"/>
    </row>
    <row r="13" spans="1:6" x14ac:dyDescent="0.25">
      <c r="A13" s="111">
        <v>8</v>
      </c>
      <c r="B13" s="112" t="s">
        <v>169</v>
      </c>
      <c r="C13" s="112" t="s">
        <v>170</v>
      </c>
      <c r="D13" s="115" t="s">
        <v>26</v>
      </c>
      <c r="E13" s="217"/>
    </row>
    <row r="14" spans="1:6" x14ac:dyDescent="0.25">
      <c r="A14" s="111">
        <v>9</v>
      </c>
      <c r="B14" s="112" t="s">
        <v>171</v>
      </c>
      <c r="C14" s="112" t="s">
        <v>172</v>
      </c>
      <c r="D14" s="115" t="s">
        <v>26</v>
      </c>
      <c r="E14" s="217"/>
    </row>
    <row r="15" spans="1:6" s="7" customFormat="1" x14ac:dyDescent="0.25">
      <c r="A15" s="111">
        <v>10</v>
      </c>
      <c r="B15" s="112" t="s">
        <v>173</v>
      </c>
      <c r="C15" s="112" t="s">
        <v>174</v>
      </c>
      <c r="D15" s="115" t="s">
        <v>26</v>
      </c>
      <c r="E15" s="217"/>
    </row>
    <row r="16" spans="1:6" x14ac:dyDescent="0.25">
      <c r="A16" s="111">
        <v>11</v>
      </c>
      <c r="B16" s="112" t="s">
        <v>175</v>
      </c>
      <c r="C16" s="112" t="s">
        <v>176</v>
      </c>
      <c r="D16" s="115" t="s">
        <v>26</v>
      </c>
      <c r="E16" s="217"/>
    </row>
    <row r="17" spans="1:5" x14ac:dyDescent="0.25">
      <c r="A17" s="111">
        <v>12</v>
      </c>
      <c r="B17" s="112" t="s">
        <v>177</v>
      </c>
      <c r="C17" s="112" t="s">
        <v>178</v>
      </c>
      <c r="D17" s="115" t="s">
        <v>26</v>
      </c>
      <c r="E17" s="217"/>
    </row>
    <row r="18" spans="1:5" ht="15.75" customHeight="1" x14ac:dyDescent="0.25">
      <c r="A18" s="111">
        <v>13</v>
      </c>
      <c r="B18" s="112" t="s">
        <v>179</v>
      </c>
      <c r="C18" s="112" t="s">
        <v>180</v>
      </c>
      <c r="D18" s="115" t="s">
        <v>26</v>
      </c>
      <c r="E18" s="217"/>
    </row>
    <row r="19" spans="1:5" ht="15.75" customHeight="1" x14ac:dyDescent="0.25">
      <c r="A19" s="111">
        <v>14</v>
      </c>
      <c r="B19" s="112" t="s">
        <v>181</v>
      </c>
      <c r="C19" s="112" t="s">
        <v>182</v>
      </c>
      <c r="D19" s="115" t="s">
        <v>26</v>
      </c>
      <c r="E19" s="217"/>
    </row>
    <row r="20" spans="1:5" ht="28.5" x14ac:dyDescent="0.25">
      <c r="A20" s="111">
        <v>15</v>
      </c>
      <c r="B20" s="112" t="s">
        <v>183</v>
      </c>
      <c r="C20" s="112" t="s">
        <v>184</v>
      </c>
      <c r="D20" s="115" t="s">
        <v>26</v>
      </c>
      <c r="E20" s="217"/>
    </row>
    <row r="21" spans="1:5" ht="28.5" x14ac:dyDescent="0.25">
      <c r="A21" s="111">
        <v>16</v>
      </c>
      <c r="B21" s="112" t="s">
        <v>185</v>
      </c>
      <c r="C21" s="112" t="s">
        <v>186</v>
      </c>
      <c r="D21" s="115" t="s">
        <v>26</v>
      </c>
      <c r="E21" s="217"/>
    </row>
    <row r="22" spans="1:5" ht="28.5" x14ac:dyDescent="0.25">
      <c r="A22" s="111">
        <v>17</v>
      </c>
      <c r="B22" s="112" t="s">
        <v>187</v>
      </c>
      <c r="C22" s="112" t="s">
        <v>188</v>
      </c>
      <c r="D22" s="115" t="s">
        <v>26</v>
      </c>
      <c r="E22" s="217"/>
    </row>
    <row r="23" spans="1:5" ht="28.5" x14ac:dyDescent="0.25">
      <c r="A23" s="111">
        <v>18</v>
      </c>
      <c r="B23" s="112" t="s">
        <v>189</v>
      </c>
      <c r="C23" s="112" t="s">
        <v>190</v>
      </c>
      <c r="D23" s="115" t="s">
        <v>26</v>
      </c>
      <c r="E23" s="217"/>
    </row>
    <row r="24" spans="1:5" ht="28.5" x14ac:dyDescent="0.25">
      <c r="A24" s="111">
        <v>19</v>
      </c>
      <c r="B24" s="112" t="s">
        <v>191</v>
      </c>
      <c r="C24" s="112" t="s">
        <v>192</v>
      </c>
      <c r="D24" s="115" t="s">
        <v>26</v>
      </c>
      <c r="E24" s="217"/>
    </row>
    <row r="25" spans="1:5" ht="28.5" x14ac:dyDescent="0.25">
      <c r="A25" s="111">
        <v>20</v>
      </c>
      <c r="B25" s="112" t="s">
        <v>193</v>
      </c>
      <c r="C25" s="112" t="s">
        <v>194</v>
      </c>
      <c r="D25" s="115" t="s">
        <v>26</v>
      </c>
      <c r="E25" s="217"/>
    </row>
    <row r="26" spans="1:5" ht="28.5" x14ac:dyDescent="0.25">
      <c r="A26" s="111">
        <v>21</v>
      </c>
      <c r="B26" s="112" t="s">
        <v>195</v>
      </c>
      <c r="C26" s="112" t="s">
        <v>196</v>
      </c>
      <c r="D26" s="115" t="s">
        <v>26</v>
      </c>
      <c r="E26" s="217"/>
    </row>
    <row r="27" spans="1:5" ht="28.5" x14ac:dyDescent="0.25">
      <c r="A27" s="111">
        <v>22</v>
      </c>
      <c r="B27" s="112" t="s">
        <v>197</v>
      </c>
      <c r="C27" s="112" t="s">
        <v>198</v>
      </c>
      <c r="D27" s="115" t="s">
        <v>26</v>
      </c>
      <c r="E27" s="217"/>
    </row>
    <row r="28" spans="1:5" ht="16.5" customHeight="1" x14ac:dyDescent="0.25">
      <c r="A28" s="111">
        <v>23</v>
      </c>
      <c r="B28" s="112" t="s">
        <v>199</v>
      </c>
      <c r="C28" s="112" t="s">
        <v>200</v>
      </c>
      <c r="D28" s="115" t="s">
        <v>26</v>
      </c>
      <c r="E28" s="217"/>
    </row>
    <row r="29" spans="1:5" ht="28.5" x14ac:dyDescent="0.25">
      <c r="A29" s="111">
        <v>24</v>
      </c>
      <c r="B29" s="112" t="s">
        <v>201</v>
      </c>
      <c r="C29" s="112" t="s">
        <v>202</v>
      </c>
      <c r="D29" s="115" t="s">
        <v>26</v>
      </c>
      <c r="E29" s="217"/>
    </row>
    <row r="30" spans="1:5" ht="28.5" x14ac:dyDescent="0.25">
      <c r="A30" s="111">
        <v>25</v>
      </c>
      <c r="B30" s="112" t="s">
        <v>203</v>
      </c>
      <c r="C30" s="112" t="s">
        <v>204</v>
      </c>
      <c r="D30" s="115" t="s">
        <v>26</v>
      </c>
      <c r="E30" s="217"/>
    </row>
    <row r="31" spans="1:5" ht="28.5" x14ac:dyDescent="0.25">
      <c r="A31" s="111">
        <v>26</v>
      </c>
      <c r="B31" s="112" t="s">
        <v>205</v>
      </c>
      <c r="C31" s="112" t="s">
        <v>206</v>
      </c>
      <c r="D31" s="115" t="s">
        <v>26</v>
      </c>
      <c r="E31" s="217"/>
    </row>
    <row r="32" spans="1:5" ht="28.5" x14ac:dyDescent="0.25">
      <c r="A32" s="111">
        <v>27</v>
      </c>
      <c r="B32" s="112" t="s">
        <v>207</v>
      </c>
      <c r="C32" s="112" t="s">
        <v>208</v>
      </c>
      <c r="D32" s="115" t="s">
        <v>26</v>
      </c>
      <c r="E32" s="217"/>
    </row>
    <row r="33" spans="1:6" ht="28.5" x14ac:dyDescent="0.25">
      <c r="A33" s="111">
        <v>28</v>
      </c>
      <c r="B33" s="112" t="s">
        <v>209</v>
      </c>
      <c r="C33" s="112" t="s">
        <v>210</v>
      </c>
      <c r="D33" s="115" t="s">
        <v>26</v>
      </c>
      <c r="E33" s="217"/>
    </row>
    <row r="34" spans="1:6" ht="28.5" x14ac:dyDescent="0.25">
      <c r="A34" s="111">
        <v>29</v>
      </c>
      <c r="B34" s="112" t="s">
        <v>211</v>
      </c>
      <c r="C34" s="112" t="s">
        <v>212</v>
      </c>
      <c r="D34" s="115" t="s">
        <v>26</v>
      </c>
      <c r="E34" s="217"/>
    </row>
    <row r="35" spans="1:6" ht="28.5" x14ac:dyDescent="0.25">
      <c r="A35" s="111">
        <v>30</v>
      </c>
      <c r="B35" s="112" t="s">
        <v>213</v>
      </c>
      <c r="C35" s="112" t="s">
        <v>214</v>
      </c>
      <c r="D35" s="115" t="s">
        <v>26</v>
      </c>
      <c r="E35" s="217"/>
    </row>
    <row r="36" spans="1:6" ht="28.5" x14ac:dyDescent="0.25">
      <c r="A36" s="111">
        <v>31</v>
      </c>
      <c r="B36" s="112" t="s">
        <v>215</v>
      </c>
      <c r="C36" s="112" t="s">
        <v>216</v>
      </c>
      <c r="D36" s="115" t="s">
        <v>26</v>
      </c>
      <c r="E36" s="217"/>
    </row>
    <row r="37" spans="1:6" ht="28.5" x14ac:dyDescent="0.25">
      <c r="A37" s="111">
        <v>32</v>
      </c>
      <c r="B37" s="112" t="s">
        <v>217</v>
      </c>
      <c r="C37" s="112" t="s">
        <v>218</v>
      </c>
      <c r="D37" s="115" t="s">
        <v>26</v>
      </c>
      <c r="E37" s="217"/>
    </row>
    <row r="38" spans="1:6" ht="28.5" x14ac:dyDescent="0.25">
      <c r="A38" s="111">
        <v>33</v>
      </c>
      <c r="B38" s="112" t="s">
        <v>219</v>
      </c>
      <c r="C38" s="112" t="s">
        <v>220</v>
      </c>
      <c r="D38" s="115" t="s">
        <v>26</v>
      </c>
      <c r="E38" s="218"/>
    </row>
    <row r="41" spans="1:6" x14ac:dyDescent="0.25">
      <c r="A41" s="106" t="s">
        <v>221</v>
      </c>
      <c r="B41" s="106"/>
      <c r="C41" s="106"/>
      <c r="D41" s="106"/>
      <c r="E41" s="106"/>
      <c r="F41" s="106"/>
    </row>
    <row r="42" spans="1:6" ht="30" x14ac:dyDescent="0.25">
      <c r="A42" s="110" t="s">
        <v>12</v>
      </c>
      <c r="B42" s="110" t="s">
        <v>13</v>
      </c>
      <c r="C42" s="110" t="s">
        <v>14</v>
      </c>
      <c r="D42" s="110" t="s">
        <v>15</v>
      </c>
      <c r="E42" s="110" t="s">
        <v>16</v>
      </c>
    </row>
    <row r="43" spans="1:6" x14ac:dyDescent="0.25">
      <c r="A43" s="111">
        <v>1</v>
      </c>
      <c r="B43" s="112" t="s">
        <v>21</v>
      </c>
      <c r="C43" s="112" t="s">
        <v>22</v>
      </c>
      <c r="D43" s="112" t="s">
        <v>19</v>
      </c>
      <c r="E43" s="205" t="s">
        <v>157</v>
      </c>
    </row>
    <row r="44" spans="1:6" x14ac:dyDescent="0.25">
      <c r="A44" s="111">
        <v>2</v>
      </c>
      <c r="B44" s="112" t="s">
        <v>147</v>
      </c>
      <c r="C44" s="112" t="s">
        <v>148</v>
      </c>
      <c r="D44" s="115" t="s">
        <v>26</v>
      </c>
      <c r="E44" s="205" t="s">
        <v>158</v>
      </c>
    </row>
    <row r="45" spans="1:6" x14ac:dyDescent="0.25">
      <c r="A45" s="111">
        <v>3</v>
      </c>
      <c r="B45" s="112" t="s">
        <v>150</v>
      </c>
      <c r="C45" s="112" t="s">
        <v>159</v>
      </c>
      <c r="D45" s="115" t="s">
        <v>26</v>
      </c>
      <c r="E45" s="205" t="s">
        <v>152</v>
      </c>
    </row>
    <row r="46" spans="1:6" ht="15" customHeight="1" x14ac:dyDescent="0.25">
      <c r="A46" s="111">
        <v>4</v>
      </c>
      <c r="B46" s="112" t="s">
        <v>160</v>
      </c>
      <c r="C46" s="112" t="s">
        <v>161</v>
      </c>
      <c r="D46" s="115" t="s">
        <v>26</v>
      </c>
      <c r="E46" s="216" t="s">
        <v>162</v>
      </c>
    </row>
    <row r="47" spans="1:6" x14ac:dyDescent="0.25">
      <c r="A47" s="111">
        <v>5</v>
      </c>
      <c r="B47" s="112" t="s">
        <v>163</v>
      </c>
      <c r="C47" s="112" t="s">
        <v>164</v>
      </c>
      <c r="D47" s="115" t="s">
        <v>26</v>
      </c>
      <c r="E47" s="217"/>
    </row>
    <row r="48" spans="1:6" x14ac:dyDescent="0.25">
      <c r="A48" s="111">
        <v>6</v>
      </c>
      <c r="B48" s="112" t="s">
        <v>165</v>
      </c>
      <c r="C48" s="112" t="s">
        <v>166</v>
      </c>
      <c r="D48" s="115" t="s">
        <v>26</v>
      </c>
      <c r="E48" s="217"/>
    </row>
    <row r="49" spans="1:5" x14ac:dyDescent="0.25">
      <c r="A49" s="111">
        <v>7</v>
      </c>
      <c r="B49" s="112" t="s">
        <v>167</v>
      </c>
      <c r="C49" s="112" t="s">
        <v>168</v>
      </c>
      <c r="D49" s="115" t="s">
        <v>26</v>
      </c>
      <c r="E49" s="217"/>
    </row>
    <row r="50" spans="1:5" x14ac:dyDescent="0.25">
      <c r="A50" s="111">
        <v>8</v>
      </c>
      <c r="B50" s="112" t="s">
        <v>169</v>
      </c>
      <c r="C50" s="112" t="s">
        <v>170</v>
      </c>
      <c r="D50" s="115" t="s">
        <v>26</v>
      </c>
      <c r="E50" s="217"/>
    </row>
    <row r="51" spans="1:5" x14ac:dyDescent="0.25">
      <c r="A51" s="111">
        <v>9</v>
      </c>
      <c r="B51" s="112" t="s">
        <v>171</v>
      </c>
      <c r="C51" s="112" t="s">
        <v>172</v>
      </c>
      <c r="D51" s="115" t="s">
        <v>26</v>
      </c>
      <c r="E51" s="217"/>
    </row>
    <row r="52" spans="1:5" s="7" customFormat="1" x14ac:dyDescent="0.25">
      <c r="A52" s="111">
        <v>10</v>
      </c>
      <c r="B52" s="112" t="s">
        <v>173</v>
      </c>
      <c r="C52" s="112" t="s">
        <v>174</v>
      </c>
      <c r="D52" s="115" t="s">
        <v>26</v>
      </c>
      <c r="E52" s="217"/>
    </row>
    <row r="53" spans="1:5" x14ac:dyDescent="0.25">
      <c r="A53" s="111">
        <v>11</v>
      </c>
      <c r="B53" s="112" t="s">
        <v>175</v>
      </c>
      <c r="C53" s="112" t="s">
        <v>176</v>
      </c>
      <c r="D53" s="115" t="s">
        <v>26</v>
      </c>
      <c r="E53" s="217"/>
    </row>
    <row r="54" spans="1:5" x14ac:dyDescent="0.25">
      <c r="A54" s="111">
        <v>12</v>
      </c>
      <c r="B54" s="112" t="s">
        <v>177</v>
      </c>
      <c r="C54" s="112" t="s">
        <v>178</v>
      </c>
      <c r="D54" s="115" t="s">
        <v>26</v>
      </c>
      <c r="E54" s="217"/>
    </row>
    <row r="55" spans="1:5" x14ac:dyDescent="0.25">
      <c r="A55" s="111">
        <v>13</v>
      </c>
      <c r="B55" s="112" t="s">
        <v>179</v>
      </c>
      <c r="C55" s="112" t="s">
        <v>180</v>
      </c>
      <c r="D55" s="115" t="s">
        <v>26</v>
      </c>
      <c r="E55" s="217"/>
    </row>
    <row r="56" spans="1:5" ht="28.5" x14ac:dyDescent="0.25">
      <c r="A56" s="111">
        <v>14</v>
      </c>
      <c r="B56" s="112" t="s">
        <v>201</v>
      </c>
      <c r="C56" s="112" t="s">
        <v>202</v>
      </c>
      <c r="D56" s="115" t="s">
        <v>26</v>
      </c>
      <c r="E56" s="217"/>
    </row>
    <row r="57" spans="1:5" ht="28.5" x14ac:dyDescent="0.25">
      <c r="A57" s="111">
        <v>15</v>
      </c>
      <c r="B57" s="112" t="s">
        <v>203</v>
      </c>
      <c r="C57" s="112" t="s">
        <v>204</v>
      </c>
      <c r="D57" s="115" t="s">
        <v>26</v>
      </c>
      <c r="E57" s="217"/>
    </row>
    <row r="58" spans="1:5" ht="28.5" x14ac:dyDescent="0.25">
      <c r="A58" s="111">
        <v>16</v>
      </c>
      <c r="B58" s="112" t="s">
        <v>205</v>
      </c>
      <c r="C58" s="112" t="s">
        <v>206</v>
      </c>
      <c r="D58" s="115" t="s">
        <v>26</v>
      </c>
      <c r="E58" s="217"/>
    </row>
    <row r="59" spans="1:5" ht="28.5" x14ac:dyDescent="0.25">
      <c r="A59" s="111">
        <v>17</v>
      </c>
      <c r="B59" s="112" t="s">
        <v>207</v>
      </c>
      <c r="C59" s="112" t="s">
        <v>208</v>
      </c>
      <c r="D59" s="115" t="s">
        <v>26</v>
      </c>
      <c r="E59" s="217"/>
    </row>
    <row r="60" spans="1:5" ht="28.5" x14ac:dyDescent="0.25">
      <c r="A60" s="111">
        <v>18</v>
      </c>
      <c r="B60" s="112" t="s">
        <v>209</v>
      </c>
      <c r="C60" s="112" t="s">
        <v>210</v>
      </c>
      <c r="D60" s="115" t="s">
        <v>26</v>
      </c>
      <c r="E60" s="217"/>
    </row>
    <row r="61" spans="1:5" ht="28.5" x14ac:dyDescent="0.25">
      <c r="A61" s="111">
        <v>19</v>
      </c>
      <c r="B61" s="112" t="s">
        <v>211</v>
      </c>
      <c r="C61" s="112" t="s">
        <v>212</v>
      </c>
      <c r="D61" s="115" t="s">
        <v>26</v>
      </c>
      <c r="E61" s="217"/>
    </row>
    <row r="62" spans="1:5" ht="28.5" x14ac:dyDescent="0.25">
      <c r="A62" s="111">
        <v>20</v>
      </c>
      <c r="B62" s="112" t="s">
        <v>213</v>
      </c>
      <c r="C62" s="112" t="s">
        <v>214</v>
      </c>
      <c r="D62" s="115" t="s">
        <v>26</v>
      </c>
      <c r="E62" s="217"/>
    </row>
    <row r="63" spans="1:5" ht="28.5" x14ac:dyDescent="0.25">
      <c r="A63" s="111">
        <v>21</v>
      </c>
      <c r="B63" s="112" t="s">
        <v>215</v>
      </c>
      <c r="C63" s="112" t="s">
        <v>216</v>
      </c>
      <c r="D63" s="115" t="s">
        <v>26</v>
      </c>
      <c r="E63" s="217"/>
    </row>
    <row r="64" spans="1:5" ht="28.5" x14ac:dyDescent="0.25">
      <c r="A64" s="111">
        <v>22</v>
      </c>
      <c r="B64" s="112" t="s">
        <v>217</v>
      </c>
      <c r="C64" s="112" t="s">
        <v>218</v>
      </c>
      <c r="D64" s="115" t="s">
        <v>26</v>
      </c>
      <c r="E64" s="217"/>
    </row>
    <row r="65" spans="1:5" ht="28.5" x14ac:dyDescent="0.25">
      <c r="A65" s="111">
        <v>23</v>
      </c>
      <c r="B65" s="112" t="s">
        <v>219</v>
      </c>
      <c r="C65" s="112" t="s">
        <v>220</v>
      </c>
      <c r="D65" s="115" t="s">
        <v>26</v>
      </c>
      <c r="E65" s="218"/>
    </row>
    <row r="89" spans="2:2" x14ac:dyDescent="0.25">
      <c r="B89" t="s">
        <v>222</v>
      </c>
    </row>
  </sheetData>
  <mergeCells count="4">
    <mergeCell ref="A1:F1"/>
    <mergeCell ref="A2:F2"/>
    <mergeCell ref="E9:E38"/>
    <mergeCell ref="E46:E65"/>
  </mergeCells>
  <phoneticPr fontId="38" type="noConversion"/>
  <hyperlinks>
    <hyperlink ref="E6" location="'Régions Risques physiques'!A1" display="Voir les valeurs attendues à l'onglet « Régions Risques physiques »" xr:uid="{E0AA6FFA-7624-4FB9-83AF-FA53DD2EB815}"/>
    <hyperlink ref="E7" location="'Types d''expositions sur immo'!A1" display="Voir les valeurs attendues à l'onglet « Types d'exposition sur imm »" xr:uid="{69348716-57F6-471C-91C7-16CAFCFC3F07}"/>
    <hyperlink ref="E8" location="'Tranches de RPV'!A1" display="Voir les valeurs attendues à l'onglet « Tranches de RPV »" xr:uid="{FD7594E1-F93A-49EC-B91D-8E6C49CFC548}"/>
    <hyperlink ref="E43" location="'Régions Risques physiques'!A1" display="Voir les valeurs attendues à l'onglet « Régions Risques physiques »" xr:uid="{9C7CF47C-708C-459B-B058-A02DAE241E1C}"/>
    <hyperlink ref="E44" location="'Types d''expositions sur immo'!A1" display="Voir les valeurs attendues à l'onglet « Types d'exposition sur imm »" xr:uid="{9010615F-9185-4E64-80C3-A736DDFEEBA9}"/>
    <hyperlink ref="E45" location="'Tranches de RPV'!A1" display="Voir les valeurs attendues à l'onglet « Tranches de RPV »" xr:uid="{262F844F-8365-404A-8EFA-C1A8375541DA}"/>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C4EE6-C46E-4C05-8B89-93C9E605BCE7}">
  <sheetPr>
    <tabColor theme="4" tint="0.39997558519241921"/>
  </sheetPr>
  <dimension ref="A1:F64"/>
  <sheetViews>
    <sheetView topLeftCell="C1" zoomScaleNormal="100" workbookViewId="0">
      <selection sqref="A1:F1"/>
    </sheetView>
  </sheetViews>
  <sheetFormatPr baseColWidth="10" defaultColWidth="8.85546875" defaultRowHeight="15" x14ac:dyDescent="0.25"/>
  <cols>
    <col min="1" max="1" width="12" customWidth="1"/>
    <col min="2" max="2" width="45" customWidth="1"/>
    <col min="3" max="3" width="82" customWidth="1"/>
    <col min="4" max="4" width="17.85546875" customWidth="1"/>
    <col min="5" max="5" width="73.140625" customWidth="1"/>
    <col min="6" max="6" width="53.28515625" customWidth="1"/>
  </cols>
  <sheetData>
    <row r="1" spans="1:6" ht="15.75" x14ac:dyDescent="0.25">
      <c r="A1" s="213" t="s">
        <v>223</v>
      </c>
      <c r="B1" s="213"/>
      <c r="C1" s="213"/>
      <c r="D1" s="213"/>
      <c r="E1" s="213"/>
      <c r="F1" s="213"/>
    </row>
    <row r="2" spans="1:6" ht="165" customHeight="1" x14ac:dyDescent="0.25">
      <c r="A2" s="214" t="s">
        <v>224</v>
      </c>
      <c r="B2" s="214"/>
      <c r="C2" s="214"/>
      <c r="D2" s="214"/>
      <c r="E2" s="214"/>
      <c r="F2" s="214"/>
    </row>
    <row r="3" spans="1:6" x14ac:dyDescent="0.25">
      <c r="A3" s="215" t="s">
        <v>225</v>
      </c>
      <c r="B3" s="215"/>
      <c r="C3" s="215"/>
      <c r="D3" s="215"/>
      <c r="E3" s="215"/>
      <c r="F3" s="215"/>
    </row>
    <row r="4" spans="1:6" ht="17.25" customHeight="1" x14ac:dyDescent="0.25">
      <c r="A4" s="110" t="s">
        <v>12</v>
      </c>
      <c r="B4" s="110" t="s">
        <v>13</v>
      </c>
      <c r="C4" s="110" t="s">
        <v>14</v>
      </c>
      <c r="D4" s="110" t="s">
        <v>15</v>
      </c>
      <c r="E4" s="110" t="s">
        <v>16</v>
      </c>
    </row>
    <row r="5" spans="1:6" x14ac:dyDescent="0.25">
      <c r="A5" s="111">
        <v>1</v>
      </c>
      <c r="B5" s="112" t="s">
        <v>21</v>
      </c>
      <c r="C5" s="112" t="s">
        <v>22</v>
      </c>
      <c r="D5" s="112" t="s">
        <v>19</v>
      </c>
      <c r="E5" s="205" t="s">
        <v>157</v>
      </c>
    </row>
    <row r="6" spans="1:6" x14ac:dyDescent="0.25">
      <c r="A6" s="111">
        <v>2</v>
      </c>
      <c r="B6" s="112" t="s">
        <v>147</v>
      </c>
      <c r="C6" s="112" t="s">
        <v>148</v>
      </c>
      <c r="D6" s="115" t="s">
        <v>26</v>
      </c>
      <c r="E6" s="205" t="s">
        <v>158</v>
      </c>
    </row>
    <row r="7" spans="1:6" x14ac:dyDescent="0.25">
      <c r="A7" s="111">
        <v>3</v>
      </c>
      <c r="B7" s="112" t="s">
        <v>150</v>
      </c>
      <c r="C7" s="112" t="s">
        <v>159</v>
      </c>
      <c r="D7" s="115" t="s">
        <v>26</v>
      </c>
      <c r="E7" s="205" t="s">
        <v>152</v>
      </c>
    </row>
    <row r="8" spans="1:6" ht="14.45" customHeight="1" x14ac:dyDescent="0.25">
      <c r="A8" s="111">
        <v>4</v>
      </c>
      <c r="B8" s="112" t="s">
        <v>226</v>
      </c>
      <c r="C8" s="112" t="s">
        <v>227</v>
      </c>
      <c r="D8" s="115" t="s">
        <v>26</v>
      </c>
      <c r="E8" s="216" t="s">
        <v>228</v>
      </c>
    </row>
    <row r="9" spans="1:6" ht="28.5" x14ac:dyDescent="0.25">
      <c r="A9" s="111">
        <v>5</v>
      </c>
      <c r="B9" s="112" t="s">
        <v>229</v>
      </c>
      <c r="C9" s="112" t="s">
        <v>230</v>
      </c>
      <c r="D9" s="115" t="s">
        <v>26</v>
      </c>
      <c r="E9" s="217"/>
    </row>
    <row r="10" spans="1:6" ht="28.5" x14ac:dyDescent="0.25">
      <c r="A10" s="111">
        <v>6</v>
      </c>
      <c r="B10" s="112" t="s">
        <v>231</v>
      </c>
      <c r="C10" s="112" t="s">
        <v>232</v>
      </c>
      <c r="D10" s="115" t="s">
        <v>26</v>
      </c>
      <c r="E10" s="217"/>
    </row>
    <row r="11" spans="1:6" ht="28.5" x14ac:dyDescent="0.25">
      <c r="A11" s="111">
        <v>7</v>
      </c>
      <c r="B11" s="112" t="s">
        <v>233</v>
      </c>
      <c r="C11" s="112" t="s">
        <v>234</v>
      </c>
      <c r="D11" s="115" t="s">
        <v>26</v>
      </c>
      <c r="E11" s="217"/>
    </row>
    <row r="12" spans="1:6" ht="28.5" x14ac:dyDescent="0.25">
      <c r="A12" s="111">
        <v>8</v>
      </c>
      <c r="B12" s="112" t="s">
        <v>235</v>
      </c>
      <c r="C12" s="112" t="s">
        <v>236</v>
      </c>
      <c r="D12" s="115" t="s">
        <v>26</v>
      </c>
      <c r="E12" s="217"/>
    </row>
    <row r="13" spans="1:6" ht="28.5" x14ac:dyDescent="0.25">
      <c r="A13" s="111">
        <v>9</v>
      </c>
      <c r="B13" s="112" t="s">
        <v>237</v>
      </c>
      <c r="C13" s="112" t="s">
        <v>238</v>
      </c>
      <c r="D13" s="115" t="s">
        <v>26</v>
      </c>
      <c r="E13" s="217"/>
    </row>
    <row r="14" spans="1:6" s="7" customFormat="1" ht="28.5" x14ac:dyDescent="0.25">
      <c r="A14" s="111">
        <v>10</v>
      </c>
      <c r="B14" s="112" t="s">
        <v>239</v>
      </c>
      <c r="C14" s="112" t="s">
        <v>240</v>
      </c>
      <c r="D14" s="115" t="s">
        <v>26</v>
      </c>
      <c r="E14" s="217"/>
    </row>
    <row r="15" spans="1:6" ht="28.5" x14ac:dyDescent="0.25">
      <c r="A15" s="111">
        <v>11</v>
      </c>
      <c r="B15" s="112" t="s">
        <v>241</v>
      </c>
      <c r="C15" s="112" t="s">
        <v>242</v>
      </c>
      <c r="D15" s="115" t="s">
        <v>26</v>
      </c>
      <c r="E15" s="217"/>
    </row>
    <row r="16" spans="1:6" ht="28.5" x14ac:dyDescent="0.25">
      <c r="A16" s="111">
        <v>12</v>
      </c>
      <c r="B16" s="112" t="s">
        <v>243</v>
      </c>
      <c r="C16" s="112" t="s">
        <v>244</v>
      </c>
      <c r="D16" s="115" t="s">
        <v>26</v>
      </c>
      <c r="E16" s="217"/>
    </row>
    <row r="17" spans="1:5" ht="28.5" x14ac:dyDescent="0.25">
      <c r="A17" s="111">
        <v>13</v>
      </c>
      <c r="B17" s="112" t="s">
        <v>245</v>
      </c>
      <c r="C17" s="112" t="s">
        <v>246</v>
      </c>
      <c r="D17" s="115" t="s">
        <v>26</v>
      </c>
      <c r="E17" s="217"/>
    </row>
    <row r="18" spans="1:5" ht="28.5" x14ac:dyDescent="0.25">
      <c r="A18" s="111">
        <v>14</v>
      </c>
      <c r="B18" s="202" t="s">
        <v>247</v>
      </c>
      <c r="C18" s="112" t="s">
        <v>248</v>
      </c>
      <c r="D18" s="115" t="s">
        <v>26</v>
      </c>
      <c r="E18" s="217"/>
    </row>
    <row r="19" spans="1:5" ht="28.5" x14ac:dyDescent="0.25">
      <c r="A19" s="111">
        <v>15</v>
      </c>
      <c r="B19" s="112" t="s">
        <v>249</v>
      </c>
      <c r="C19" s="112" t="s">
        <v>250</v>
      </c>
      <c r="D19" s="115" t="s">
        <v>26</v>
      </c>
      <c r="E19" s="217"/>
    </row>
    <row r="20" spans="1:5" ht="28.5" x14ac:dyDescent="0.25">
      <c r="A20" s="111">
        <v>16</v>
      </c>
      <c r="B20" s="112" t="s">
        <v>251</v>
      </c>
      <c r="C20" s="112" t="s">
        <v>252</v>
      </c>
      <c r="D20" s="115" t="s">
        <v>26</v>
      </c>
      <c r="E20" s="217"/>
    </row>
    <row r="21" spans="1:5" ht="28.5" x14ac:dyDescent="0.25">
      <c r="A21" s="111">
        <v>17</v>
      </c>
      <c r="B21" s="112" t="s">
        <v>253</v>
      </c>
      <c r="C21" s="112" t="s">
        <v>254</v>
      </c>
      <c r="D21" s="115" t="s">
        <v>26</v>
      </c>
      <c r="E21" s="217"/>
    </row>
    <row r="22" spans="1:5" ht="28.5" x14ac:dyDescent="0.25">
      <c r="A22" s="111">
        <v>18</v>
      </c>
      <c r="B22" s="112" t="s">
        <v>255</v>
      </c>
      <c r="C22" s="112" t="s">
        <v>256</v>
      </c>
      <c r="D22" s="115" t="s">
        <v>26</v>
      </c>
      <c r="E22" s="217"/>
    </row>
    <row r="23" spans="1:5" ht="28.5" x14ac:dyDescent="0.25">
      <c r="A23" s="111">
        <v>19</v>
      </c>
      <c r="B23" s="112" t="s">
        <v>257</v>
      </c>
      <c r="C23" s="112" t="s">
        <v>258</v>
      </c>
      <c r="D23" s="115" t="s">
        <v>26</v>
      </c>
      <c r="E23" s="217"/>
    </row>
    <row r="24" spans="1:5" ht="28.5" x14ac:dyDescent="0.25">
      <c r="A24" s="111">
        <v>20</v>
      </c>
      <c r="B24" s="112" t="s">
        <v>259</v>
      </c>
      <c r="C24" s="112" t="s">
        <v>260</v>
      </c>
      <c r="D24" s="115" t="s">
        <v>26</v>
      </c>
      <c r="E24" s="217"/>
    </row>
    <row r="25" spans="1:5" ht="28.5" x14ac:dyDescent="0.25">
      <c r="A25" s="111">
        <v>21</v>
      </c>
      <c r="B25" s="112" t="s">
        <v>261</v>
      </c>
      <c r="C25" s="112" t="s">
        <v>262</v>
      </c>
      <c r="D25" s="115" t="s">
        <v>26</v>
      </c>
      <c r="E25" s="217"/>
    </row>
    <row r="26" spans="1:5" ht="28.5" x14ac:dyDescent="0.25">
      <c r="A26" s="111">
        <v>22</v>
      </c>
      <c r="B26" s="112" t="s">
        <v>263</v>
      </c>
      <c r="C26" s="112" t="s">
        <v>264</v>
      </c>
      <c r="D26" s="115" t="s">
        <v>26</v>
      </c>
      <c r="E26" s="217"/>
    </row>
    <row r="27" spans="1:5" ht="28.5" x14ac:dyDescent="0.25">
      <c r="A27" s="111">
        <v>23</v>
      </c>
      <c r="B27" s="112" t="s">
        <v>265</v>
      </c>
      <c r="C27" s="112" t="s">
        <v>266</v>
      </c>
      <c r="D27" s="115" t="s">
        <v>26</v>
      </c>
      <c r="E27" s="217"/>
    </row>
    <row r="28" spans="1:5" ht="28.5" x14ac:dyDescent="0.25">
      <c r="A28" s="111">
        <v>24</v>
      </c>
      <c r="B28" s="112" t="s">
        <v>267</v>
      </c>
      <c r="C28" s="112" t="s">
        <v>268</v>
      </c>
      <c r="D28" s="115" t="s">
        <v>26</v>
      </c>
      <c r="E28" s="217"/>
    </row>
    <row r="29" spans="1:5" ht="28.5" x14ac:dyDescent="0.25">
      <c r="A29" s="111">
        <v>25</v>
      </c>
      <c r="B29" s="112" t="s">
        <v>269</v>
      </c>
      <c r="C29" s="112" t="s">
        <v>270</v>
      </c>
      <c r="D29" s="115" t="s">
        <v>26</v>
      </c>
      <c r="E29" s="217"/>
    </row>
    <row r="30" spans="1:5" ht="28.5" x14ac:dyDescent="0.25">
      <c r="A30" s="111">
        <v>26</v>
      </c>
      <c r="B30" s="112" t="s">
        <v>271</v>
      </c>
      <c r="C30" s="112" t="s">
        <v>272</v>
      </c>
      <c r="D30" s="115" t="s">
        <v>26</v>
      </c>
      <c r="E30" s="217"/>
    </row>
    <row r="31" spans="1:5" ht="28.5" x14ac:dyDescent="0.25">
      <c r="A31" s="111">
        <v>27</v>
      </c>
      <c r="B31" s="112" t="s">
        <v>273</v>
      </c>
      <c r="C31" s="112" t="s">
        <v>274</v>
      </c>
      <c r="D31" s="115" t="s">
        <v>26</v>
      </c>
      <c r="E31" s="217"/>
    </row>
    <row r="32" spans="1:5" ht="28.5" x14ac:dyDescent="0.25">
      <c r="A32" s="111">
        <v>28</v>
      </c>
      <c r="B32" s="112" t="s">
        <v>275</v>
      </c>
      <c r="C32" s="112" t="s">
        <v>276</v>
      </c>
      <c r="D32" s="115" t="s">
        <v>26</v>
      </c>
      <c r="E32" s="217"/>
    </row>
    <row r="33" spans="1:6" ht="28.5" x14ac:dyDescent="0.25">
      <c r="A33" s="111">
        <v>29</v>
      </c>
      <c r="B33" s="112" t="s">
        <v>277</v>
      </c>
      <c r="C33" s="112" t="s">
        <v>278</v>
      </c>
      <c r="D33" s="115" t="s">
        <v>26</v>
      </c>
      <c r="E33" s="217"/>
    </row>
    <row r="34" spans="1:6" ht="28.5" x14ac:dyDescent="0.25">
      <c r="A34" s="111">
        <v>30</v>
      </c>
      <c r="B34" s="112" t="s">
        <v>279</v>
      </c>
      <c r="C34" s="112" t="s">
        <v>280</v>
      </c>
      <c r="D34" s="115" t="s">
        <v>26</v>
      </c>
      <c r="E34" s="217"/>
    </row>
    <row r="35" spans="1:6" ht="28.5" x14ac:dyDescent="0.25">
      <c r="A35" s="111">
        <v>31</v>
      </c>
      <c r="B35" s="112" t="s">
        <v>281</v>
      </c>
      <c r="C35" s="112" t="s">
        <v>282</v>
      </c>
      <c r="D35" s="115" t="s">
        <v>26</v>
      </c>
      <c r="E35" s="217"/>
    </row>
    <row r="36" spans="1:6" ht="28.5" x14ac:dyDescent="0.25">
      <c r="A36" s="111">
        <v>32</v>
      </c>
      <c r="B36" s="112" t="s">
        <v>283</v>
      </c>
      <c r="C36" s="112" t="s">
        <v>284</v>
      </c>
      <c r="D36" s="115" t="s">
        <v>26</v>
      </c>
      <c r="E36" s="217"/>
    </row>
    <row r="37" spans="1:6" ht="28.5" x14ac:dyDescent="0.25">
      <c r="A37" s="111">
        <v>33</v>
      </c>
      <c r="B37" s="112" t="s">
        <v>285</v>
      </c>
      <c r="C37" s="112" t="s">
        <v>286</v>
      </c>
      <c r="D37" s="115" t="s">
        <v>26</v>
      </c>
      <c r="E37" s="218"/>
    </row>
    <row r="40" spans="1:6" x14ac:dyDescent="0.25">
      <c r="A40" s="215" t="s">
        <v>287</v>
      </c>
      <c r="B40" s="215"/>
      <c r="C40" s="215"/>
      <c r="D40" s="215"/>
      <c r="E40" s="215"/>
      <c r="F40" s="215"/>
    </row>
    <row r="41" spans="1:6" ht="30" x14ac:dyDescent="0.25">
      <c r="A41" s="110" t="s">
        <v>12</v>
      </c>
      <c r="B41" s="110" t="s">
        <v>13</v>
      </c>
      <c r="C41" s="110" t="s">
        <v>14</v>
      </c>
      <c r="D41" s="110" t="s">
        <v>15</v>
      </c>
      <c r="E41" s="110" t="s">
        <v>16</v>
      </c>
    </row>
    <row r="42" spans="1:6" x14ac:dyDescent="0.25">
      <c r="A42" s="111">
        <v>1</v>
      </c>
      <c r="B42" s="112" t="s">
        <v>21</v>
      </c>
      <c r="C42" s="112" t="s">
        <v>22</v>
      </c>
      <c r="D42" s="112" t="s">
        <v>19</v>
      </c>
      <c r="E42" s="205" t="s">
        <v>157</v>
      </c>
    </row>
    <row r="43" spans="1:6" x14ac:dyDescent="0.25">
      <c r="A43" s="111">
        <v>2</v>
      </c>
      <c r="B43" s="112" t="s">
        <v>147</v>
      </c>
      <c r="C43" s="112" t="s">
        <v>148</v>
      </c>
      <c r="D43" s="115" t="s">
        <v>26</v>
      </c>
      <c r="E43" s="205" t="s">
        <v>158</v>
      </c>
    </row>
    <row r="44" spans="1:6" x14ac:dyDescent="0.25">
      <c r="A44" s="111">
        <v>3</v>
      </c>
      <c r="B44" s="112" t="s">
        <v>150</v>
      </c>
      <c r="C44" s="112" t="s">
        <v>159</v>
      </c>
      <c r="D44" s="115" t="s">
        <v>26</v>
      </c>
      <c r="E44" s="205" t="s">
        <v>152</v>
      </c>
    </row>
    <row r="45" spans="1:6" ht="14.45" customHeight="1" x14ac:dyDescent="0.25">
      <c r="A45" s="111">
        <v>4</v>
      </c>
      <c r="B45" s="112" t="s">
        <v>226</v>
      </c>
      <c r="C45" s="112" t="s">
        <v>227</v>
      </c>
      <c r="D45" s="115" t="s">
        <v>26</v>
      </c>
      <c r="E45" s="216" t="s">
        <v>228</v>
      </c>
    </row>
    <row r="46" spans="1:6" ht="28.5" x14ac:dyDescent="0.25">
      <c r="A46" s="111">
        <v>5</v>
      </c>
      <c r="B46" s="112" t="s">
        <v>229</v>
      </c>
      <c r="C46" s="112" t="s">
        <v>230</v>
      </c>
      <c r="D46" s="115" t="s">
        <v>26</v>
      </c>
      <c r="E46" s="219"/>
    </row>
    <row r="47" spans="1:6" ht="28.5" x14ac:dyDescent="0.25">
      <c r="A47" s="111">
        <v>6</v>
      </c>
      <c r="B47" s="112" t="s">
        <v>231</v>
      </c>
      <c r="C47" s="112" t="s">
        <v>232</v>
      </c>
      <c r="D47" s="115" t="s">
        <v>26</v>
      </c>
      <c r="E47" s="219"/>
    </row>
    <row r="48" spans="1:6" ht="28.5" x14ac:dyDescent="0.25">
      <c r="A48" s="111">
        <v>7</v>
      </c>
      <c r="B48" s="112" t="s">
        <v>233</v>
      </c>
      <c r="C48" s="112" t="s">
        <v>234</v>
      </c>
      <c r="D48" s="115" t="s">
        <v>26</v>
      </c>
      <c r="E48" s="219"/>
    </row>
    <row r="49" spans="1:5" ht="28.5" x14ac:dyDescent="0.25">
      <c r="A49" s="111">
        <v>8</v>
      </c>
      <c r="B49" s="112" t="s">
        <v>235</v>
      </c>
      <c r="C49" s="112" t="s">
        <v>236</v>
      </c>
      <c r="D49" s="115" t="s">
        <v>26</v>
      </c>
      <c r="E49" s="219"/>
    </row>
    <row r="50" spans="1:5" ht="28.5" x14ac:dyDescent="0.25">
      <c r="A50" s="111">
        <v>9</v>
      </c>
      <c r="B50" s="112" t="s">
        <v>237</v>
      </c>
      <c r="C50" s="112" t="s">
        <v>238</v>
      </c>
      <c r="D50" s="115" t="s">
        <v>26</v>
      </c>
      <c r="E50" s="219"/>
    </row>
    <row r="51" spans="1:5" s="7" customFormat="1" ht="28.5" x14ac:dyDescent="0.25">
      <c r="A51" s="111">
        <v>10</v>
      </c>
      <c r="B51" s="112" t="s">
        <v>239</v>
      </c>
      <c r="C51" s="112" t="s">
        <v>240</v>
      </c>
      <c r="D51" s="115" t="s">
        <v>26</v>
      </c>
      <c r="E51" s="219"/>
    </row>
    <row r="52" spans="1:5" ht="28.5" x14ac:dyDescent="0.25">
      <c r="A52" s="111">
        <v>11</v>
      </c>
      <c r="B52" s="112" t="s">
        <v>241</v>
      </c>
      <c r="C52" s="112" t="s">
        <v>242</v>
      </c>
      <c r="D52" s="115" t="s">
        <v>26</v>
      </c>
      <c r="E52" s="219"/>
    </row>
    <row r="53" spans="1:5" ht="28.5" x14ac:dyDescent="0.25">
      <c r="A53" s="111">
        <v>12</v>
      </c>
      <c r="B53" s="112" t="s">
        <v>243</v>
      </c>
      <c r="C53" s="112" t="s">
        <v>244</v>
      </c>
      <c r="D53" s="115" t="s">
        <v>26</v>
      </c>
      <c r="E53" s="219"/>
    </row>
    <row r="54" spans="1:5" ht="28.5" x14ac:dyDescent="0.25">
      <c r="A54" s="111">
        <v>13</v>
      </c>
      <c r="B54" s="112" t="s">
        <v>245</v>
      </c>
      <c r="C54" s="112" t="s">
        <v>246</v>
      </c>
      <c r="D54" s="115" t="s">
        <v>26</v>
      </c>
      <c r="E54" s="219"/>
    </row>
    <row r="55" spans="1:5" ht="28.5" x14ac:dyDescent="0.25">
      <c r="A55" s="111">
        <v>14</v>
      </c>
      <c r="B55" s="112" t="s">
        <v>267</v>
      </c>
      <c r="C55" s="112" t="s">
        <v>268</v>
      </c>
      <c r="D55" s="115" t="s">
        <v>26</v>
      </c>
      <c r="E55" s="219"/>
    </row>
    <row r="56" spans="1:5" ht="28.5" x14ac:dyDescent="0.25">
      <c r="A56" s="111">
        <v>15</v>
      </c>
      <c r="B56" s="112" t="s">
        <v>269</v>
      </c>
      <c r="C56" s="112" t="s">
        <v>270</v>
      </c>
      <c r="D56" s="115" t="s">
        <v>26</v>
      </c>
      <c r="E56" s="219"/>
    </row>
    <row r="57" spans="1:5" ht="28.5" x14ac:dyDescent="0.25">
      <c r="A57" s="111">
        <v>16</v>
      </c>
      <c r="B57" s="112" t="s">
        <v>271</v>
      </c>
      <c r="C57" s="112" t="s">
        <v>272</v>
      </c>
      <c r="D57" s="115" t="s">
        <v>26</v>
      </c>
      <c r="E57" s="219"/>
    </row>
    <row r="58" spans="1:5" ht="28.5" x14ac:dyDescent="0.25">
      <c r="A58" s="111">
        <v>17</v>
      </c>
      <c r="B58" s="112" t="s">
        <v>273</v>
      </c>
      <c r="C58" s="112" t="s">
        <v>274</v>
      </c>
      <c r="D58" s="115" t="s">
        <v>26</v>
      </c>
      <c r="E58" s="219"/>
    </row>
    <row r="59" spans="1:5" ht="28.5" x14ac:dyDescent="0.25">
      <c r="A59" s="111">
        <v>18</v>
      </c>
      <c r="B59" s="112" t="s">
        <v>275</v>
      </c>
      <c r="C59" s="112" t="s">
        <v>276</v>
      </c>
      <c r="D59" s="115" t="s">
        <v>26</v>
      </c>
      <c r="E59" s="219"/>
    </row>
    <row r="60" spans="1:5" ht="28.5" x14ac:dyDescent="0.25">
      <c r="A60" s="111">
        <v>19</v>
      </c>
      <c r="B60" s="112" t="s">
        <v>277</v>
      </c>
      <c r="C60" s="112" t="s">
        <v>278</v>
      </c>
      <c r="D60" s="115" t="s">
        <v>26</v>
      </c>
      <c r="E60" s="219"/>
    </row>
    <row r="61" spans="1:5" ht="28.5" x14ac:dyDescent="0.25">
      <c r="A61" s="111">
        <v>20</v>
      </c>
      <c r="B61" s="112" t="s">
        <v>279</v>
      </c>
      <c r="C61" s="112" t="s">
        <v>280</v>
      </c>
      <c r="D61" s="115" t="s">
        <v>26</v>
      </c>
      <c r="E61" s="219"/>
    </row>
    <row r="62" spans="1:5" ht="28.5" x14ac:dyDescent="0.25">
      <c r="A62" s="111">
        <v>21</v>
      </c>
      <c r="B62" s="112" t="s">
        <v>281</v>
      </c>
      <c r="C62" s="112" t="s">
        <v>282</v>
      </c>
      <c r="D62" s="115" t="s">
        <v>26</v>
      </c>
      <c r="E62" s="219"/>
    </row>
    <row r="63" spans="1:5" ht="28.5" x14ac:dyDescent="0.25">
      <c r="A63" s="111">
        <v>22</v>
      </c>
      <c r="B63" s="112" t="s">
        <v>283</v>
      </c>
      <c r="C63" s="112" t="s">
        <v>284</v>
      </c>
      <c r="D63" s="115" t="s">
        <v>26</v>
      </c>
      <c r="E63" s="219"/>
    </row>
    <row r="64" spans="1:5" ht="28.5" x14ac:dyDescent="0.25">
      <c r="A64" s="111">
        <v>23</v>
      </c>
      <c r="B64" s="112" t="s">
        <v>285</v>
      </c>
      <c r="C64" s="112" t="s">
        <v>286</v>
      </c>
      <c r="D64" s="115" t="s">
        <v>26</v>
      </c>
      <c r="E64" s="220"/>
    </row>
  </sheetData>
  <mergeCells count="6">
    <mergeCell ref="E45:E64"/>
    <mergeCell ref="A1:F1"/>
    <mergeCell ref="A2:F2"/>
    <mergeCell ref="A3:F3"/>
    <mergeCell ref="A40:F40"/>
    <mergeCell ref="E8:E37"/>
  </mergeCells>
  <phoneticPr fontId="38" type="noConversion"/>
  <hyperlinks>
    <hyperlink ref="E5" location="'Régions Risques physiques'!A1" display="Voir les valeurs attendues à l'onglet « Régions Risques physiques »" xr:uid="{A09B744A-5F84-4556-BAF3-1D369ABC0BA6}"/>
    <hyperlink ref="E6" location="'Types d''expositions sur immo'!A1" display="Voir les valeurs attendues à l'onglet « Types d'exposition sur imm »" xr:uid="{2976F600-9BD5-4990-90F8-3A6947B46CB0}"/>
    <hyperlink ref="E7" location="'Tranches de RPV'!A1" display="Voir les valeurs attendues à l'onglet « Tranches de RPV »" xr:uid="{C8F1637F-C454-489D-8854-29C84AEA2984}"/>
    <hyperlink ref="E42" location="'Régions Risques physiques'!A1" display="Voir les valeurs attendues à l'onglet « Régions Risques physiques »" xr:uid="{7C303E4E-DDD4-47C5-A494-5F18DA05556E}"/>
    <hyperlink ref="E43" location="'Types d''expositions sur immo'!A1" display="Voir les valeurs attendues à l'onglet « Types d'exposition sur imm »" xr:uid="{171CDB61-F396-40FA-AA7B-79C2358693E4}"/>
    <hyperlink ref="E44" location="'Tranches de RPV'!A1" display="Voir les valeurs attendues à l'onglet « Tranches de RPV »" xr:uid="{529ABB6B-14E7-4D6B-B4D4-BDA96DB29F16}"/>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0f39ca3095fde9e9d1a37de2fdee3be">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8d26e01280dc89438f4e6a3256cbffcf"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dexed="true"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JDDocLie xmlns="937acfcf-2433-4dc7-8dd3-98a5d50c96bf">7329</PJDDocLie>
    <_fd_parent_temp xmlns="0ab4d0b0-81c9-496c-a6f8-8a0e74a7f3b9" xsi:nil="true"/>
    <DSDemandeArchiver xmlns="937acfcf-2433-4dc7-8dd3-98a5d50c96bf">false</DSDemandeArchiver>
    <PJDDocLieBK xmlns="0ab4d0b0-81c9-496c-a6f8-8a0e74a7f3b9">9741</PJDDocLieBK>
  </documentManagement>
</p:properties>
</file>

<file path=customXml/item3.xml><?xml version="1.0" encoding="utf-8"?>
<?mso-contentType ?>
<FormUrls xmlns="http://schemas.microsoft.com/sharepoint/v3/contenttype/forms/url">
  <Edit>~list/Forms/fd_Document_Edit.aspx</Edit>
</FormUrl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1EDF2D-C3A4-481E-86B6-CD5F9C5F0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b4d0b0-81c9-496c-a6f8-8a0e74a7f3b9"/>
    <ds:schemaRef ds:uri="937acfcf-2433-4dc7-8dd3-98a5d50c96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1025A7-99A1-4AE0-A4B8-D8D9FF6C7D22}">
  <ds:schemaRefs>
    <ds:schemaRef ds:uri="http://schemas.microsoft.com/office/2006/metadata/properties"/>
    <ds:schemaRef ds:uri="http://purl.org/dc/terms/"/>
    <ds:schemaRef ds:uri="937acfcf-2433-4dc7-8dd3-98a5d50c96bf"/>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infopath/2007/PartnerControls"/>
    <ds:schemaRef ds:uri="0ab4d0b0-81c9-496c-a6f8-8a0e74a7f3b9"/>
    <ds:schemaRef ds:uri="http://purl.org/dc/dcmitype/"/>
  </ds:schemaRefs>
</ds:datastoreItem>
</file>

<file path=customXml/itemProps3.xml><?xml version="1.0" encoding="utf-8"?>
<ds:datastoreItem xmlns:ds="http://schemas.openxmlformats.org/officeDocument/2006/customXml" ds:itemID="{8A196D49-0368-4770-A570-0667AB4C182D}">
  <ds:schemaRefs>
    <ds:schemaRef ds:uri="http://schemas.microsoft.com/sharepoint/v3/contenttype/forms/url"/>
  </ds:schemaRefs>
</ds:datastoreItem>
</file>

<file path=customXml/itemProps4.xml><?xml version="1.0" encoding="utf-8"?>
<ds:datastoreItem xmlns:ds="http://schemas.openxmlformats.org/officeDocument/2006/customXml" ds:itemID="{E6166E5A-EA22-411F-915C-0EB1887138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Instructions générales</vt:lpstr>
      <vt:lpstr>Identification</vt:lpstr>
      <vt:lpstr>Risque de crédit</vt:lpstr>
      <vt:lpstr>Risque de marché Act. ordin.</vt:lpstr>
      <vt:lpstr>Risque de marché Obl. sociétés</vt:lpstr>
      <vt:lpstr>Risque de transition Immobilier</vt:lpstr>
      <vt:lpstr>Synthèse Immobilier</vt:lpstr>
      <vt:lpstr>Risque d'inondation</vt:lpstr>
      <vt:lpstr>Risque de feu de forêt</vt:lpstr>
      <vt:lpstr>Secteurs</vt:lpstr>
      <vt:lpstr>Régions Transition</vt:lpstr>
      <vt:lpstr>Tranches de qualité de crédit</vt:lpstr>
      <vt:lpstr>Catégories d'actifs Transition</vt:lpstr>
      <vt:lpstr>Régions Risques physiques</vt:lpstr>
      <vt:lpstr>Types d'expositions sur immo</vt:lpstr>
      <vt:lpstr>Tranches de RPV</vt:lpstr>
      <vt:lpstr>Exemple Risque de crédit</vt:lpstr>
      <vt:lpstr>Exemple Risque de marché OdS</vt:lpstr>
      <vt:lpstr>Exemple Transition Immo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Projet d’instructions techniques de l'exercice normalisé d’analyse de scénarios climatiques pour 2024</dc:title>
  <dc:subject/>
  <dc:creator>BSIF / Autorité des marchés financiers</dc:creator>
  <cp:keywords>exercice normalisé d’analyse des scénarios climatiques, ENASC, SCSE, risque climatique, risque de transition, risque physique, stress test climatique</cp:keywords>
  <dc:description/>
  <cp:lastModifiedBy>Morel Anouk</cp:lastModifiedBy>
  <cp:revision/>
  <dcterms:created xsi:type="dcterms:W3CDTF">2023-08-14T19:00:20Z</dcterms:created>
  <dcterms:modified xsi:type="dcterms:W3CDTF">2024-04-10T16:01:02Z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0x01010060DAE48BE66589458AB840DD0EDDDD8A</vt:lpwstr>
  </property>
  <property fmtid="{D5CDD505-2E9C-101B-9397-08002B2CF9AE}" pid="3" name="OsfiBusinessProcess">
    <vt:lpwstr>223</vt:lpwstr>
  </property>
  <property fmtid="{D5CDD505-2E9C-101B-9397-08002B2CF9AE}" pid="4" name="OsfiFIName">
    <vt:lpwstr/>
  </property>
  <property fmtid="{D5CDD505-2E9C-101B-9397-08002B2CF9AE}" pid="5" name="OsfiSubFunction">
    <vt:lpwstr>42</vt:lpwstr>
  </property>
  <property fmtid="{D5CDD505-2E9C-101B-9397-08002B2CF9AE}" pid="6" name="OsfiFiscalPeriod">
    <vt:lpwstr>2689;#2023/24|01c583ef-d13c-488e-9ee9-4f6afee82f57</vt:lpwstr>
  </property>
  <property fmtid="{D5CDD505-2E9C-101B-9397-08002B2CF9AE}" pid="7" name="OsfiIndustryType">
    <vt:lpwstr>181;#All Sectors|004d4b82-2034-41c3-bb34-0429cd22f9a7</vt:lpwstr>
  </property>
  <property fmtid="{D5CDD505-2E9C-101B-9397-08002B2CF9AE}" pid="8" name="OsfiSupervisoryAreaMM">
    <vt:lpwstr>2686</vt:lpwstr>
  </property>
  <property fmtid="{D5CDD505-2E9C-101B-9397-08002B2CF9AE}" pid="9" name="OsfiFITopics">
    <vt:lpwstr>2488;#Climate Change|85445a8d-eff7-4c65-8c31-93b34a1584d5;#213;#Stress Testing|92d0e7f5-babf-49ec-bc8a-dc80cec03810</vt:lpwstr>
  </property>
  <property fmtid="{D5CDD505-2E9C-101B-9397-08002B2CF9AE}" pid="10" name="OsfiPAA">
    <vt:lpwstr>2</vt:lpwstr>
  </property>
  <property fmtid="{D5CDD505-2E9C-101B-9397-08002B2CF9AE}" pid="11" name="OsfiFunction">
    <vt:lpwstr>3</vt:lpwstr>
  </property>
  <property fmtid="{D5CDD505-2E9C-101B-9397-08002B2CF9AE}" pid="12" name="_dlc_DocIdItemGuid">
    <vt:lpwstr>488c2ca1-d57b-4fa0-959c-28de5fa60399</vt:lpwstr>
  </property>
  <property fmtid="{D5CDD505-2E9C-101B-9397-08002B2CF9AE}" pid="13" name="OsfiSubProgram">
    <vt:lpwstr>41</vt:lpwstr>
  </property>
  <property fmtid="{D5CDD505-2E9C-101B-9397-08002B2CF9AE}" pid="14" name="OsfiCostCentre">
    <vt:lpwstr>2687</vt:lpwstr>
  </property>
  <property fmtid="{D5CDD505-2E9C-101B-9397-08002B2CF9AE}" pid="15" name="b68f0f40a9244f46b7ca0f5019c2a784">
    <vt:lpwstr>|a694271e-cd62-469f-9658-7f38260ca444</vt:lpwstr>
  </property>
  <property fmtid="{D5CDD505-2E9C-101B-9397-08002B2CF9AE}" pid="16" name="OsfiFIExternalOrganization">
    <vt:lpwstr/>
  </property>
</Properties>
</file>